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4749" documentId="13_ncr:1_{B599BD79-1E9B-4B82-8BF6-C14F1B093005}" xr6:coauthVersionLast="46" xr6:coauthVersionMax="47" xr10:uidLastSave="{AE323C46-3430-4431-B16B-701FF1D21DF6}"/>
  <bookViews>
    <workbookView xWindow="-120" yWindow="-120" windowWidth="29040" windowHeight="15840" firstSheet="10" activeTab="14"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Speed Reading" sheetId="29" r:id="rId15"/>
    <sheet name="Tedashi Reading" sheetId="24" r:id="rId16"/>
    <sheet name="Shanten &amp; Width" sheetId="5" r:id="rId17"/>
    <sheet name="Projected Winrate" sheetId="6" r:id="rId18"/>
    <sheet name="Wall Reading" sheetId="22" r:id="rId19"/>
    <sheet name="Skipping Yakuhai" sheetId="10" r:id="rId20"/>
    <sheet name="Atozuke" sheetId="11" r:id="rId21"/>
    <sheet name="Hand Outcome" sheetId="13" r:id="rId22"/>
    <sheet name="Score Variance" sheetId="20" r:id="rId23"/>
    <sheet name="All Last 4th" sheetId="28" r:id="rId24"/>
    <sheet name="Coinflips" sheetId="1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9" i="29" l="1"/>
  <c r="AL10" i="29"/>
  <c r="AL11" i="29"/>
  <c r="AL12" i="29"/>
  <c r="AL13" i="29"/>
  <c r="AL14" i="29"/>
  <c r="AL15" i="29"/>
  <c r="AL16" i="29"/>
  <c r="AL17" i="29"/>
  <c r="AL18" i="29"/>
  <c r="AL8" i="29"/>
  <c r="AP23" i="29"/>
  <c r="AO23" i="29"/>
  <c r="AN23" i="29"/>
  <c r="X32" i="11" a="1"/>
  <c r="X32" i="11" s="1"/>
  <c r="W32" i="11" a="1"/>
  <c r="W32" i="11" s="1"/>
  <c r="V32" i="11" a="1"/>
  <c r="V32" i="11" s="1"/>
  <c r="U32" i="11" a="1"/>
  <c r="U32" i="11" s="1"/>
  <c r="T32" i="11" a="1"/>
  <c r="T32" i="11" s="1"/>
  <c r="S32" i="11" a="1"/>
  <c r="S32" i="11" s="1"/>
  <c r="K32" i="11" a="1"/>
  <c r="K32" i="11" s="1"/>
  <c r="L32" i="11" a="1"/>
  <c r="L32" i="11" s="1"/>
  <c r="M32" i="11" a="1"/>
  <c r="M32" i="11" s="1"/>
  <c r="N32" i="11" a="1"/>
  <c r="N32" i="11" s="1"/>
  <c r="O32" i="11" a="1"/>
  <c r="O32" i="11"/>
  <c r="P32" i="11" a="1"/>
  <c r="P32" i="11" s="1"/>
  <c r="AB32" i="11" a="1"/>
  <c r="AB32" i="11" s="1"/>
  <c r="AC32" i="11" a="1"/>
  <c r="AC32" i="11" s="1"/>
  <c r="AD32" i="11" a="1"/>
  <c r="AD32" i="11" s="1"/>
  <c r="AE32" i="11" a="1"/>
  <c r="AE32" i="11"/>
  <c r="AF32" i="11" a="1"/>
  <c r="AF32" i="11" s="1"/>
  <c r="AA32" i="11" a="1"/>
  <c r="AA32" i="11"/>
  <c r="T18" i="18"/>
  <c r="T17" i="18"/>
  <c r="T16" i="18"/>
  <c r="T15" i="18"/>
  <c r="Q44" i="1"/>
  <c r="W44" i="1" s="1"/>
  <c r="W42" i="1"/>
  <c r="Q42" i="1"/>
  <c r="V42" i="1" s="1"/>
  <c r="W40" i="1"/>
  <c r="V40" i="1"/>
  <c r="Q40" i="1"/>
  <c r="U40" i="1" s="1"/>
  <c r="V38" i="1"/>
  <c r="U38" i="1"/>
  <c r="T38" i="1"/>
  <c r="Q38" i="1"/>
  <c r="S38" i="1" s="1"/>
  <c r="Q36" i="1"/>
  <c r="U36" i="1" s="1"/>
  <c r="H44" i="1"/>
  <c r="G44" i="1"/>
  <c r="F44" i="1"/>
  <c r="E44" i="1"/>
  <c r="D44" i="1"/>
  <c r="C44" i="1"/>
  <c r="H42" i="1"/>
  <c r="G42" i="1"/>
  <c r="F42" i="1"/>
  <c r="E42" i="1"/>
  <c r="D42" i="1"/>
  <c r="C42" i="1"/>
  <c r="B44" i="1"/>
  <c r="B42" i="1"/>
  <c r="H40" i="1"/>
  <c r="G40" i="1"/>
  <c r="F40" i="1"/>
  <c r="E40" i="1"/>
  <c r="D40" i="1"/>
  <c r="C40" i="1"/>
  <c r="B40" i="1"/>
  <c r="G38" i="1"/>
  <c r="F38" i="1"/>
  <c r="E38" i="1"/>
  <c r="D38" i="1"/>
  <c r="C38" i="1"/>
  <c r="B38" i="1"/>
  <c r="S9" i="21"/>
  <c r="S10" i="21"/>
  <c r="S11" i="21"/>
  <c r="S12" i="21"/>
  <c r="S13" i="21"/>
  <c r="S8" i="21"/>
  <c r="AD9" i="29"/>
  <c r="AD10" i="29"/>
  <c r="AD11" i="29"/>
  <c r="AD12" i="29"/>
  <c r="AD13" i="29"/>
  <c r="AD14" i="29"/>
  <c r="AD15" i="29"/>
  <c r="AD16" i="29"/>
  <c r="AD17" i="29"/>
  <c r="AD18" i="29"/>
  <c r="AD19" i="29"/>
  <c r="AD20" i="29"/>
  <c r="AD21" i="29"/>
  <c r="AD22" i="29"/>
  <c r="AD23" i="29"/>
  <c r="AD8" i="29"/>
  <c r="W13" i="29"/>
  <c r="W21" i="29" s="1"/>
  <c r="V13" i="29"/>
  <c r="V21" i="29" s="1"/>
  <c r="U13" i="29"/>
  <c r="U21" i="29" s="1"/>
  <c r="T13" i="29"/>
  <c r="T21" i="29" s="1"/>
  <c r="S13" i="29"/>
  <c r="S21" i="29" s="1"/>
  <c r="R13" i="29"/>
  <c r="R21" i="29" s="1"/>
  <c r="Q13" i="29"/>
  <c r="Q21" i="29" s="1"/>
  <c r="P13" i="29"/>
  <c r="P21" i="29" s="1"/>
  <c r="O13" i="29"/>
  <c r="O21" i="29" s="1"/>
  <c r="N13" i="29"/>
  <c r="N21" i="29" s="1"/>
  <c r="M13" i="29"/>
  <c r="M21" i="29" s="1"/>
  <c r="W12" i="29"/>
  <c r="W20" i="29" s="1"/>
  <c r="V12" i="29"/>
  <c r="V20" i="29" s="1"/>
  <c r="U12" i="29"/>
  <c r="U20" i="29" s="1"/>
  <c r="T12" i="29"/>
  <c r="T20" i="29" s="1"/>
  <c r="S12" i="29"/>
  <c r="S20" i="29" s="1"/>
  <c r="R12" i="29"/>
  <c r="R20" i="29" s="1"/>
  <c r="Q12" i="29"/>
  <c r="Q20" i="29" s="1"/>
  <c r="P12" i="29"/>
  <c r="P20" i="29" s="1"/>
  <c r="O12" i="29"/>
  <c r="O20" i="29" s="1"/>
  <c r="N12" i="29"/>
  <c r="N20" i="29" s="1"/>
  <c r="M12" i="29"/>
  <c r="M20" i="29" s="1"/>
  <c r="W11" i="29"/>
  <c r="W19" i="29" s="1"/>
  <c r="V11" i="29"/>
  <c r="V19" i="29" s="1"/>
  <c r="U11" i="29"/>
  <c r="U19" i="29" s="1"/>
  <c r="T11" i="29"/>
  <c r="T19" i="29" s="1"/>
  <c r="S11" i="29"/>
  <c r="S19" i="29" s="1"/>
  <c r="R11" i="29"/>
  <c r="R19" i="29" s="1"/>
  <c r="Q11" i="29"/>
  <c r="Q19" i="29" s="1"/>
  <c r="P11" i="29"/>
  <c r="P19" i="29" s="1"/>
  <c r="O11" i="29"/>
  <c r="O19" i="29" s="1"/>
  <c r="N11" i="29"/>
  <c r="N19" i="29" s="1"/>
  <c r="M11" i="29"/>
  <c r="M19" i="29" s="1"/>
  <c r="W10" i="29"/>
  <c r="W18" i="29" s="1"/>
  <c r="V10" i="29"/>
  <c r="V18" i="29" s="1"/>
  <c r="U10" i="29"/>
  <c r="U18" i="29" s="1"/>
  <c r="T10" i="29"/>
  <c r="T18" i="29" s="1"/>
  <c r="S10" i="29"/>
  <c r="S18" i="29" s="1"/>
  <c r="R10" i="29"/>
  <c r="R18" i="29" s="1"/>
  <c r="Q10" i="29"/>
  <c r="Q18" i="29" s="1"/>
  <c r="P10" i="29"/>
  <c r="P18" i="29" s="1"/>
  <c r="O10" i="29"/>
  <c r="O18" i="29" s="1"/>
  <c r="N10" i="29"/>
  <c r="N18" i="29" s="1"/>
  <c r="M10" i="29"/>
  <c r="M18" i="29" s="1"/>
  <c r="W9" i="29"/>
  <c r="W17" i="29" s="1"/>
  <c r="V9" i="29"/>
  <c r="V17" i="29" s="1"/>
  <c r="U9" i="29"/>
  <c r="U17" i="29" s="1"/>
  <c r="T9" i="29"/>
  <c r="T17" i="29" s="1"/>
  <c r="S9" i="29"/>
  <c r="S17" i="29" s="1"/>
  <c r="R9" i="29"/>
  <c r="R17" i="29" s="1"/>
  <c r="Q9" i="29"/>
  <c r="Q17" i="29" s="1"/>
  <c r="P9" i="29"/>
  <c r="P17" i="29" s="1"/>
  <c r="O9" i="29"/>
  <c r="O17" i="29" s="1"/>
  <c r="N9" i="29"/>
  <c r="N17" i="29" s="1"/>
  <c r="M9" i="29"/>
  <c r="M17" i="29" s="1"/>
  <c r="W8" i="29"/>
  <c r="W16" i="29" s="1"/>
  <c r="V8" i="29"/>
  <c r="V16" i="29" s="1"/>
  <c r="U8" i="29"/>
  <c r="U16" i="29" s="1"/>
  <c r="T8" i="29"/>
  <c r="T16" i="29" s="1"/>
  <c r="S8" i="29"/>
  <c r="S16" i="29" s="1"/>
  <c r="R8" i="29"/>
  <c r="R16" i="29" s="1"/>
  <c r="Q8" i="29"/>
  <c r="Q16" i="29" s="1"/>
  <c r="P8" i="29"/>
  <c r="P16" i="29" s="1"/>
  <c r="O8" i="29"/>
  <c r="O16" i="29" s="1"/>
  <c r="N8" i="29"/>
  <c r="N16" i="29" s="1"/>
  <c r="M8" i="29"/>
  <c r="M16" i="29" s="1"/>
  <c r="L11" i="29"/>
  <c r="L19" i="29" s="1"/>
  <c r="L12" i="29"/>
  <c r="L20" i="29" s="1"/>
  <c r="K11" i="29"/>
  <c r="K19" i="29" s="1"/>
  <c r="L8" i="29"/>
  <c r="L16" i="29" s="1"/>
  <c r="K8" i="29"/>
  <c r="K16" i="29" s="1"/>
  <c r="L9" i="29"/>
  <c r="L17" i="29" s="1"/>
  <c r="Q12" i="27"/>
  <c r="R12" i="27"/>
  <c r="S12" i="27"/>
  <c r="T12" i="27"/>
  <c r="U12" i="27"/>
  <c r="V12" i="27"/>
  <c r="W12" i="27"/>
  <c r="X12" i="27"/>
  <c r="Y12" i="27"/>
  <c r="Z12" i="27"/>
  <c r="AA12" i="27"/>
  <c r="AB12" i="27"/>
  <c r="AC12" i="27"/>
  <c r="AD12" i="27"/>
  <c r="AE12" i="27"/>
  <c r="AF12" i="27"/>
  <c r="AG12" i="27"/>
  <c r="AH12" i="27"/>
  <c r="AI12" i="27"/>
  <c r="AJ12" i="27"/>
  <c r="AK12" i="27"/>
  <c r="AL12" i="27"/>
  <c r="AM12" i="27"/>
  <c r="AN12" i="27"/>
  <c r="AO12" i="27"/>
  <c r="AP12" i="27"/>
  <c r="AQ12" i="27"/>
  <c r="AR12" i="27"/>
  <c r="AS12" i="27"/>
  <c r="AT12" i="27"/>
  <c r="AU12" i="27"/>
  <c r="AV12" i="27"/>
  <c r="AW12" i="27"/>
  <c r="Q13" i="27"/>
  <c r="R13" i="27"/>
  <c r="S13" i="27"/>
  <c r="T13" i="27"/>
  <c r="U13" i="27"/>
  <c r="V13" i="27"/>
  <c r="W13" i="27"/>
  <c r="X13" i="27"/>
  <c r="Y13" i="27"/>
  <c r="Z13" i="27"/>
  <c r="AA13" i="27"/>
  <c r="AB13" i="27"/>
  <c r="AC13" i="27"/>
  <c r="AD13" i="27"/>
  <c r="AE13" i="27"/>
  <c r="AF13" i="27"/>
  <c r="AG13" i="27"/>
  <c r="AH13" i="27"/>
  <c r="AI13" i="27"/>
  <c r="AJ13" i="27"/>
  <c r="AK13" i="27"/>
  <c r="AL13" i="27"/>
  <c r="AM13" i="27"/>
  <c r="AN13" i="27"/>
  <c r="AO13" i="27"/>
  <c r="AP13" i="27"/>
  <c r="AQ13" i="27"/>
  <c r="AR13" i="27"/>
  <c r="AS13" i="27"/>
  <c r="AT13" i="27"/>
  <c r="AU13" i="27"/>
  <c r="AV13" i="27"/>
  <c r="AW13" i="27"/>
  <c r="Q14" i="27"/>
  <c r="R14" i="27"/>
  <c r="S14" i="27"/>
  <c r="T14" i="27"/>
  <c r="U14" i="27"/>
  <c r="V14" i="27"/>
  <c r="W14" i="27"/>
  <c r="X14" i="27"/>
  <c r="Y14" i="27"/>
  <c r="Z14" i="27"/>
  <c r="AA14" i="27"/>
  <c r="AB14" i="27"/>
  <c r="AC14" i="27"/>
  <c r="AD14" i="27"/>
  <c r="AE14" i="27"/>
  <c r="AF14" i="27"/>
  <c r="AG14" i="27"/>
  <c r="AH14" i="27"/>
  <c r="AI14" i="27"/>
  <c r="AJ14" i="27"/>
  <c r="AK14" i="27"/>
  <c r="AL14" i="27"/>
  <c r="AM14" i="27"/>
  <c r="AN14" i="27"/>
  <c r="AO14" i="27"/>
  <c r="AP14" i="27"/>
  <c r="AQ14" i="27"/>
  <c r="AR14" i="27"/>
  <c r="AS14" i="27"/>
  <c r="AT14" i="27"/>
  <c r="AU14" i="27"/>
  <c r="AV14" i="27"/>
  <c r="AW14" i="27"/>
  <c r="P14" i="27"/>
  <c r="P13" i="27"/>
  <c r="P12" i="27"/>
  <c r="D11" i="26"/>
  <c r="E11" i="26"/>
  <c r="F11" i="26"/>
  <c r="G11" i="26"/>
  <c r="H11" i="26"/>
  <c r="I11" i="26"/>
  <c r="J11" i="26"/>
  <c r="K11" i="26"/>
  <c r="L11" i="26"/>
  <c r="M11" i="26"/>
  <c r="N11" i="26"/>
  <c r="O11" i="26"/>
  <c r="P11" i="26"/>
  <c r="Q11" i="26"/>
  <c r="R11" i="26"/>
  <c r="S11" i="26"/>
  <c r="T11" i="26"/>
  <c r="U11" i="26"/>
  <c r="V11" i="26"/>
  <c r="W11" i="26"/>
  <c r="X11" i="26"/>
  <c r="Y11" i="26"/>
  <c r="Z11" i="26"/>
  <c r="C11" i="26"/>
  <c r="Q11" i="27"/>
  <c r="R11" i="27"/>
  <c r="S11" i="27"/>
  <c r="T11" i="27"/>
  <c r="U11" i="27"/>
  <c r="V11" i="27"/>
  <c r="W11" i="27"/>
  <c r="X11" i="27"/>
  <c r="P11" i="27"/>
  <c r="AQ10" i="27"/>
  <c r="AR11" i="27"/>
  <c r="AV11" i="27"/>
  <c r="AU11" i="27"/>
  <c r="AT11" i="27"/>
  <c r="AS11" i="27"/>
  <c r="AE11" i="27"/>
  <c r="AF11" i="27"/>
  <c r="AG11" i="27"/>
  <c r="AH11" i="27"/>
  <c r="AD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Q18" i="27"/>
  <c r="R18" i="27"/>
  <c r="S18" i="27"/>
  <c r="T18" i="27"/>
  <c r="U18" i="27"/>
  <c r="V18" i="27"/>
  <c r="W18" i="27"/>
  <c r="X18" i="27"/>
  <c r="Y18" i="27"/>
  <c r="Z18" i="27"/>
  <c r="AA18" i="27"/>
  <c r="AB18" i="27"/>
  <c r="AC18" i="27"/>
  <c r="AD18" i="27"/>
  <c r="AE18" i="27"/>
  <c r="AF18" i="27"/>
  <c r="AG18" i="27"/>
  <c r="AH18" i="27"/>
  <c r="AI18" i="27"/>
  <c r="AJ18" i="27"/>
  <c r="AK18" i="27"/>
  <c r="AL18" i="27"/>
  <c r="AM18" i="27"/>
  <c r="AN18" i="27"/>
  <c r="AO18" i="27"/>
  <c r="AP18" i="27"/>
  <c r="AQ18" i="27"/>
  <c r="AR18" i="27"/>
  <c r="AS18" i="27"/>
  <c r="AT18" i="27"/>
  <c r="AU18" i="27"/>
  <c r="AV18" i="27"/>
  <c r="AW18" i="27"/>
  <c r="Q19" i="27"/>
  <c r="R19" i="27"/>
  <c r="S19" i="27"/>
  <c r="T19" i="27"/>
  <c r="U19" i="27"/>
  <c r="V19" i="27"/>
  <c r="W19" i="27"/>
  <c r="X19" i="27"/>
  <c r="Y19" i="27"/>
  <c r="Z19" i="27"/>
  <c r="AA19" i="27"/>
  <c r="AB19" i="27"/>
  <c r="AC19" i="27"/>
  <c r="AD19" i="27"/>
  <c r="AE19" i="27"/>
  <c r="AF19" i="27"/>
  <c r="AG19" i="27"/>
  <c r="AH19" i="27"/>
  <c r="AI19" i="27"/>
  <c r="AJ19" i="27"/>
  <c r="AK19" i="27"/>
  <c r="AL19" i="27"/>
  <c r="AM19" i="27"/>
  <c r="AN19" i="27"/>
  <c r="AO19" i="27"/>
  <c r="AP19" i="27"/>
  <c r="AQ19" i="27"/>
  <c r="AR19" i="27"/>
  <c r="AS19" i="27"/>
  <c r="AT19" i="27"/>
  <c r="AU19" i="27"/>
  <c r="AV19" i="27"/>
  <c r="AW19" i="27"/>
  <c r="P19" i="27"/>
  <c r="P18" i="27"/>
  <c r="Q17" i="27"/>
  <c r="R17" i="27"/>
  <c r="S17" i="27"/>
  <c r="T17" i="27"/>
  <c r="U17" i="27"/>
  <c r="V17" i="27"/>
  <c r="W17" i="27"/>
  <c r="X17" i="27"/>
  <c r="Y17" i="27"/>
  <c r="Z17" i="27"/>
  <c r="AA17" i="27"/>
  <c r="AB17" i="27"/>
  <c r="AC17" i="27"/>
  <c r="AD17" i="27"/>
  <c r="AE17" i="27"/>
  <c r="AF17" i="27"/>
  <c r="AG17" i="27"/>
  <c r="AH17" i="27"/>
  <c r="AI17" i="27"/>
  <c r="AJ17" i="27"/>
  <c r="AK17" i="27"/>
  <c r="AL17" i="27"/>
  <c r="AM17" i="27"/>
  <c r="AN17" i="27"/>
  <c r="AO17" i="27"/>
  <c r="AP17" i="27"/>
  <c r="AQ17" i="27"/>
  <c r="AR17" i="27"/>
  <c r="AS17" i="27"/>
  <c r="AT17" i="27"/>
  <c r="AU17" i="27"/>
  <c r="AV17" i="27"/>
  <c r="AW17" i="27"/>
  <c r="P17" i="27"/>
  <c r="Q16" i="27"/>
  <c r="R16" i="27"/>
  <c r="S16" i="27"/>
  <c r="T16" i="27"/>
  <c r="U16" i="27"/>
  <c r="V16" i="27"/>
  <c r="W16" i="27"/>
  <c r="X16" i="27"/>
  <c r="Y16" i="27"/>
  <c r="Z16" i="27"/>
  <c r="AA16" i="27"/>
  <c r="AB16" i="27"/>
  <c r="AC16" i="27"/>
  <c r="AD16" i="27"/>
  <c r="AE16" i="27"/>
  <c r="AF16" i="27"/>
  <c r="AG16" i="27"/>
  <c r="AH16" i="27"/>
  <c r="AI16" i="27"/>
  <c r="AJ16" i="27"/>
  <c r="AK16" i="27"/>
  <c r="AL16" i="27"/>
  <c r="AM16" i="27"/>
  <c r="AN16" i="27"/>
  <c r="AO16" i="27"/>
  <c r="AP16" i="27"/>
  <c r="AQ16" i="27"/>
  <c r="AR16" i="27"/>
  <c r="AS16" i="27"/>
  <c r="AT16" i="27"/>
  <c r="AU16" i="27"/>
  <c r="AV16" i="27"/>
  <c r="AW16" i="27"/>
  <c r="P16" i="27"/>
  <c r="Q15" i="27"/>
  <c r="R15" i="27"/>
  <c r="S15" i="27"/>
  <c r="T15" i="27"/>
  <c r="U15" i="27"/>
  <c r="V15" i="27"/>
  <c r="W15" i="27"/>
  <c r="X15" i="27"/>
  <c r="Y15" i="27"/>
  <c r="Z15" i="27"/>
  <c r="AA15" i="27"/>
  <c r="AB15" i="27"/>
  <c r="AC15" i="27"/>
  <c r="AD15" i="27"/>
  <c r="AE15" i="27"/>
  <c r="AF15" i="27"/>
  <c r="AG15" i="27"/>
  <c r="AH15" i="27"/>
  <c r="AI15" i="27"/>
  <c r="AJ15" i="27"/>
  <c r="AK15" i="27"/>
  <c r="AL15" i="27"/>
  <c r="AM15" i="27"/>
  <c r="AN15" i="27"/>
  <c r="AO15" i="27"/>
  <c r="AP15" i="27"/>
  <c r="AQ15" i="27"/>
  <c r="AR15" i="27"/>
  <c r="AS15" i="27"/>
  <c r="AT15" i="27"/>
  <c r="AU15" i="27"/>
  <c r="AV15" i="27"/>
  <c r="AW15" i="27"/>
  <c r="P15" i="27"/>
  <c r="Q9" i="27"/>
  <c r="Q10" i="27" s="1"/>
  <c r="R9" i="27"/>
  <c r="R10" i="27" s="1"/>
  <c r="S9" i="27"/>
  <c r="S10" i="27" s="1"/>
  <c r="T9" i="27"/>
  <c r="T10" i="27" s="1"/>
  <c r="U9" i="27"/>
  <c r="U10" i="27" s="1"/>
  <c r="V9" i="27"/>
  <c r="V10" i="27" s="1"/>
  <c r="W9" i="27"/>
  <c r="W10" i="27" s="1"/>
  <c r="X9" i="27"/>
  <c r="X10" i="27" s="1"/>
  <c r="Y9" i="27"/>
  <c r="Y10" i="27" s="1"/>
  <c r="Z9" i="27"/>
  <c r="Z10" i="27" s="1"/>
  <c r="AA9" i="27"/>
  <c r="AA10" i="27" s="1"/>
  <c r="AB9" i="27"/>
  <c r="AB10" i="27" s="1"/>
  <c r="AC9" i="27"/>
  <c r="AC10" i="27" s="1"/>
  <c r="AD9" i="27"/>
  <c r="AD10" i="27" s="1"/>
  <c r="AE9" i="27"/>
  <c r="AE10" i="27" s="1"/>
  <c r="AF9" i="27"/>
  <c r="AF10" i="27" s="1"/>
  <c r="AG9" i="27"/>
  <c r="AG10" i="27" s="1"/>
  <c r="AH9" i="27"/>
  <c r="AH10" i="27" s="1"/>
  <c r="AI9" i="27"/>
  <c r="AI10" i="27" s="1"/>
  <c r="AJ9" i="27"/>
  <c r="AJ10" i="27" s="1"/>
  <c r="AK9" i="27"/>
  <c r="AK10" i="27" s="1"/>
  <c r="AL9" i="27"/>
  <c r="AL10" i="27" s="1"/>
  <c r="AM9" i="27"/>
  <c r="AM10" i="27" s="1"/>
  <c r="AN9" i="27"/>
  <c r="AN10" i="27" s="1"/>
  <c r="AO9" i="27"/>
  <c r="AO10" i="27" s="1"/>
  <c r="AP9" i="27"/>
  <c r="AP10" i="27" s="1"/>
  <c r="AQ9" i="27"/>
  <c r="AR9" i="27"/>
  <c r="AR10" i="27" s="1"/>
  <c r="AS9" i="27"/>
  <c r="AS10" i="27" s="1"/>
  <c r="AT9" i="27"/>
  <c r="AT10" i="27" s="1"/>
  <c r="AU9" i="27"/>
  <c r="AU10" i="27" s="1"/>
  <c r="AV9" i="27"/>
  <c r="AV10" i="27" s="1"/>
  <c r="AW9" i="27"/>
  <c r="AW10" i="27" s="1"/>
  <c r="P9" i="27"/>
  <c r="P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R36" i="1" l="1"/>
  <c r="S36" i="1"/>
  <c r="R44" i="1"/>
  <c r="T36" i="1"/>
  <c r="R42" i="1"/>
  <c r="S44" i="1"/>
  <c r="R40" i="1"/>
  <c r="S42" i="1"/>
  <c r="T44" i="1"/>
  <c r="S40" i="1"/>
  <c r="T42" i="1"/>
  <c r="U44" i="1"/>
  <c r="R38" i="1"/>
  <c r="T40" i="1"/>
  <c r="U42" i="1"/>
  <c r="V44" i="1"/>
  <c r="C14" i="25"/>
  <c r="O33" i="25" s="1"/>
  <c r="D1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9" i="21" s="1"/>
  <c r="R39" i="21"/>
  <c r="R38" i="21"/>
  <c r="R37" i="21"/>
  <c r="R36" i="21"/>
  <c r="D10" i="21"/>
  <c r="M7" i="21"/>
  <c r="E30" i="21"/>
  <c r="F30" i="21" s="1"/>
  <c r="E31" i="21"/>
  <c r="F31" i="21" s="1"/>
  <c r="E32" i="21"/>
  <c r="F32" i="21" s="1"/>
  <c r="E33" i="21"/>
  <c r="F33" i="21" s="1"/>
  <c r="E34" i="21"/>
  <c r="F34" i="21" s="1"/>
  <c r="E35" i="21"/>
  <c r="F35" i="21" s="1"/>
  <c r="E36" i="21"/>
  <c r="F36" i="21" s="1"/>
  <c r="E37" i="21"/>
  <c r="F37" i="21" s="1"/>
  <c r="E38" i="21"/>
  <c r="F38" i="21" s="1"/>
  <c r="E39" i="21"/>
  <c r="F39" i="21" s="1"/>
  <c r="E40" i="21"/>
  <c r="F40" i="21" s="1"/>
  <c r="E41" i="21"/>
  <c r="F41" i="21" s="1"/>
  <c r="E42" i="21"/>
  <c r="F42" i="21" s="1"/>
  <c r="E43" i="21"/>
  <c r="F43" i="21" s="1"/>
  <c r="E44" i="21"/>
  <c r="F44" i="21" s="1"/>
  <c r="E45" i="21"/>
  <c r="F45" i="21" s="1"/>
  <c r="D30" i="21"/>
  <c r="D31" i="21"/>
  <c r="D32" i="21"/>
  <c r="D33" i="21"/>
  <c r="D34" i="21"/>
  <c r="D35" i="21"/>
  <c r="D36" i="21"/>
  <c r="D37" i="21"/>
  <c r="D38" i="21"/>
  <c r="D39" i="21"/>
  <c r="D40" i="21"/>
  <c r="D41" i="21"/>
  <c r="D42" i="21"/>
  <c r="D43" i="21"/>
  <c r="D44" i="21"/>
  <c r="D45" i="21"/>
  <c r="E29" i="21"/>
  <c r="F29" i="21" s="1"/>
  <c r="D29" i="21"/>
  <c r="C30" i="21"/>
  <c r="C31" i="21"/>
  <c r="C32" i="21"/>
  <c r="C33" i="21"/>
  <c r="C34" i="21"/>
  <c r="C35" i="21"/>
  <c r="C36" i="21"/>
  <c r="C37" i="21"/>
  <c r="C38" i="21"/>
  <c r="C39" i="21"/>
  <c r="C40" i="21"/>
  <c r="C41" i="21"/>
  <c r="C42" i="21"/>
  <c r="C43" i="21"/>
  <c r="C44" i="21"/>
  <c r="C45" i="21"/>
  <c r="C29" i="21"/>
  <c r="C20" i="21"/>
  <c r="D20" i="21" s="1"/>
  <c r="C21" i="21"/>
  <c r="D21" i="21" s="1"/>
  <c r="C22" i="21"/>
  <c r="D22" i="21" s="1"/>
  <c r="C23" i="21"/>
  <c r="D23" i="21" s="1"/>
  <c r="C24" i="21"/>
  <c r="D24" i="21" s="1"/>
  <c r="C25" i="21"/>
  <c r="D25" i="21" s="1"/>
  <c r="C19" i="21"/>
  <c r="D19" i="21" s="1"/>
  <c r="B18" i="21"/>
  <c r="B19" i="21" s="1"/>
  <c r="B20" i="21" s="1"/>
  <c r="B21" i="21" s="1"/>
  <c r="B22" i="21" s="1"/>
  <c r="B23" i="21" s="1"/>
  <c r="B24" i="21" s="1"/>
  <c r="B25" i="21" s="1"/>
  <c r="K25" i="21" s="1"/>
  <c r="C18" i="21"/>
  <c r="D18" i="21" s="1"/>
  <c r="O18"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48" i="18"/>
  <c r="V46"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B36" i="1" l="1"/>
  <c r="F36" i="1"/>
  <c r="O34" i="25"/>
  <c r="O30" i="25"/>
  <c r="O31" i="25"/>
  <c r="O32" i="25"/>
  <c r="O29" i="25"/>
  <c r="L20" i="25"/>
  <c r="M20" i="25"/>
  <c r="M21" i="25"/>
  <c r="L21" i="25"/>
  <c r="D23" i="25"/>
  <c r="K22" i="25"/>
  <c r="L22" i="25" s="1"/>
  <c r="H34" i="21"/>
  <c r="I34"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2" i="21"/>
  <c r="I42" i="21" s="1"/>
  <c r="H40" i="21"/>
  <c r="I40" i="21" s="1"/>
  <c r="H32" i="21"/>
  <c r="I32" i="21" s="1"/>
  <c r="H33" i="21"/>
  <c r="I33" i="21" s="1"/>
  <c r="H29" i="21"/>
  <c r="I29" i="21" s="1"/>
  <c r="G38" i="21"/>
  <c r="H30" i="21"/>
  <c r="I30" i="21" s="1"/>
  <c r="H37" i="21"/>
  <c r="I37" i="21" s="1"/>
  <c r="G41" i="21"/>
  <c r="G35" i="21"/>
  <c r="H35" i="21"/>
  <c r="I35" i="21" s="1"/>
  <c r="G34" i="21"/>
  <c r="G42" i="21"/>
  <c r="G33" i="21"/>
  <c r="H41" i="21"/>
  <c r="I41" i="21" s="1"/>
  <c r="G39" i="21"/>
  <c r="G31" i="21"/>
  <c r="H39" i="21"/>
  <c r="I39" i="21" s="1"/>
  <c r="H31" i="21"/>
  <c r="I31" i="21" s="1"/>
  <c r="H38" i="21"/>
  <c r="I38" i="21" s="1"/>
  <c r="G44" i="21"/>
  <c r="G36" i="21"/>
  <c r="H43" i="21"/>
  <c r="I43" i="21" s="1"/>
  <c r="H44" i="21"/>
  <c r="I44" i="21" s="1"/>
  <c r="H36" i="21"/>
  <c r="I36" i="21" s="1"/>
  <c r="H45" i="21"/>
  <c r="I45" i="21" s="1"/>
  <c r="G43" i="21"/>
  <c r="G40" i="21"/>
  <c r="G32" i="21"/>
  <c r="G45" i="21"/>
  <c r="G37" i="21"/>
  <c r="M18" i="21"/>
  <c r="N18" i="21"/>
  <c r="G29" i="21"/>
  <c r="G30" i="21"/>
  <c r="G18" i="21"/>
  <c r="G25" i="21"/>
  <c r="G24" i="21"/>
  <c r="G23" i="21"/>
  <c r="G22" i="21"/>
  <c r="G21" i="21"/>
  <c r="G20" i="21"/>
  <c r="H25" i="21"/>
  <c r="H18" i="21"/>
  <c r="H24" i="21"/>
  <c r="H23" i="21"/>
  <c r="H22" i="21"/>
  <c r="H21" i="21"/>
  <c r="H20" i="21"/>
  <c r="H19" i="21"/>
  <c r="E18"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E36" i="1" l="1"/>
  <c r="D36" i="1"/>
  <c r="C36" i="1"/>
  <c r="N20" i="25"/>
  <c r="M22" i="25"/>
  <c r="N22" i="25" s="1"/>
  <c r="O20" i="25"/>
  <c r="D24" i="25"/>
  <c r="K23" i="25"/>
  <c r="N21" i="25"/>
  <c r="O21" i="25"/>
  <c r="I23" i="21"/>
  <c r="I25" i="21"/>
  <c r="I18" i="21"/>
  <c r="I21" i="21"/>
  <c r="I22" i="21"/>
  <c r="I20" i="21"/>
  <c r="I19" i="21"/>
  <c r="I24" i="21"/>
  <c r="M19" i="21"/>
  <c r="F18" i="21"/>
  <c r="P18" i="21"/>
  <c r="T18" i="21" s="1"/>
  <c r="E20" i="21"/>
  <c r="F20" i="21" s="1"/>
  <c r="E24" i="21"/>
  <c r="E21" i="21"/>
  <c r="F21" i="21" s="1"/>
  <c r="E22" i="21"/>
  <c r="F22" i="21" s="1"/>
  <c r="E19" i="21"/>
  <c r="F19" i="21" s="1"/>
  <c r="E23" i="21"/>
  <c r="E25"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2" i="3"/>
  <c r="F92" i="3"/>
  <c r="D92" i="3"/>
  <c r="E97" i="3"/>
  <c r="F97" i="3"/>
  <c r="E98" i="3"/>
  <c r="E99" i="3" s="1"/>
  <c r="F98" i="3"/>
  <c r="F99" i="3" s="1"/>
  <c r="D98" i="3"/>
  <c r="D99" i="3" s="1"/>
  <c r="D97" i="3"/>
  <c r="E96" i="3"/>
  <c r="F96" i="3"/>
  <c r="D96"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8" i="21"/>
  <c r="O19" i="21"/>
  <c r="R18" i="21"/>
  <c r="S18" i="21"/>
  <c r="M20" i="21"/>
  <c r="N19" i="21"/>
  <c r="P19" i="21"/>
  <c r="S19" i="21" s="1"/>
  <c r="F23" i="21"/>
  <c r="F24" i="21"/>
  <c r="F25" i="21"/>
  <c r="J25"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100" i="3"/>
  <c r="D102" i="3" s="1"/>
  <c r="F100" i="3"/>
  <c r="F102" i="3" s="1"/>
  <c r="E100" i="3"/>
  <c r="E102"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9" i="21"/>
  <c r="T19" i="21"/>
  <c r="O20" i="21"/>
  <c r="R19" i="21"/>
  <c r="M21" i="21"/>
  <c r="N20" i="21"/>
  <c r="P20" i="21"/>
  <c r="R20" i="21" s="1"/>
  <c r="J24" i="21"/>
  <c r="J23" i="21" s="1"/>
  <c r="J22" i="21" s="1"/>
  <c r="J21" i="21" s="1"/>
  <c r="J20" i="21" s="1"/>
  <c r="J19" i="21" s="1"/>
  <c r="J18"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20" i="21"/>
  <c r="T20" i="21"/>
  <c r="S20" i="21"/>
  <c r="M22" i="21"/>
  <c r="O21" i="21"/>
  <c r="N21" i="21"/>
  <c r="P21" i="21"/>
  <c r="U21"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21" i="21"/>
  <c r="T21" i="21"/>
  <c r="O22" i="21"/>
  <c r="R21" i="21"/>
  <c r="M23" i="21"/>
  <c r="N22" i="21"/>
  <c r="P22" i="21"/>
  <c r="R22"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2" i="21"/>
  <c r="S22" i="21"/>
  <c r="T22" i="21"/>
  <c r="M24" i="21"/>
  <c r="N23" i="21"/>
  <c r="P23" i="21"/>
  <c r="R23" i="21" s="1"/>
  <c r="O23" i="21"/>
  <c r="T48" i="8"/>
  <c r="U48" i="8"/>
  <c r="M26" i="8"/>
  <c r="J26" i="8"/>
  <c r="M45" i="8"/>
  <c r="P47" i="8"/>
  <c r="N46" i="8"/>
  <c r="N45" i="8" s="1"/>
  <c r="J33" i="25" l="1"/>
  <c r="K14" i="25"/>
  <c r="M14" i="25"/>
  <c r="N34" i="25"/>
  <c r="P34" i="25" s="1"/>
  <c r="D32" i="25"/>
  <c r="N13" i="25"/>
  <c r="L13" i="25"/>
  <c r="G32" i="25"/>
  <c r="M33" i="25"/>
  <c r="I33" i="25"/>
  <c r="C32" i="25"/>
  <c r="K33" i="25"/>
  <c r="E32" i="25"/>
  <c r="L33" i="25"/>
  <c r="S23" i="21"/>
  <c r="U23" i="21"/>
  <c r="T23" i="21"/>
  <c r="M25" i="21"/>
  <c r="N24" i="21"/>
  <c r="O24" i="21"/>
  <c r="P24" i="21"/>
  <c r="R24"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4" i="21"/>
  <c r="U24" i="21"/>
  <c r="T24" i="21"/>
  <c r="N25" i="21"/>
  <c r="P25" i="21"/>
  <c r="R25" i="21" s="1"/>
  <c r="O25"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5" i="21"/>
  <c r="L10" i="21" s="1"/>
  <c r="S25" i="21"/>
  <c r="K10" i="21" s="1"/>
  <c r="T25" i="21"/>
  <c r="Q25"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<sst xmlns="http://schemas.openxmlformats.org/spreadsheetml/2006/main" count="5531" uniqueCount="1248">
  <si>
    <t>Sanmenchan</t>
  </si>
  <si>
    <t>Ryanmen</t>
  </si>
  <si>
    <t>Total</t>
  </si>
  <si>
    <t>Single</t>
  </si>
  <si>
    <t>Honor</t>
  </si>
  <si>
    <t>Shanpon</t>
  </si>
  <si>
    <t>Complex</t>
  </si>
  <si>
    <t>Sample</t>
  </si>
  <si>
    <t>Different Suit</t>
  </si>
  <si>
    <t>Twice Called Suit</t>
  </si>
  <si>
    <t>Once Called Suit</t>
  </si>
  <si>
    <t>Avg</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</si>
  <si>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</si>
  <si>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</si>
  <si>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</si>
  <si>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</si>
  <si>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</si>
  <si>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</si>
  <si>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</si>
  <si>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</si>
  <si>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</si>
  <si>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</si>
  <si>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</si>
  <si>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</si>
  <si>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</si>
  <si>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</si>
  <si>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</si>
  <si>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</si>
  <si>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</si>
  <si>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</si>
  <si>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</si>
  <si>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</si>
  <si>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</si>
  <si>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</si>
  <si>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</si>
  <si>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</si>
  <si>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</si>
  <si>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</si>
  <si>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</si>
  <si>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</si>
  <si>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</si>
  <si>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</si>
  <si>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</si>
  <si>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</si>
  <si>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</si>
  <si>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</si>
  <si>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</si>
  <si>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</si>
  <si>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</si>
  <si>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</si>
  <si>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</si>
  <si>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</si>
  <si>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</si>
  <si>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</si>
  <si>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</si>
  <si>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</si>
  <si>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</si>
  <si>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</si>
  <si>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</si>
  <si>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</si>
  <si>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</si>
  <si>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</si>
  <si>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</si>
  <si>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</si>
  <si>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</si>
  <si>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</si>
  <si>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</si>
  <si>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</si>
  <si>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</si>
  <si>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</si>
  <si>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</si>
  <si>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</si>
  <si>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</si>
  <si>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</si>
  <si>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</si>
  <si>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</si>
  <si>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</si>
  <si>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</si>
  <si>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</si>
  <si>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</si>
  <si>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</si>
  <si>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</si>
  <si>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</si>
  <si>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</si>
  <si>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</si>
  <si>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</si>
  <si>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</si>
  <si>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</si>
  <si>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</si>
  <si>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</si>
  <si>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</si>
  <si>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</si>
  <si>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</si>
  <si>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</si>
  <si>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</si>
  <si>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</si>
  <si>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</si>
  <si>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</si>
  <si>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</si>
  <si>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</si>
  <si>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</si>
  <si>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</si>
  <si>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</si>
  <si>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</si>
  <si>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</si>
  <si>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</si>
  <si>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</si>
  <si>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</si>
  <si>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</si>
  <si>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</si>
  <si>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</si>
  <si>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</si>
  <si>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</si>
  <si>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</si>
  <si>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</si>
  <si>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</si>
  <si>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</si>
  <si>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</si>
  <si>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</si>
  <si>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</si>
  <si>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</si>
  <si>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</si>
  <si>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</si>
  <si>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</si>
  <si>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</si>
  <si>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</si>
  <si>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</si>
  <si>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</si>
  <si>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</si>
  <si>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</si>
  <si>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</si>
  <si>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</si>
  <si>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</si>
  <si>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</si>
  <si>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</si>
  <si>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</si>
  <si>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</si>
  <si>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</si>
  <si>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</si>
  <si>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</si>
  <si>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</si>
  <si>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</si>
  <si>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</si>
  <si>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</si>
  <si>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</si>
  <si>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</si>
  <si>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</si>
  <si>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</si>
  <si>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</si>
  <si>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</si>
  <si>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</si>
  <si>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</si>
  <si>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</si>
  <si>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</si>
  <si>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</si>
  <si>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</si>
  <si>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</si>
  <si>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</si>
  <si>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</si>
  <si>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</si>
  <si>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</si>
  <si>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</si>
  <si>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</si>
  <si>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</si>
  <si>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</si>
  <si>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</si>
  <si>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</si>
  <si>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</si>
  <si>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</si>
  <si>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</si>
  <si>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</si>
  <si>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</si>
  <si>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</si>
  <si>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</si>
  <si>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</si>
  <si>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</si>
  <si>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</si>
  <si>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</si>
  <si>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</si>
  <si>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</si>
  <si>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</si>
  <si>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</si>
  <si>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</si>
  <si>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</si>
  <si>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</si>
  <si>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</si>
  <si>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</si>
  <si>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</si>
  <si>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</si>
  <si>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</si>
  <si>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</si>
  <si>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</si>
  <si>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</si>
  <si>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</si>
  <si>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</si>
  <si>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</si>
  <si>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</si>
  <si>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</si>
  <si>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</si>
  <si>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</si>
  <si>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</si>
  <si>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</si>
  <si>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</si>
  <si>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</si>
  <si>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</si>
  <si>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</si>
  <si>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</si>
  <si>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</si>
  <si>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</si>
  <si>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</si>
  <si>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</si>
  <si>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</si>
  <si>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</si>
  <si>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</si>
  <si>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</si>
  <si>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</si>
  <si>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</si>
  <si>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</si>
  <si>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</si>
  <si>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</si>
  <si>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</si>
  <si>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</si>
  <si>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</si>
  <si>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</si>
  <si>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</si>
  <si>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</si>
  <si>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</si>
  <si>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</si>
  <si>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</si>
  <si>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</si>
  <si>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</si>
  <si>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</si>
  <si>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</si>
  <si>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</si>
  <si>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</si>
  <si>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</si>
  <si>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</si>
  <si>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</si>
  <si>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</si>
  <si>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</si>
  <si>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</si>
  <si>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</si>
  <si>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</si>
  <si>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</si>
  <si>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</si>
  <si>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</si>
  <si>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</si>
  <si>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</si>
  <si>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</si>
  <si>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</si>
  <si>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</si>
  <si>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</si>
  <si>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</si>
  <si>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</si>
  <si>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</si>
  <si>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</si>
  <si>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</si>
  <si>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</si>
  <si>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</si>
  <si>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</si>
  <si>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</si>
  <si>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</si>
  <si>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</si>
  <si>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</si>
  <si>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</si>
  <si>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</si>
  <si>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</si>
  <si>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</si>
  <si>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</si>
  <si>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</si>
  <si>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</si>
  <si>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</si>
  <si>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</si>
  <si>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</si>
  <si>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</si>
  <si>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</si>
  <si>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</si>
  <si>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</si>
  <si>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</si>
  <si>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</si>
  <si>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</si>
  <si>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</si>
  <si>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</si>
  <si>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</si>
  <si>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</si>
  <si>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</si>
  <si>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</si>
  <si>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</si>
  <si>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</si>
  <si>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</si>
  <si>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</si>
  <si>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</si>
  <si>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</si>
  <si>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</si>
  <si>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</si>
  <si>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</si>
  <si>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</si>
  <si>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</si>
  <si>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</si>
  <si>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</si>
  <si>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</si>
  <si>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</si>
  <si>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</si>
  <si>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</si>
  <si>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</si>
  <si>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</si>
  <si>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</si>
  <si>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</si>
  <si>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</si>
  <si>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</si>
  <si>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</si>
  <si>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</si>
  <si>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</si>
  <si>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</si>
  <si>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</si>
  <si>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</si>
  <si>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</si>
  <si>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</si>
  <si>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</si>
  <si>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</si>
  <si>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</si>
  <si>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</si>
  <si>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</si>
  <si>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</si>
  <si>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</si>
  <si>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</si>
  <si>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</si>
  <si>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</si>
  <si>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</si>
  <si>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</si>
  <si>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</si>
  <si>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</si>
  <si>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</si>
  <si>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</si>
  <si>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</si>
  <si>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</si>
  <si>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</si>
  <si>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</si>
  <si>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</si>
  <si>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</si>
  <si>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</si>
  <si>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</si>
  <si>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</si>
  <si>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</si>
  <si>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</si>
  <si>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</si>
  <si>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</si>
  <si>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</si>
  <si>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</si>
  <si>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</si>
  <si>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</si>
  <si>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</si>
  <si>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</si>
  <si>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</si>
  <si>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</si>
  <si>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</si>
  <si>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</si>
  <si>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</si>
  <si>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</si>
  <si>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</si>
  <si>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</si>
  <si>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</si>
  <si>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</si>
  <si>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</si>
  <si>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</si>
  <si>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</si>
  <si>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</si>
  <si>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</si>
  <si>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</si>
  <si>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</si>
  <si>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</si>
  <si>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</si>
  <si>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</si>
  <si>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</si>
  <si>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</si>
  <si>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</si>
  <si>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</si>
  <si>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</si>
  <si>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</si>
  <si>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</si>
  <si>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</si>
  <si>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</si>
  <si>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</si>
  <si>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</si>
  <si>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</si>
  <si>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</si>
  <si>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</si>
  <si>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</si>
  <si>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</si>
  <si>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</si>
  <si>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</si>
  <si>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</si>
  <si>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</si>
  <si>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</si>
  <si>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</si>
  <si>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</si>
  <si>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</si>
  <si>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</si>
  <si>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</si>
  <si>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</si>
  <si>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</si>
  <si>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</si>
  <si>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</si>
  <si>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</si>
  <si>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</si>
  <si>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</si>
  <si>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</si>
  <si>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</si>
  <si>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</si>
  <si>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</si>
  <si>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</si>
  <si>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</si>
  <si>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</si>
  <si>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</si>
  <si>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</si>
  <si>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</si>
  <si>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</si>
  <si>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</si>
  <si>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</si>
  <si>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</si>
  <si>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</si>
  <si>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</si>
  <si>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</si>
  <si>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</si>
  <si>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</si>
  <si>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</si>
  <si>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</si>
  <si>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</si>
  <si>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</si>
  <si>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</si>
  <si>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</si>
  <si>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</si>
  <si>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</si>
  <si>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</si>
  <si>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</si>
  <si>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</si>
  <si>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</si>
  <si>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</si>
  <si>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</si>
  <si>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</si>
  <si>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</si>
  <si>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</si>
  <si>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</si>
  <si>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</si>
  <si>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</si>
  <si>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</si>
  <si>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</si>
  <si>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</si>
  <si>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</si>
  <si>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</si>
  <si>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</si>
  <si>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</si>
  <si>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</si>
  <si>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</si>
  <si>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</si>
  <si>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</si>
  <si>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</si>
  <si>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</si>
  <si>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</si>
  <si>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</si>
  <si>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</si>
  <si>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</si>
  <si>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</si>
  <si>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</si>
  <si>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</si>
  <si>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</si>
  <si>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</si>
  <si>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</si>
  <si>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</si>
  <si>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</si>
  <si>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</si>
  <si>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</si>
  <si>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</si>
  <si>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</si>
  <si>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</si>
  <si>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</si>
  <si>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</si>
  <si>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</si>
  <si>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</si>
  <si>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</si>
  <si>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</si>
  <si>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</si>
  <si>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</si>
  <si>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</si>
  <si>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</si>
  <si>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</si>
  <si>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</si>
  <si>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</si>
  <si>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</si>
  <si>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</si>
  <si>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</si>
  <si>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</si>
  <si>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</si>
  <si>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</si>
  <si>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</si>
  <si>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</si>
  <si>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</si>
  <si>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</si>
  <si>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</si>
  <si>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</si>
  <si>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</si>
  <si>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</si>
  <si>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</si>
  <si>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</si>
  <si>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</si>
  <si>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</si>
  <si>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</si>
  <si>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</si>
  <si>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</si>
  <si>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</si>
  <si>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</si>
  <si>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</si>
  <si>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</si>
  <si>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</si>
  <si>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</si>
  <si>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</si>
  <si>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</si>
  <si>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</si>
  <si>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</si>
  <si>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</si>
  <si>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</si>
  <si>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</si>
  <si>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</si>
  <si>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</si>
  <si>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</si>
  <si>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</si>
  <si>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</si>
  <si>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</si>
  <si>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</si>
  <si>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</si>
  <si>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</si>
  <si>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</si>
  <si>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</si>
  <si>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</si>
  <si>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</si>
  <si>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</si>
  <si>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</si>
  <si>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</si>
  <si>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</si>
  <si>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</si>
  <si>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</si>
  <si>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</si>
  <si>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</si>
  <si>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</si>
  <si>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</si>
  <si>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</si>
  <si>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</si>
  <si>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</si>
  <si>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</si>
  <si>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</si>
  <si>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</si>
  <si>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</si>
  <si>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</si>
  <si>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</si>
  <si>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</si>
  <si>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</si>
  <si>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</si>
  <si>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</si>
  <si>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</si>
  <si>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</si>
  <si>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</si>
  <si>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</si>
  <si>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</si>
  <si>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</si>
  <si>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</si>
  <si>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</si>
  <si>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</si>
  <si>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</si>
  <si>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</si>
  <si>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</si>
  <si>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</si>
  <si>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</si>
  <si>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</si>
  <si>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</si>
  <si>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</si>
  <si>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</si>
  <si>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</si>
  <si>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</si>
  <si>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</si>
  <si>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</si>
  <si>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</si>
  <si>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</si>
  <si>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</si>
  <si>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</si>
  <si>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</si>
  <si>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</si>
  <si>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</si>
  <si>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</si>
  <si>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</si>
  <si>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</si>
  <si>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</si>
  <si>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</si>
  <si>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</si>
  <si>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</si>
  <si>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</si>
  <si>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</si>
  <si>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</si>
  <si>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</si>
  <si>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</si>
  <si>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</si>
  <si>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</si>
  <si>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</si>
  <si>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</si>
  <si>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</si>
  <si>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</si>
  <si>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</si>
  <si>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</si>
  <si>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</si>
  <si>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</si>
  <si>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</si>
  <si>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</si>
  <si>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</si>
  <si>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</si>
  <si>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</si>
  <si>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</si>
  <si>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</si>
  <si>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</si>
  <si>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</si>
  <si>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</si>
  <si>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</si>
  <si>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</si>
  <si>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</si>
  <si>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</si>
  <si>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</si>
  <si>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</si>
  <si>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</si>
  <si>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</si>
  <si>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</si>
  <si>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</si>
  <si>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</si>
  <si>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</si>
  <si>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</si>
  <si>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</si>
  <si>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</si>
  <si>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</si>
  <si>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</si>
  <si>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</si>
  <si>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</si>
  <si>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</si>
  <si>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</si>
  <si>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</si>
  <si>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</si>
  <si>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</si>
  <si>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</si>
  <si>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</si>
  <si>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</si>
  <si>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</si>
  <si>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</si>
  <si>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</si>
  <si>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</si>
  <si>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</si>
  <si>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</si>
  <si>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</si>
  <si>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</si>
  <si>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</si>
  <si>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</si>
  <si>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</si>
  <si>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</si>
  <si>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</si>
  <si>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</si>
  <si>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</si>
  <si>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</si>
  <si>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</si>
  <si>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</si>
  <si>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</si>
  <si>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</si>
  <si>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</si>
  <si>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</si>
  <si>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</si>
  <si>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</si>
  <si>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</si>
  <si>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</si>
  <si>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</si>
  <si>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</si>
  <si>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</si>
  <si>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</si>
  <si>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</si>
  <si>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</si>
  <si>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</si>
  <si>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</si>
  <si>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</si>
  <si>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</si>
  <si>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</si>
  <si>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</si>
  <si>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</si>
  <si>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</si>
  <si>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</si>
  <si>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</si>
  <si>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</si>
  <si>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</si>
  <si>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</si>
  <si>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</si>
  <si>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</si>
  <si>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</si>
  <si>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</si>
  <si>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</si>
  <si>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</si>
  <si>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</si>
  <si>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</si>
  <si>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</si>
  <si>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</si>
  <si>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</si>
  <si>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</si>
  <si>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</si>
  <si>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</si>
  <si>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</si>
  <si>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</si>
  <si>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</si>
  <si>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</si>
  <si>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</si>
  <si>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</si>
  <si>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</si>
  <si>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</si>
  <si>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</si>
  <si>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</si>
  <si>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</si>
  <si>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</si>
  <si>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</si>
  <si>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</si>
  <si>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</si>
  <si>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</si>
  <si>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</si>
  <si>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</si>
  <si>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</si>
  <si>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</si>
  <si>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</si>
  <si>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</si>
  <si>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</si>
  <si>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</si>
  <si>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</si>
  <si>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</si>
  <si>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</si>
  <si>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</si>
  <si>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</si>
  <si>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</si>
  <si>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</si>
  <si>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</si>
  <si>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</si>
  <si>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</si>
  <si>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</si>
  <si>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</si>
  <si>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</si>
  <si>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</si>
  <si>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</si>
  <si>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</si>
  <si>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</si>
  <si>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</si>
  <si>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</si>
  <si>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</si>
  <si>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</si>
  <si>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</si>
  <si>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</si>
  <si>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</si>
  <si>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</si>
  <si>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</si>
  <si>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</si>
  <si>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</si>
  <si>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</si>
  <si>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</si>
  <si>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</si>
  <si>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</si>
  <si>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</si>
  <si>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</si>
  <si>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</si>
  <si>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</si>
  <si>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</si>
  <si>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</si>
  <si>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</si>
  <si>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</si>
  <si>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</si>
  <si>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</si>
  <si>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</si>
  <si>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</si>
  <si>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</si>
  <si>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</si>
  <si>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</si>
  <si>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</si>
  <si>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</si>
  <si>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</si>
  <si>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</si>
  <si>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</si>
  <si>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</si>
  <si>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</si>
  <si>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</si>
  <si>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</si>
  <si>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</si>
  <si>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</si>
  <si>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</si>
  <si>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</si>
  <si>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</si>
  <si>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</si>
  <si>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</si>
  <si>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</si>
  <si>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</si>
  <si>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</si>
  <si>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</si>
  <si>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</si>
  <si>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</si>
  <si>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</si>
  <si>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</si>
  <si>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</si>
  <si>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</si>
  <si>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</si>
  <si>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</si>
  <si>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</si>
  <si>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</si>
  <si>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</si>
  <si>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</si>
  <si>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</si>
  <si>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</si>
  <si>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</si>
  <si>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</si>
  <si>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</si>
  <si>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</si>
  <si>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</si>
  <si>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</si>
  <si>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</si>
  <si>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</si>
  <si>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</si>
  <si>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</si>
  <si>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</si>
  <si>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</si>
  <si>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</si>
  <si>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</si>
  <si>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</si>
  <si>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</si>
  <si>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</si>
  <si>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</si>
  <si>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</si>
  <si>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</si>
  <si>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</si>
  <si>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</si>
  <si>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</si>
  <si>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in 8</t>
  </si>
  <si>
    <t>EV safe tile</t>
  </si>
  <si>
    <t>EV danger tile</t>
  </si>
  <si>
    <t>Betaori</t>
  </si>
  <si>
    <t>Push EV</t>
  </si>
  <si>
    <t>Final shape</t>
  </si>
  <si>
    <t>1-Shanten Push vs Riichi Calculator</t>
  </si>
  <si>
    <t>Non-Dealer</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</si>
  <si>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</si>
  <si>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</si>
  <si>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</si>
  <si>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</si>
  <si>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</si>
  <si>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</si>
  <si>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</si>
  <si>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</si>
  <si>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</si>
  <si>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</si>
  <si>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</si>
  <si>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</si>
  <si>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</si>
  <si>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</si>
  <si>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</si>
  <si>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</si>
  <si>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</si>
  <si>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</si>
  <si>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</si>
  <si>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</si>
  <si>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</si>
  <si>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</si>
  <si>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</si>
  <si>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</si>
  <si>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</si>
  <si>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</si>
  <si>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</si>
  <si>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</si>
  <si>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</si>
  <si>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</si>
  <si>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</si>
  <si>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</si>
  <si>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</si>
  <si>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</si>
  <si>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</si>
  <si>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</si>
  <si>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</si>
  <si>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</si>
  <si>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</si>
  <si>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</si>
  <si>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</si>
  <si>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</si>
  <si>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</si>
  <si>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</si>
  <si>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</si>
  <si>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</si>
  <si>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</si>
  <si>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</si>
  <si>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</si>
  <si>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</si>
  <si>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</si>
  <si>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</si>
  <si>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</si>
  <si>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</si>
  <si>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</si>
  <si>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</si>
  <si>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</si>
  <si>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</si>
  <si>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</si>
  <si>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</si>
  <si>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</si>
  <si>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</si>
  <si>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</si>
  <si>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</si>
  <si>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</si>
  <si>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</si>
  <si>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</si>
  <si>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</si>
  <si>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</si>
  <si>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</si>
  <si>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</si>
  <si>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</si>
  <si>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</si>
  <si>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</si>
  <si>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</si>
  <si>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</si>
  <si>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</si>
  <si>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</si>
  <si>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</si>
  <si>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</si>
  <si>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</si>
  <si>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</si>
  <si>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</si>
  <si>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</si>
  <si>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</si>
  <si>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</si>
  <si>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</si>
  <si>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</si>
  <si>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</si>
  <si>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</si>
  <si>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</si>
  <si>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</si>
  <si>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</si>
  <si>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</si>
  <si>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</si>
  <si>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</si>
  <si>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</si>
  <si>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</si>
  <si>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</si>
  <si>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</si>
  <si>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</si>
  <si>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</si>
  <si>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</si>
  <si>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</si>
  <si>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</si>
  <si>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</si>
  <si>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</si>
  <si>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</si>
  <si>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</si>
  <si>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</si>
  <si>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</si>
  <si>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</si>
  <si>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</si>
  <si>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</si>
  <si>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</si>
  <si>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</si>
  <si>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</si>
  <si>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</si>
  <si>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</si>
  <si>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</si>
  <si>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</si>
  <si>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</si>
  <si>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</si>
  <si>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</si>
  <si>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</si>
  <si>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</si>
  <si>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</si>
  <si>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</si>
  <si>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</si>
  <si>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</si>
  <si>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</si>
  <si>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</si>
  <si>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</si>
  <si>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</si>
  <si>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</si>
  <si>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</si>
  <si>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</si>
  <si>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</si>
  <si>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</si>
  <si>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</si>
  <si>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</si>
  <si>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</si>
  <si>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</si>
  <si>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</si>
  <si>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</si>
  <si>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</si>
  <si>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</si>
  <si>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</si>
  <si>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</si>
  <si>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</si>
  <si>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</si>
  <si>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</si>
  <si>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</si>
  <si>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</si>
  <si>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</si>
  <si>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</si>
  <si>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</si>
  <si>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</si>
  <si>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</si>
  <si>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</si>
  <si>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</si>
  <si>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</si>
  <si>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</si>
  <si>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</si>
  <si>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</si>
  <si>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</si>
  <si>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</si>
  <si>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</si>
  <si>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</si>
  <si>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</si>
  <si>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</si>
  <si>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</si>
  <si>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</si>
  <si>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</si>
  <si>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</si>
  <si>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</si>
  <si>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</si>
  <si>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</si>
  <si>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</si>
  <si>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</si>
  <si>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</si>
  <si>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</si>
  <si>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</si>
  <si>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</si>
  <si>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</si>
  <si>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</si>
  <si>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</si>
  <si>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</si>
  <si>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</si>
  <si>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</si>
  <si>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</si>
  <si>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</si>
  <si>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</si>
  <si>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</si>
  <si>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</si>
  <si>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</si>
  <si>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</si>
  <si>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</si>
  <si>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</si>
  <si>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</si>
  <si>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</si>
  <si>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</si>
  <si>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</si>
  <si>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</si>
  <si>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</si>
  <si>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</si>
  <si>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</si>
  <si>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</si>
  <si>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</si>
  <si>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</si>
  <si>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</si>
  <si>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</si>
  <si>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</si>
  <si>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</si>
  <si>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</si>
  <si>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</si>
  <si>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</si>
  <si>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</si>
  <si>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</si>
  <si>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</si>
  <si>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</si>
  <si>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</si>
  <si>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</si>
  <si>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</si>
  <si>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</si>
  <si>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</si>
  <si>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</si>
  <si>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</si>
  <si>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</si>
  <si>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</si>
  <si>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</si>
  <si>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</si>
  <si>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</si>
  <si>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</si>
  <si>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</si>
  <si>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</si>
  <si>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</si>
  <si>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</si>
  <si>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</si>
  <si>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</si>
  <si>
    <t>Non Dealer</t>
  </si>
  <si>
    <t>All Last 4th</t>
  </si>
  <si>
    <t>Chance of getting 4th if you are 3rd or 4th in All Last, depending on the score gap and who is dealer.</t>
  </si>
  <si>
    <t>Score gap to 4th (at least X)</t>
  </si>
  <si>
    <t>12000+</t>
  </si>
  <si>
    <t>Final Position</t>
  </si>
  <si>
    <t>All Last 3rd as Dealer</t>
  </si>
  <si>
    <t>All Last 3rd as Non-Dealer, 4th is Non-Dealer</t>
  </si>
  <si>
    <t>All Last 3rd as Non-Dealer, 4th is Dealer</t>
  </si>
  <si>
    <t>All Last 4th as Dealer</t>
  </si>
  <si>
    <t>All Last 4th as Non-Dealer, 3rd is Non-Dealer</t>
  </si>
  <si>
    <t>All Last 4th as Non-Dealer, 3rd is Dealer</t>
  </si>
  <si>
    <t>ND, ND 4th</t>
  </si>
  <si>
    <t>ND, D 4th</t>
  </si>
  <si>
    <t>3rd</t>
  </si>
  <si>
    <t>4th</t>
  </si>
  <si>
    <t>Current Position</t>
  </si>
  <si>
    <t>ND, ND 3rd</t>
  </si>
  <si>
    <t>ND, D 3rd</t>
  </si>
  <si>
    <t>I am</t>
  </si>
  <si>
    <t>All Last - Chance to Finish 4th</t>
  </si>
  <si>
    <t>Draws</t>
  </si>
  <si>
    <t>Trap</t>
  </si>
  <si>
    <t>Z Tanki</t>
  </si>
  <si>
    <t>Assuming the alternative is folding completely</t>
  </si>
  <si>
    <t>(Tenpai on turn X) ∪ (Result)</t>
  </si>
  <si>
    <r>
      <t xml:space="preserve">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NOTE 2: In general, risking 8000 deal in is painful for the small reward of tenpai payment, hence should lean towards fold in marginal situations.</t>
    </r>
  </si>
  <si>
    <r>
      <t xml:space="preserve">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
</t>
    </r>
    <r>
      <rPr>
        <sz val="11"/>
        <color rgb="FFFF0000"/>
        <rFont val="Calibri"/>
        <family val="2"/>
        <scheme val="minor"/>
      </rPr>
      <t xml:space="preserve">NOTE: Push/fold analysis assumes only 2 choices, Push or fold. In reality, you can mawashi your way to tenpai without pushing anything too dangerous. Hence, the best option may not be push, fold, but to mawashi, which is not accounted for. </t>
    </r>
  </si>
  <si>
    <t>Riichi in 3 turns</t>
  </si>
  <si>
    <t>AVG</t>
  </si>
  <si>
    <t>Current turn</t>
  </si>
  <si>
    <t>1 simple</t>
  </si>
  <si>
    <t>2 simple</t>
  </si>
  <si>
    <t>1 middle</t>
  </si>
  <si>
    <t>2 middle</t>
  </si>
  <si>
    <t>3 middle</t>
  </si>
  <si>
    <t>Suits discarded</t>
  </si>
  <si>
    <t>3 simple</t>
  </si>
  <si>
    <t>1-shanten % after Discarded 1 colour of simple tiles (2 to 8) by turn X</t>
  </si>
  <si>
    <t>1-shanten % after Discarded 2 colour of simple tiles by turn X</t>
  </si>
  <si>
    <t>1-shanten % after Discarded 3 colour of simple tiles by turn X</t>
  </si>
  <si>
    <t>1-shanten % after Discarded 1 colour of middle tiles (3 to 7) by turn X</t>
  </si>
  <si>
    <t>1-shanten % after Discarded 2 colour of middle tiles by turn X</t>
  </si>
  <si>
    <t>1-shanten % after Discarded 3 colour of middle tiles by turn X</t>
  </si>
  <si>
    <t>Relative Speed (Relative Likelihood to see a Riichi in 3 turns)</t>
  </si>
  <si>
    <t>Average Shanten distribution (closed hand)</t>
  </si>
  <si>
    <t>Speed Reading from Early Discards</t>
  </si>
  <si>
    <t>Positive EV danger vs 1 Riichi</t>
  </si>
  <si>
    <t>Turn 6 shanten</t>
  </si>
  <si>
    <t>Turn 6 Forecast</t>
  </si>
  <si>
    <t>First two Tedashi</t>
  </si>
  <si>
    <t>Riichi in 3</t>
  </si>
  <si>
    <t>Riichi in 6</t>
  </si>
  <si>
    <t>Open in 6</t>
  </si>
  <si>
    <t>1 Shanten</t>
  </si>
  <si>
    <t>Forecast after Honor tedashi on turn X</t>
  </si>
  <si>
    <t>Guest, Guest</t>
  </si>
  <si>
    <t>Guest, Yakuhai</t>
  </si>
  <si>
    <t>Guest, Terminal</t>
  </si>
  <si>
    <t>Guest, Simple</t>
  </si>
  <si>
    <t>Yakuhai, Guest</t>
  </si>
  <si>
    <t>Yakuhai, Yakuhai</t>
  </si>
  <si>
    <t>Yakuhai, Terminal</t>
  </si>
  <si>
    <t>Yakuhai, Simple</t>
  </si>
  <si>
    <t>Terminal, Guest</t>
  </si>
  <si>
    <t>Terminal, Yakuhai</t>
  </si>
  <si>
    <t>Terminal, Terminal</t>
  </si>
  <si>
    <t>Terminal, Simple</t>
  </si>
  <si>
    <t>Simple, Guest</t>
  </si>
  <si>
    <t>Simple, Yakuhai</t>
  </si>
  <si>
    <t>Simple, Terminal</t>
  </si>
  <si>
    <t>Simple, Simple</t>
  </si>
  <si>
    <t>1 shanten % right after discard of X1 number of different suit simple/middle tiles on turn X2</t>
  </si>
  <si>
    <t>Speed Reading from opponent's early discards to know who to watch out for and who to keep safe tiles for. 
-On average, any closed opponent has a 5% to declare Riichi within 3 turns on Turn 3, and 10% on Turn 6 and beyond.
-On average, simple tiles on 1 suit are discarded turn 4, 2 suits on turn 8, and 3 suits on turn 11. It is a useful benchmark if an opponent discards simple tiles earlier than this. eg. 2 simple suits on turn 4 = 50% increased chance to Riichi in 3.
-First tedashi of Yakuhai is the fastest. First tedashi of terminal and simples are the slowest.
-After any Honor Tedashi, there is less than 5% of Riichi in 3 turns and less than 10% of Riichi in 6 turns. Keeping Honors means their hand is not an attacking hand and trying to balance defense.</t>
  </si>
  <si>
    <t>3-7</t>
  </si>
  <si>
    <t>2-8</t>
  </si>
  <si>
    <t>Turn 8 Riichi Winrate Ranking</t>
  </si>
  <si>
    <t>Z + 1,9</t>
  </si>
  <si>
    <t>1,9 + 1,9</t>
  </si>
  <si>
    <t>1,9 + 2-8</t>
  </si>
  <si>
    <t>Win rate / Dealin rate with 2 10% tiles, turn 6</t>
  </si>
  <si>
    <t>ryan-ryan</t>
  </si>
  <si>
    <t>perfect</t>
  </si>
  <si>
    <t>89 89 headless</t>
  </si>
  <si>
    <t>headless ankou</t>
  </si>
  <si>
    <t>kanchan-ryankan</t>
  </si>
  <si>
    <t>perfect calling</t>
  </si>
  <si>
    <r>
      <t xml:space="preserve">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
-Can estimate push/fold based on ratio of dealin rate/winrate. With perfect 1 shanten, need 150% the value of opponent's hand to push 2 10% tiles.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On the flip side, with few safe tiles, folding is more expensive as you could deal in anyway.</t>
    </r>
  </si>
  <si>
    <t>Waits on</t>
  </si>
  <si>
    <t>Distribution of Shapes, Riichi</t>
  </si>
  <si>
    <t>Distribution of Shapes, Open</t>
  </si>
  <si>
    <t>Wait</t>
  </si>
  <si>
    <t>Ippatsu</t>
  </si>
  <si>
    <t>Avg Non-Dealer Ron scores by Turn</t>
  </si>
  <si>
    <t>Avg Dealer Ron scores by Turn</t>
  </si>
  <si>
    <t>Avg Non-Dealer Riichi Ron scores by Dealin Tile</t>
  </si>
  <si>
    <t>Dora +-2</t>
  </si>
  <si>
    <t>Avg Non-Dealer Ron scores by Dora in calls</t>
  </si>
  <si>
    <t>Avg Non-Dealer Ron scores by Dora discarded</t>
  </si>
  <si>
    <t>Thrown</t>
  </si>
  <si>
    <t>vs Dragon</t>
  </si>
  <si>
    <t>1-shanten Calling Policy</t>
  </si>
  <si>
    <t>Mentanpin, Perfect</t>
  </si>
  <si>
    <t>T12</t>
  </si>
  <si>
    <t>Tanyao nomi, Perfect</t>
  </si>
  <si>
    <t>T10</t>
  </si>
  <si>
    <t>Tanyao dora 1, Perfect</t>
  </si>
  <si>
    <t>Tanyao dora 2, Perfect</t>
  </si>
  <si>
    <t>T6</t>
  </si>
  <si>
    <t>Tanyao nomi, Ryanmen-Kanchan</t>
  </si>
  <si>
    <t>Bad side: T5, Good side: T12</t>
  </si>
  <si>
    <t>Sanshoku nomi, Ryanmen-Kanchan</t>
  </si>
  <si>
    <t>Bad side: T8, Good side: T12</t>
  </si>
  <si>
    <t>Positive EV Damaten</t>
  </si>
  <si>
    <t>Musuji in 1 shanten</t>
  </si>
  <si>
    <t>Han/Fu</t>
  </si>
  <si>
    <t>Dama…</t>
  </si>
  <si>
    <t>Push Musuji</t>
  </si>
  <si>
    <t>3/40</t>
  </si>
  <si>
    <t>After T12</t>
  </si>
  <si>
    <t>Early game, good shape, 1 han</t>
  </si>
  <si>
    <t>3/50</t>
  </si>
  <si>
    <t>Always</t>
  </si>
  <si>
    <t>Early game, bad shape, 2 han</t>
  </si>
  <si>
    <t>4/30, 5</t>
  </si>
  <si>
    <t>After T8</t>
  </si>
  <si>
    <t>Mid game, good shape, 3 han</t>
  </si>
  <si>
    <t>6+</t>
  </si>
  <si>
    <t>Early game, good shape, 3 han</t>
  </si>
  <si>
    <t>3/40+</t>
  </si>
  <si>
    <t>Mid game, good shape, 4 han</t>
  </si>
  <si>
    <t>Early game, good shape, 4 han</t>
  </si>
  <si>
    <t>Push vs 1 Riichi (Open/Oikake)</t>
  </si>
  <si>
    <t>Push vs 2 Riichi (Open/Oikake)</t>
  </si>
  <si>
    <t>Push</t>
  </si>
  <si>
    <t>All ex. 1 Han ND vs D</t>
  </si>
  <si>
    <t>1 Han as D</t>
  </si>
  <si>
    <t>2 Han ND vs ND ND</t>
  </si>
  <si>
    <t>2 Han as ND vs ND</t>
  </si>
  <si>
    <t>3 Han ND vs ND D</t>
  </si>
  <si>
    <t>3 Han as ND vs D</t>
  </si>
  <si>
    <t>2 Han as D</t>
  </si>
  <si>
    <t>4 Han as ND vs ND ND</t>
  </si>
  <si>
    <t>2 Han as ND</t>
  </si>
  <si>
    <t>5 Han as ND vs ND D</t>
  </si>
  <si>
    <t>1st Place</t>
  </si>
  <si>
    <t>2nd/3rd Place</t>
  </si>
  <si>
    <t>4th Place</t>
  </si>
  <si>
    <t>Even points, 
250-250-250-250</t>
  </si>
  <si>
    <t>Small lead, 
300-200-250-250</t>
  </si>
  <si>
    <t>Big lead, 
400-200-200-200</t>
  </si>
  <si>
    <t>Close points,
 250-300-250-200</t>
  </si>
  <si>
    <t>Distant 1st &amp; 4th, 
250-250-400-100</t>
  </si>
  <si>
    <t>2nd chasing 1st, 
350-400-100-150</t>
  </si>
  <si>
    <t>3rd avoiding last, 
150-100-350-400</t>
  </si>
  <si>
    <t>A bit behind,
 200-300-250-250</t>
  </si>
  <si>
    <t>Far behind,
100,300,300,300</t>
  </si>
  <si>
    <t>10k but close 3rd, 
100-150-400-350</t>
  </si>
  <si>
    <t>Just 1000 behind, 
240-260-250-250</t>
  </si>
  <si>
    <t>Average of East and South seats.</t>
  </si>
  <si>
    <t>40k but close 2nd, 
400-350-150-100</t>
  </si>
  <si>
    <t># suits of middle tiles</t>
  </si>
  <si>
    <t># suits of simple tiles</t>
  </si>
  <si>
    <t>Turn 6 Speed Reading</t>
  </si>
  <si>
    <t>Guest</t>
  </si>
  <si>
    <t>Number</t>
  </si>
  <si>
    <t>First Discard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</si>
</sst>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0.0000%"/>
  </numFmts>
  <fonts count="12">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
      <sz val="10"/>
      <color rgb="FF0C0D0E"/>
      <name val="Var(--ff-mono)"/>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442">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6" fontId="0" fillId="0" borderId="1" xfId="0" applyNumberFormat="1" applyBorder="1"/>
    <xf numFmtId="166" fontId="0" fillId="0" borderId="1" xfId="1" applyNumberFormat="1" applyFont="1" applyBorder="1"/>
    <xf numFmtId="167" fontId="0" fillId="0" borderId="1" xfId="0" applyNumberFormat="1" applyBorder="1"/>
    <xf numFmtId="167"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2" xfId="0" applyFill="1" applyBorder="1"/>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9" fontId="0" fillId="0" borderId="2" xfId="1" applyFont="1" applyBorder="1"/>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Border="1"/>
    <xf numFmtId="164" fontId="0" fillId="0" borderId="0" xfId="0" applyNumberFormat="1" applyBorder="1"/>
    <xf numFmtId="0" fontId="0" fillId="3" borderId="1" xfId="0" applyFill="1" applyBorder="1"/>
    <xf numFmtId="0" fontId="0" fillId="3" borderId="2" xfId="0" applyFill="1" applyBorder="1"/>
    <xf numFmtId="16" fontId="0" fillId="3" borderId="1" xfId="0" applyNumberFormat="1"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2" fontId="0" fillId="0" borderId="1" xfId="0" applyNumberFormat="1" applyBorder="1"/>
    <xf numFmtId="9" fontId="0" fillId="0" borderId="1" xfId="0" applyNumberFormat="1" applyFill="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0" fontId="0" fillId="3" borderId="1" xfId="0" applyFill="1" applyBorder="1" applyAlignment="1">
      <alignment horizontal="center"/>
    </xf>
    <xf numFmtId="9" fontId="0" fillId="0" borderId="0" xfId="0" applyNumberFormat="1" applyFill="1" applyBorder="1" applyAlignment="1">
      <alignment horizontal="center"/>
    </xf>
    <xf numFmtId="9" fontId="0" fillId="4" borderId="1" xfId="0" applyNumberFormat="1" applyFill="1" applyBorder="1" applyAlignment="1">
      <alignment horizontal="center"/>
    </xf>
    <xf numFmtId="9" fontId="0" fillId="0" borderId="0" xfId="0" applyNumberFormat="1" applyBorder="1"/>
    <xf numFmtId="0" fontId="0" fillId="3" borderId="1" xfId="0" applyFill="1" applyBorder="1"/>
    <xf numFmtId="0" fontId="0" fillId="3" borderId="1" xfId="0" applyFill="1" applyBorder="1"/>
    <xf numFmtId="9" fontId="0" fillId="0" borderId="2" xfId="0" applyNumberFormat="1" applyFill="1" applyBorder="1" applyAlignment="1">
      <alignment horizontal="center"/>
    </xf>
    <xf numFmtId="9" fontId="0" fillId="0" borderId="4" xfId="0" applyNumberFormat="1" applyFill="1" applyBorder="1" applyAlignment="1">
      <alignment horizontal="center"/>
    </xf>
    <xf numFmtId="9" fontId="0" fillId="0" borderId="5" xfId="0" applyNumberFormat="1" applyFill="1" applyBorder="1" applyAlignment="1">
      <alignment horizontal="center"/>
    </xf>
    <xf numFmtId="9" fontId="0" fillId="0" borderId="6" xfId="0" applyNumberFormat="1" applyFill="1" applyBorder="1" applyAlignment="1">
      <alignment horizontal="center"/>
    </xf>
    <xf numFmtId="9" fontId="0" fillId="0" borderId="11" xfId="0" applyNumberFormat="1" applyFill="1" applyBorder="1" applyAlignment="1">
      <alignment horizontal="center"/>
    </xf>
    <xf numFmtId="0" fontId="0" fillId="3" borderId="1" xfId="0" applyFill="1" applyBorder="1" applyAlignment="1"/>
    <xf numFmtId="0" fontId="9" fillId="0" borderId="1" xfId="0" applyFont="1" applyBorder="1" applyAlignment="1"/>
    <xf numFmtId="0" fontId="0" fillId="3" borderId="1" xfId="0" applyFill="1" applyBorder="1"/>
    <xf numFmtId="0" fontId="0" fillId="3" borderId="1" xfId="0" applyFill="1" applyBorder="1"/>
    <xf numFmtId="0" fontId="0" fillId="3" borderId="1" xfId="0" applyFill="1" applyBorder="1" applyAlignment="1">
      <alignment horizontal="center"/>
    </xf>
    <xf numFmtId="0" fontId="11" fillId="0" borderId="0" xfId="0" applyFont="1" applyAlignment="1">
      <alignment horizontal="left" vertical="center"/>
    </xf>
    <xf numFmtId="164" fontId="0" fillId="0" borderId="1" xfId="0" applyNumberFormat="1" applyBorder="1" applyAlignment="1">
      <alignment horizontal="right"/>
    </xf>
    <xf numFmtId="164" fontId="11" fillId="0" borderId="1" xfId="0" applyNumberFormat="1" applyFont="1" applyBorder="1" applyAlignment="1">
      <alignment horizontal="right" vertical="center"/>
    </xf>
    <xf numFmtId="164" fontId="0" fillId="0" borderId="1" xfId="1" applyNumberFormat="1" applyFont="1" applyBorder="1" applyAlignment="1">
      <alignment horizontal="right"/>
    </xf>
    <xf numFmtId="0" fontId="0" fillId="3" borderId="1" xfId="0" applyFill="1" applyBorder="1" applyAlignment="1">
      <alignment horizontal="center"/>
    </xf>
    <xf numFmtId="164" fontId="11" fillId="4" borderId="1" xfId="0" applyNumberFormat="1" applyFont="1" applyFill="1" applyBorder="1" applyAlignment="1">
      <alignment horizontal="right" vertical="center"/>
    </xf>
    <xf numFmtId="164" fontId="0" fillId="4" borderId="1" xfId="0" applyNumberFormat="1" applyFill="1" applyBorder="1" applyAlignment="1">
      <alignment horizontal="right"/>
    </xf>
    <xf numFmtId="16" fontId="0" fillId="0" borderId="0" xfId="0" quotePrefix="1" applyNumberFormat="1" applyAlignment="1">
      <alignment horizontal="right"/>
    </xf>
    <xf numFmtId="0" fontId="0" fillId="0" borderId="0" xfId="0" quotePrefix="1" applyAlignment="1">
      <alignment horizontal="right"/>
    </xf>
    <xf numFmtId="0" fontId="0" fillId="0" borderId="1" xfId="0" applyFill="1" applyBorder="1" applyAlignment="1">
      <alignment horizontal="center"/>
    </xf>
    <xf numFmtId="0" fontId="0" fillId="3" borderId="1" xfId="0" applyFill="1" applyBorder="1"/>
    <xf numFmtId="0" fontId="0" fillId="0" borderId="1" xfId="0" applyBorder="1"/>
    <xf numFmtId="0" fontId="0" fillId="0" borderId="0" xfId="0" applyAlignment="1">
      <alignment horizontal="left"/>
    </xf>
    <xf numFmtId="0" fontId="0" fillId="3" borderId="1" xfId="0" applyFill="1" applyBorder="1"/>
    <xf numFmtId="0" fontId="0" fillId="0" borderId="1" xfId="0" applyBorder="1"/>
    <xf numFmtId="0" fontId="0" fillId="3" borderId="1" xfId="0" applyFill="1" applyBorder="1" applyAlignment="1">
      <alignment horizontal="center"/>
    </xf>
    <xf numFmtId="0" fontId="0" fillId="4" borderId="1" xfId="0" applyFill="1" applyBorder="1" applyAlignment="1"/>
    <xf numFmtId="164" fontId="0" fillId="3" borderId="1" xfId="0" applyNumberFormat="1" applyFill="1" applyBorder="1" applyAlignment="1">
      <alignment horizontal="center"/>
    </xf>
    <xf numFmtId="0" fontId="4" fillId="3" borderId="1" xfId="0" applyFont="1" applyFill="1" applyBorder="1" applyAlignment="1">
      <alignment horizontal="center"/>
    </xf>
    <xf numFmtId="0" fontId="0" fillId="10" borderId="1" xfId="0" applyNumberFormat="1" applyFill="1" applyBorder="1"/>
    <xf numFmtId="0" fontId="0" fillId="7" borderId="1" xfId="0" applyNumberFormat="1" applyFill="1" applyBorder="1"/>
    <xf numFmtId="0" fontId="0" fillId="12" borderId="1" xfId="0" applyNumberFormat="1" applyFill="1" applyBorder="1"/>
    <xf numFmtId="0" fontId="0" fillId="12" borderId="1" xfId="0" applyFill="1" applyBorder="1"/>
    <xf numFmtId="0" fontId="0" fillId="11" borderId="1" xfId="0" applyNumberFormat="1" applyFill="1" applyBorder="1"/>
    <xf numFmtId="0" fontId="0" fillId="13" borderId="1" xfId="0" applyFill="1" applyBorder="1"/>
    <xf numFmtId="0" fontId="0" fillId="13" borderId="1" xfId="0" applyNumberFormat="1" applyFill="1" applyBorder="1"/>
    <xf numFmtId="0" fontId="0" fillId="3" borderId="1" xfId="0" applyFill="1" applyBorder="1"/>
    <xf numFmtId="0" fontId="0" fillId="0" borderId="1" xfId="0" applyBorder="1"/>
    <xf numFmtId="2" fontId="0" fillId="0" borderId="1" xfId="0" applyNumberFormat="1" applyBorder="1"/>
    <xf numFmtId="9" fontId="0" fillId="0" borderId="1" xfId="0" applyNumberFormat="1" applyBorder="1" applyAlignment="1">
      <alignment horizontal="center"/>
    </xf>
    <xf numFmtId="1" fontId="0" fillId="0" borderId="1" xfId="0" applyNumberFormat="1" applyFill="1" applyBorder="1"/>
    <xf numFmtId="1" fontId="0" fillId="7" borderId="6" xfId="0" applyNumberFormat="1" applyFill="1" applyBorder="1"/>
    <xf numFmtId="1" fontId="0" fillId="7" borderId="1" xfId="0" applyNumberFormat="1" applyFill="1" applyBorder="1"/>
    <xf numFmtId="0" fontId="0" fillId="3"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2" fontId="0" fillId="0" borderId="1" xfId="0" applyNumberFormat="1" applyBorder="1"/>
    <xf numFmtId="0" fontId="0" fillId="11" borderId="1" xfId="0" applyFill="1" applyBorder="1"/>
    <xf numFmtId="0" fontId="0" fillId="14" borderId="1" xfId="0" applyFill="1" applyBorder="1"/>
    <xf numFmtId="0" fontId="0" fillId="3" borderId="1" xfId="0" applyFill="1" applyBorder="1"/>
    <xf numFmtId="0" fontId="0" fillId="3"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2" fillId="0" borderId="0" xfId="0" applyNumberFormat="1" applyFont="1" applyAlignment="1">
      <alignment horizontal="center"/>
    </xf>
    <xf numFmtId="1" fontId="0" fillId="2" borderId="1" xfId="0" applyNumberFormat="1" applyFill="1" applyBorder="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textRotation="90"/>
    </xf>
    <xf numFmtId="0" fontId="0" fillId="3" borderId="1" xfId="0" applyFill="1" applyBorder="1" applyAlignment="1">
      <alignment horizontal="center" vertical="top" wrapText="1"/>
    </xf>
    <xf numFmtId="0" fontId="0" fillId="14" borderId="1" xfId="0" applyFill="1" applyBorder="1"/>
    <xf numFmtId="0" fontId="0" fillId="10" borderId="1" xfId="0" applyFill="1" applyBorder="1"/>
    <xf numFmtId="0" fontId="0" fillId="11" borderId="1" xfId="0" applyFill="1" applyBorder="1"/>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9" fontId="0" fillId="0" borderId="5" xfId="0" applyNumberFormat="1" applyBorder="1" applyAlignment="1">
      <alignment horizontal="center" vertical="center"/>
    </xf>
    <xf numFmtId="9"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9" fontId="0" fillId="0" borderId="2" xfId="0" applyNumberFormat="1"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3" borderId="1" xfId="0" quotePrefix="1" applyFill="1" applyBorder="1" applyAlignment="1">
      <alignment horizontal="center" vertical="center" wrapText="1"/>
    </xf>
    <xf numFmtId="0" fontId="0" fillId="3" borderId="1" xfId="0" applyFill="1" applyBorder="1" applyAlignment="1">
      <alignment horizontal="center" vertical="center" wrapText="1"/>
    </xf>
    <xf numFmtId="9" fontId="0" fillId="0" borderId="1" xfId="1" applyFont="1" applyBorder="1" applyAlignment="1">
      <alignment horizontal="center"/>
    </xf>
    <xf numFmtId="0" fontId="2" fillId="7" borderId="1" xfId="0" applyFont="1" applyFill="1" applyBorder="1" applyAlignment="1">
      <alignment horizontal="center" vertical="center"/>
    </xf>
    <xf numFmtId="0" fontId="0" fillId="0" borderId="1" xfId="0" applyBorder="1" applyAlignment="1">
      <alignment horizontal="center" wrapText="1"/>
    </xf>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9" fontId="0" fillId="3" borderId="2" xfId="0" applyNumberFormat="1" applyFill="1" applyBorder="1"/>
    <xf numFmtId="9" fontId="0" fillId="3" borderId="3" xfId="0" applyNumberFormat="1" applyFill="1" applyBorder="1"/>
    <xf numFmtId="9" fontId="0" fillId="3" borderId="4" xfId="0" applyNumberFormat="1" applyFill="1" applyBorder="1"/>
    <xf numFmtId="0" fontId="0" fillId="3" borderId="3" xfId="0" applyFill="1" applyBorder="1"/>
    <xf numFmtId="0" fontId="0" fillId="3" borderId="22" xfId="0" applyFill="1" applyBorder="1" applyAlignment="1">
      <alignment horizont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0" borderId="9" xfId="0" applyBorder="1" applyAlignment="1">
      <alignment horizontal="left"/>
    </xf>
    <xf numFmtId="0" fontId="0" fillId="2" borderId="1" xfId="0" applyFill="1" applyBorder="1"/>
    <xf numFmtId="2" fontId="0" fillId="0" borderId="1" xfId="0" applyNumberFormat="1" applyBorder="1"/>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cellXfs>
  <cellStyles count="2">
    <cellStyle name="Normal" xfId="0" builtinId="0"/>
    <cellStyle name="Percent" xfId="1" builtinId="5"/>
  </cellStyles>
  <dxfs count="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1E1FF"/>
      <color rgb="FFFFCCCC"/>
      <color rgb="FFFF6600"/>
      <color rgb="FFCCCCFF"/>
      <color rgb="FFFF5050"/>
      <color rgb="FFFF7C80"/>
      <color rgb="FFFFCCFF"/>
      <color rgb="FFCAFA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zoomScale="85" zoomScaleNormal="85" workbookViewId="0"/>
  </sheetViews>
  <sheetFormatPr defaultRowHeight="15"/>
  <cols>
    <col min="2" max="2" width="10.28515625" customWidth="1"/>
    <col min="18" max="18" width="9.140625" customWidth="1"/>
    <col min="27" max="27" width="9.28515625" customWidth="1"/>
  </cols>
  <sheetData>
    <row r="2" spans="2:41" ht="18.75">
      <c r="B2" s="319" t="s">
        <v>644</v>
      </c>
      <c r="C2" s="319"/>
      <c r="D2" s="319"/>
      <c r="E2" s="319"/>
      <c r="F2" s="319"/>
      <c r="G2" s="319"/>
      <c r="H2" s="319"/>
      <c r="I2" s="319"/>
      <c r="J2" s="319"/>
      <c r="K2" s="319"/>
      <c r="L2" s="319"/>
      <c r="M2" s="319"/>
      <c r="N2" s="319"/>
      <c r="O2" s="319"/>
      <c r="P2" s="319"/>
      <c r="Q2" s="319"/>
      <c r="R2" s="319"/>
      <c r="S2" s="319"/>
      <c r="T2" s="319"/>
      <c r="U2" s="319"/>
      <c r="V2" s="319"/>
      <c r="W2" s="319"/>
      <c r="X2" s="319"/>
      <c r="Y2" s="319"/>
    </row>
    <row r="3" spans="2:41" ht="83.25" customHeight="1">
      <c r="B3" s="320" t="s">
        <v>660</v>
      </c>
      <c r="C3" s="321"/>
      <c r="D3" s="321"/>
      <c r="E3" s="321"/>
      <c r="F3" s="321"/>
      <c r="G3" s="321"/>
      <c r="H3" s="321"/>
      <c r="I3" s="321"/>
      <c r="J3" s="321"/>
      <c r="K3" s="321"/>
      <c r="L3" s="321"/>
      <c r="M3" s="321"/>
      <c r="N3" s="321"/>
      <c r="O3" s="321"/>
      <c r="P3" s="321"/>
      <c r="Q3" s="321"/>
      <c r="R3" s="321"/>
      <c r="S3" s="321"/>
      <c r="T3" s="321"/>
      <c r="U3" s="321"/>
      <c r="V3" s="321"/>
      <c r="W3" s="321"/>
      <c r="X3" s="321"/>
      <c r="Y3" s="321"/>
    </row>
    <row r="4" spans="2:41" ht="39.7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row>
    <row r="5" spans="2:41" ht="17.25" customHeight="1"/>
    <row r="6" spans="2:41" ht="16.5" customHeight="1">
      <c r="B6" s="311" t="s">
        <v>623</v>
      </c>
      <c r="C6" s="311"/>
      <c r="D6" s="311"/>
      <c r="E6" s="311"/>
      <c r="F6" s="311"/>
      <c r="G6" s="311"/>
      <c r="H6" s="311" t="s">
        <v>624</v>
      </c>
      <c r="I6" s="311"/>
      <c r="J6" s="311"/>
      <c r="K6" s="311"/>
      <c r="L6" s="311"/>
      <c r="N6" s="312" t="s">
        <v>618</v>
      </c>
      <c r="O6" s="313"/>
      <c r="P6" s="314"/>
      <c r="Q6" s="312" t="s">
        <v>620</v>
      </c>
      <c r="R6" s="313"/>
      <c r="S6" s="314"/>
      <c r="T6" s="312" t="s">
        <v>619</v>
      </c>
      <c r="U6" s="313"/>
      <c r="V6" s="314"/>
      <c r="X6" s="311" t="s">
        <v>807</v>
      </c>
      <c r="Y6" s="311"/>
      <c r="Z6" s="311"/>
      <c r="AA6" s="311"/>
      <c r="AB6" s="311"/>
      <c r="AC6" s="311"/>
    </row>
    <row r="7" spans="2:41">
      <c r="B7" s="2" t="s">
        <v>12</v>
      </c>
      <c r="C7" s="2" t="s">
        <v>564</v>
      </c>
      <c r="D7" s="2" t="s">
        <v>565</v>
      </c>
      <c r="E7" s="2" t="s">
        <v>576</v>
      </c>
      <c r="F7" s="2" t="s">
        <v>641</v>
      </c>
      <c r="G7" s="2" t="s">
        <v>39</v>
      </c>
      <c r="H7" s="2" t="s">
        <v>564</v>
      </c>
      <c r="I7" s="2" t="s">
        <v>565</v>
      </c>
      <c r="J7" s="2" t="s">
        <v>576</v>
      </c>
      <c r="K7" s="2" t="s">
        <v>641</v>
      </c>
      <c r="L7" s="2" t="s">
        <v>39</v>
      </c>
      <c r="N7" s="2" t="s">
        <v>372</v>
      </c>
      <c r="O7" s="61" t="s">
        <v>564</v>
      </c>
      <c r="P7" s="2" t="s">
        <v>576</v>
      </c>
      <c r="Q7" s="2" t="s">
        <v>372</v>
      </c>
      <c r="R7" s="61" t="s">
        <v>564</v>
      </c>
      <c r="S7" s="2" t="s">
        <v>576</v>
      </c>
      <c r="T7" s="2" t="s">
        <v>372</v>
      </c>
      <c r="U7" s="61" t="s">
        <v>564</v>
      </c>
      <c r="V7" s="2" t="s">
        <v>576</v>
      </c>
      <c r="X7" s="2" t="s">
        <v>808</v>
      </c>
      <c r="Y7" s="2" t="s">
        <v>564</v>
      </c>
      <c r="Z7" s="2" t="s">
        <v>157</v>
      </c>
      <c r="AA7" s="2" t="s">
        <v>765</v>
      </c>
      <c r="AB7" s="2" t="s">
        <v>800</v>
      </c>
      <c r="AC7" s="2" t="s">
        <v>799</v>
      </c>
    </row>
    <row r="8" spans="2:41">
      <c r="B8" s="2">
        <v>0</v>
      </c>
      <c r="C8" s="73">
        <v>0.34944237918215615</v>
      </c>
      <c r="D8" s="73">
        <v>0.65055762081784385</v>
      </c>
      <c r="E8" s="73">
        <v>7.8066914498141265E-2</v>
      </c>
      <c r="F8" s="73">
        <v>0.14869888475836432</v>
      </c>
      <c r="G8" s="122">
        <v>0.74721189591078063</v>
      </c>
      <c r="H8" s="73">
        <v>0.31200000000000006</v>
      </c>
      <c r="I8" s="73">
        <v>0.68799999999999994</v>
      </c>
      <c r="J8" s="73">
        <v>7.1999999999999995E-2</v>
      </c>
      <c r="K8" s="73">
        <v>0.184</v>
      </c>
      <c r="L8" s="122">
        <v>0.69599999999999995</v>
      </c>
      <c r="N8" s="2" t="s">
        <v>341</v>
      </c>
      <c r="O8" s="73">
        <v>0.67588325652841774</v>
      </c>
      <c r="P8" s="73">
        <v>0.3145587984297662</v>
      </c>
      <c r="Q8" s="2" t="s">
        <v>341</v>
      </c>
      <c r="R8" s="73">
        <v>0.75420168067226889</v>
      </c>
      <c r="S8" s="73">
        <v>0.30094537815126049</v>
      </c>
      <c r="T8" s="2" t="s">
        <v>341</v>
      </c>
      <c r="U8" s="73">
        <v>0.61578065134099613</v>
      </c>
      <c r="V8" s="73">
        <v>0.14744971264367815</v>
      </c>
      <c r="X8" s="2" t="s">
        <v>804</v>
      </c>
      <c r="Y8" s="3">
        <v>0.66769794889423628</v>
      </c>
      <c r="Z8" s="122">
        <v>6.5559757075741949</v>
      </c>
      <c r="AA8" s="75">
        <v>9488.6295928500494</v>
      </c>
      <c r="AB8" s="75">
        <v>12279.421654337501</v>
      </c>
      <c r="AC8" s="3">
        <v>0.40116878652457888</v>
      </c>
    </row>
    <row r="9" spans="2:41">
      <c r="B9" s="2">
        <v>1</v>
      </c>
      <c r="C9" s="73">
        <v>0.51239669421487599</v>
      </c>
      <c r="D9" s="73">
        <v>0.48760330578512395</v>
      </c>
      <c r="E9" s="73">
        <v>0.10247933884297521</v>
      </c>
      <c r="F9" s="73">
        <v>0.1834710743801653</v>
      </c>
      <c r="G9" s="122">
        <v>0.71404958677685948</v>
      </c>
      <c r="H9" s="73">
        <v>0.52747252747252749</v>
      </c>
      <c r="I9" s="73">
        <v>0.47252747252747251</v>
      </c>
      <c r="J9" s="73">
        <v>9.8901098901098897E-2</v>
      </c>
      <c r="K9" s="73">
        <v>0.17582417582417584</v>
      </c>
      <c r="L9" s="122">
        <v>0.8351648351648352</v>
      </c>
      <c r="N9" s="2" t="s">
        <v>346</v>
      </c>
      <c r="O9" s="73">
        <v>0.64850976361767732</v>
      </c>
      <c r="P9" s="73">
        <v>0.19167523124357658</v>
      </c>
      <c r="Q9" s="2" t="s">
        <v>346</v>
      </c>
      <c r="R9" s="73">
        <v>0.85051546391752575</v>
      </c>
      <c r="S9" s="73">
        <v>0.20747422680412372</v>
      </c>
      <c r="T9" s="2" t="s">
        <v>346</v>
      </c>
      <c r="U9" s="73">
        <v>0.62255936083307151</v>
      </c>
      <c r="V9" s="73">
        <v>0.17213519457785359</v>
      </c>
      <c r="X9" s="2" t="s">
        <v>805</v>
      </c>
      <c r="Y9" s="3">
        <v>0.6844077387780072</v>
      </c>
      <c r="Z9" s="122">
        <v>6.6213963447273843</v>
      </c>
      <c r="AA9" s="75">
        <v>6726.8623024830704</v>
      </c>
      <c r="AB9" s="75">
        <v>8644.0505099562797</v>
      </c>
      <c r="AC9" s="3">
        <v>0.39458591420050471</v>
      </c>
    </row>
    <row r="10" spans="2:41">
      <c r="B10" s="2">
        <v>2</v>
      </c>
      <c r="C10" s="73">
        <v>0.55443548387096775</v>
      </c>
      <c r="D10" s="73">
        <v>0.44556451612903225</v>
      </c>
      <c r="E10" s="73">
        <v>0.11559139784946236</v>
      </c>
      <c r="F10" s="73">
        <v>0.19623655913978494</v>
      </c>
      <c r="G10" s="122">
        <v>0.82594086021505375</v>
      </c>
      <c r="H10" s="73">
        <v>0.58680555555555558</v>
      </c>
      <c r="I10" s="73">
        <v>0.41319444444444442</v>
      </c>
      <c r="J10" s="73">
        <v>0.11805555555555555</v>
      </c>
      <c r="K10" s="73">
        <v>0.24652777777777779</v>
      </c>
      <c r="L10" s="122">
        <v>0.875</v>
      </c>
      <c r="N10" s="2" t="s">
        <v>353</v>
      </c>
      <c r="O10" s="73">
        <v>0.6502732240437159</v>
      </c>
      <c r="P10" s="73">
        <v>0.16575591985428051</v>
      </c>
      <c r="Q10" s="2" t="s">
        <v>353</v>
      </c>
      <c r="R10" s="73">
        <v>0.68656716417910446</v>
      </c>
      <c r="S10" s="73">
        <v>0.18159203980099503</v>
      </c>
      <c r="T10" s="2" t="s">
        <v>353</v>
      </c>
      <c r="U10" s="73">
        <v>0.62555534459844309</v>
      </c>
      <c r="V10" s="73">
        <v>0.17509018416555913</v>
      </c>
      <c r="X10" s="2" t="s">
        <v>806</v>
      </c>
      <c r="Y10" s="3">
        <v>0.72079735906551545</v>
      </c>
      <c r="Z10" s="122">
        <v>6.7629507364144237</v>
      </c>
      <c r="AA10" s="75">
        <v>6982.6353421859003</v>
      </c>
      <c r="AB10" s="75">
        <v>8897.8899773926096</v>
      </c>
      <c r="AC10" s="3">
        <v>0.41708989334687657</v>
      </c>
    </row>
    <row r="11" spans="2:41">
      <c r="B11" s="2">
        <v>3</v>
      </c>
      <c r="C11" s="73">
        <v>0.58373205741626799</v>
      </c>
      <c r="D11" s="73">
        <v>0.41626794258373206</v>
      </c>
      <c r="E11" s="73">
        <v>0.11449077238550923</v>
      </c>
      <c r="F11" s="73">
        <v>0.20608339029391662</v>
      </c>
      <c r="G11" s="122">
        <v>0.80690362269309635</v>
      </c>
      <c r="H11" s="73">
        <v>0.60202020202020201</v>
      </c>
      <c r="I11" s="73">
        <v>0.39797979797979799</v>
      </c>
      <c r="J11" s="73">
        <v>0.11717171717171718</v>
      </c>
      <c r="K11" s="73">
        <v>0.17373737373737375</v>
      </c>
      <c r="L11" s="122">
        <v>0.81212121212121213</v>
      </c>
      <c r="N11" s="2" t="s">
        <v>352</v>
      </c>
      <c r="O11" s="73">
        <v>0.6103763987792471</v>
      </c>
      <c r="P11" s="73">
        <v>0.12919633774160733</v>
      </c>
      <c r="Q11" s="2" t="s">
        <v>352</v>
      </c>
      <c r="R11" s="73">
        <v>0.64545454545454539</v>
      </c>
      <c r="S11" s="73">
        <v>0.14242424242424243</v>
      </c>
      <c r="T11" s="2" t="s">
        <v>352</v>
      </c>
      <c r="U11" s="73">
        <v>0.60328993020123267</v>
      </c>
      <c r="V11" s="73">
        <v>0.18396669251806197</v>
      </c>
      <c r="AI11" s="5"/>
      <c r="AJ11" s="5"/>
      <c r="AL11" s="142"/>
      <c r="AM11" s="143"/>
      <c r="AN11" s="5"/>
      <c r="AO11" s="142"/>
    </row>
    <row r="12" spans="2:41">
      <c r="B12" s="2">
        <v>4</v>
      </c>
      <c r="C12" s="73">
        <v>0.57893634840871022</v>
      </c>
      <c r="D12" s="73">
        <v>0.42106365159128978</v>
      </c>
      <c r="E12" s="73">
        <v>0.13170016750418762</v>
      </c>
      <c r="F12" s="73">
        <v>0.20791457286432161</v>
      </c>
      <c r="G12" s="122">
        <v>0.84778056951423786</v>
      </c>
      <c r="H12" s="73">
        <v>0.61735419630156474</v>
      </c>
      <c r="I12" s="73">
        <v>0.38264580369843526</v>
      </c>
      <c r="J12" s="73">
        <v>0.13513513513513514</v>
      </c>
      <c r="K12" s="73">
        <v>0.19630156472261737</v>
      </c>
      <c r="L12" s="122">
        <v>0.82645803698435283</v>
      </c>
      <c r="N12" s="2" t="s">
        <v>355</v>
      </c>
      <c r="O12" s="73">
        <v>0.59147424511545288</v>
      </c>
      <c r="P12" s="73">
        <v>9.7690941385435173E-2</v>
      </c>
      <c r="Q12" s="2" t="s">
        <v>355</v>
      </c>
      <c r="R12" s="73">
        <v>0.63736263736263743</v>
      </c>
      <c r="S12" s="73">
        <v>8.2417582417582416E-2</v>
      </c>
      <c r="T12" s="2" t="s">
        <v>355</v>
      </c>
      <c r="U12" s="73">
        <v>0.5999104405635356</v>
      </c>
      <c r="V12" s="73">
        <v>0.11876959112672661</v>
      </c>
    </row>
    <row r="13" spans="2:41">
      <c r="B13" s="2">
        <v>5</v>
      </c>
      <c r="C13" s="73">
        <v>0.60520849976034508</v>
      </c>
      <c r="D13" s="73">
        <v>0.39479150023965492</v>
      </c>
      <c r="E13" s="73">
        <v>0.14906534590190126</v>
      </c>
      <c r="F13" s="73">
        <v>0.21904457581083239</v>
      </c>
      <c r="G13" s="122">
        <v>0.86179900942642595</v>
      </c>
      <c r="H13" s="73">
        <v>0.68913043478260871</v>
      </c>
      <c r="I13" s="73">
        <v>0.31086956521739129</v>
      </c>
      <c r="J13" s="73">
        <v>0.14456521739130435</v>
      </c>
      <c r="K13" s="73">
        <v>0.2326086956521739</v>
      </c>
      <c r="L13" s="122">
        <v>0.91739130434782612</v>
      </c>
      <c r="N13" s="2" t="s">
        <v>344</v>
      </c>
      <c r="O13" s="73">
        <v>0.64251245330012452</v>
      </c>
      <c r="P13" s="73">
        <v>0.25124533001245331</v>
      </c>
      <c r="Q13" s="2" t="s">
        <v>344</v>
      </c>
      <c r="R13" s="73">
        <v>0.68316831683168311</v>
      </c>
      <c r="S13" s="73">
        <v>0.21914191419141915</v>
      </c>
      <c r="T13" s="2" t="s">
        <v>344</v>
      </c>
      <c r="U13" s="73">
        <v>0.61935651271406345</v>
      </c>
      <c r="V13" s="73">
        <v>0.23819408406850026</v>
      </c>
    </row>
    <row r="14" spans="2:41">
      <c r="B14" s="2">
        <v>6</v>
      </c>
      <c r="C14" s="73">
        <v>0.60726985381272225</v>
      </c>
      <c r="D14" s="73">
        <v>0.39273014618727775</v>
      </c>
      <c r="E14" s="73">
        <v>0.1463189780060582</v>
      </c>
      <c r="F14" s="73">
        <v>0.22375872514157777</v>
      </c>
      <c r="G14" s="122">
        <v>0.88621098380086927</v>
      </c>
      <c r="H14" s="73">
        <v>0.69307832422586524</v>
      </c>
      <c r="I14" s="73">
        <v>0.30692167577413476</v>
      </c>
      <c r="J14" s="73">
        <v>0.13661202185792351</v>
      </c>
      <c r="K14" s="73">
        <v>0.25136612021857924</v>
      </c>
      <c r="L14" s="122">
        <v>0.85519125683060104</v>
      </c>
      <c r="N14" s="2" t="s">
        <v>340</v>
      </c>
      <c r="O14" s="73">
        <v>0.65671191553544495</v>
      </c>
      <c r="P14" s="73">
        <v>0.16938159879336351</v>
      </c>
      <c r="Q14" s="2" t="s">
        <v>340</v>
      </c>
      <c r="R14" s="73">
        <v>0.71191619380183324</v>
      </c>
      <c r="S14" s="73">
        <v>0.15582714971628109</v>
      </c>
      <c r="T14" s="2" t="s">
        <v>340</v>
      </c>
      <c r="U14" s="73">
        <v>0.69875376020627422</v>
      </c>
      <c r="V14" s="73">
        <v>0.1400945423291792</v>
      </c>
    </row>
    <row r="15" spans="2:41">
      <c r="B15" s="2">
        <v>7</v>
      </c>
      <c r="C15" s="73">
        <v>0.62971457696228339</v>
      </c>
      <c r="D15" s="73">
        <v>0.37028542303771661</v>
      </c>
      <c r="E15" s="73">
        <v>0.16692150866462793</v>
      </c>
      <c r="F15" s="73">
        <v>0.22680937818552496</v>
      </c>
      <c r="G15" s="122">
        <v>0.90902140672782872</v>
      </c>
      <c r="H15" s="73">
        <v>0.69068128425998432</v>
      </c>
      <c r="I15" s="73">
        <v>0.30931871574001568</v>
      </c>
      <c r="J15" s="73">
        <v>0.16209866875489429</v>
      </c>
      <c r="K15" s="73">
        <v>0.2255285826155051</v>
      </c>
      <c r="L15" s="122">
        <v>0.90211433046202039</v>
      </c>
      <c r="N15" s="2" t="s">
        <v>349</v>
      </c>
      <c r="O15" s="73">
        <v>0.61243105642766216</v>
      </c>
      <c r="P15" s="73">
        <v>0.15273652948663555</v>
      </c>
      <c r="Q15" s="2" t="s">
        <v>349</v>
      </c>
      <c r="R15" s="73">
        <v>0.65519765739385072</v>
      </c>
      <c r="S15" s="73">
        <v>0.14055636896046853</v>
      </c>
      <c r="T15" s="2" t="s">
        <v>349</v>
      </c>
      <c r="U15" s="73">
        <v>0.62377096587622904</v>
      </c>
      <c r="V15" s="73">
        <v>0.17090803932909196</v>
      </c>
    </row>
    <row r="16" spans="2:41">
      <c r="B16" s="2">
        <v>8</v>
      </c>
      <c r="C16" s="73">
        <v>0.62868369351669939</v>
      </c>
      <c r="D16" s="73">
        <v>0.37131630648330061</v>
      </c>
      <c r="E16" s="73">
        <v>0.17344934044344654</v>
      </c>
      <c r="F16" s="73">
        <v>0.23393207970811114</v>
      </c>
      <c r="G16" s="122">
        <v>0.91692394049957904</v>
      </c>
      <c r="H16" s="73">
        <v>0.70800627943485095</v>
      </c>
      <c r="I16" s="73">
        <v>0.29199372056514905</v>
      </c>
      <c r="J16" s="73">
        <v>0.17032967032967034</v>
      </c>
      <c r="K16" s="73">
        <v>0.27708006279434849</v>
      </c>
      <c r="L16" s="122">
        <v>0.95447409733124022</v>
      </c>
      <c r="N16" s="2" t="s">
        <v>342</v>
      </c>
      <c r="O16" s="73">
        <v>0.63197650020981944</v>
      </c>
      <c r="P16" s="73">
        <v>0.12547209399916073</v>
      </c>
      <c r="Q16" s="2" t="s">
        <v>342</v>
      </c>
      <c r="R16" s="73">
        <v>0.70178739416745062</v>
      </c>
      <c r="S16" s="73">
        <v>0.12699905926622765</v>
      </c>
      <c r="T16" s="2" t="s">
        <v>342</v>
      </c>
      <c r="U16" s="73">
        <v>0.62768817204301075</v>
      </c>
      <c r="V16" s="73">
        <v>0.13239247311827956</v>
      </c>
    </row>
    <row r="17" spans="2:22">
      <c r="B17" s="2">
        <v>9</v>
      </c>
      <c r="C17" s="73">
        <v>0.64195759604654867</v>
      </c>
      <c r="D17" s="73">
        <v>0.35804240395345133</v>
      </c>
      <c r="E17" s="73">
        <v>0.1804559222062809</v>
      </c>
      <c r="F17" s="73">
        <v>0.2359317710824167</v>
      </c>
      <c r="G17" s="122">
        <v>0.94739359158297465</v>
      </c>
      <c r="H17" s="73">
        <v>0.73227091633466135</v>
      </c>
      <c r="I17" s="73">
        <v>0.26772908366533865</v>
      </c>
      <c r="J17" s="73">
        <v>0.18725099601593626</v>
      </c>
      <c r="K17" s="73">
        <v>0.26693227091633465</v>
      </c>
      <c r="L17" s="122">
        <v>0.94023904382470125</v>
      </c>
      <c r="N17" s="2" t="s">
        <v>345</v>
      </c>
      <c r="O17" s="73">
        <v>0.63922120572366881</v>
      </c>
      <c r="P17" s="73">
        <v>0.24161388693408398</v>
      </c>
      <c r="Q17" s="2" t="s">
        <v>345</v>
      </c>
      <c r="R17" s="73">
        <v>0.69290573372206032</v>
      </c>
      <c r="S17" s="73">
        <v>0.21768707482993196</v>
      </c>
      <c r="T17" s="2" t="s">
        <v>345</v>
      </c>
      <c r="U17" s="73">
        <v>0.65279406017975772</v>
      </c>
      <c r="V17" s="73">
        <v>0.23563892145369286</v>
      </c>
    </row>
    <row r="18" spans="2:22">
      <c r="B18" s="2">
        <v>10</v>
      </c>
      <c r="C18" s="73">
        <v>0.63848216127036506</v>
      </c>
      <c r="D18" s="73">
        <v>0.361517838729635</v>
      </c>
      <c r="E18" s="73">
        <v>0.18663641988038771</v>
      </c>
      <c r="F18" s="73">
        <v>0.24974221488966797</v>
      </c>
      <c r="G18" s="122">
        <v>0.95029903072798516</v>
      </c>
      <c r="H18" s="73">
        <v>0.70508166969147013</v>
      </c>
      <c r="I18" s="73">
        <v>0.29491833030852987</v>
      </c>
      <c r="J18" s="73">
        <v>0.19691470054446461</v>
      </c>
      <c r="K18" s="73">
        <v>0.2558983666061706</v>
      </c>
      <c r="L18" s="122">
        <v>0.94918330308529941</v>
      </c>
      <c r="N18" s="2" t="s">
        <v>356</v>
      </c>
      <c r="O18" s="73">
        <v>0.68311981914091935</v>
      </c>
      <c r="P18" s="73">
        <v>0.17633760361718162</v>
      </c>
      <c r="Q18" s="2" t="s">
        <v>356</v>
      </c>
      <c r="R18" s="73">
        <v>0.74042220484753718</v>
      </c>
      <c r="S18" s="73">
        <v>0.17200938232994528</v>
      </c>
      <c r="T18" s="2" t="s">
        <v>356</v>
      </c>
      <c r="U18" s="73">
        <v>0.69797782126549257</v>
      </c>
      <c r="V18" s="73">
        <v>0.13698630136986301</v>
      </c>
    </row>
    <row r="19" spans="2:22">
      <c r="B19" s="2">
        <v>11</v>
      </c>
      <c r="C19" s="73">
        <v>0.64778118894780912</v>
      </c>
      <c r="D19" s="73">
        <v>0.35221881105219088</v>
      </c>
      <c r="E19" s="73">
        <v>0.17917945855428413</v>
      </c>
      <c r="F19" s="73">
        <v>0.25453530560982418</v>
      </c>
      <c r="G19" s="122">
        <v>1.0019536701088474</v>
      </c>
      <c r="H19" s="73">
        <v>0.69837296620775968</v>
      </c>
      <c r="I19" s="73">
        <v>0.30162703379224032</v>
      </c>
      <c r="J19" s="73">
        <v>0.16645807259073842</v>
      </c>
      <c r="K19" s="73">
        <v>0.29286608260325409</v>
      </c>
      <c r="L19" s="122">
        <v>0.99249061326658328</v>
      </c>
      <c r="N19" s="2" t="s">
        <v>351</v>
      </c>
      <c r="O19" s="73">
        <v>0.5912311780336581</v>
      </c>
      <c r="P19" s="73">
        <v>0.12931798051372898</v>
      </c>
      <c r="Q19" s="2" t="s">
        <v>351</v>
      </c>
      <c r="R19" s="73">
        <v>0.63772048846675711</v>
      </c>
      <c r="S19" s="73">
        <v>0.10176390773405698</v>
      </c>
      <c r="T19" s="2" t="s">
        <v>351</v>
      </c>
      <c r="U19" s="73">
        <v>0.63749060856498874</v>
      </c>
      <c r="V19" s="73">
        <v>0.11570247933884298</v>
      </c>
    </row>
    <row r="20" spans="2:22">
      <c r="B20" s="2">
        <v>12</v>
      </c>
      <c r="C20" s="73">
        <v>0.61921850079744811</v>
      </c>
      <c r="D20" s="73">
        <v>0.38078149920255183</v>
      </c>
      <c r="E20" s="73">
        <v>0.21012759170653908</v>
      </c>
      <c r="F20" s="73">
        <v>0.23046251993620415</v>
      </c>
      <c r="G20" s="122">
        <v>1.0003987240829346</v>
      </c>
      <c r="H20" s="73">
        <v>0.65764331210191096</v>
      </c>
      <c r="I20" s="73">
        <v>0.34235668789808904</v>
      </c>
      <c r="J20" s="73">
        <v>0.19585987261146498</v>
      </c>
      <c r="K20" s="73">
        <v>0.2643312101910828</v>
      </c>
      <c r="L20" s="122">
        <v>1.0334394904458599</v>
      </c>
      <c r="N20" s="2" t="s">
        <v>348</v>
      </c>
      <c r="O20" s="73">
        <v>0.61057962858750714</v>
      </c>
      <c r="P20" s="73">
        <v>0.11761395610579628</v>
      </c>
      <c r="Q20" s="2" t="s">
        <v>348</v>
      </c>
      <c r="R20" s="73">
        <v>0.69393939393939397</v>
      </c>
      <c r="S20" s="73">
        <v>0.10909090909090909</v>
      </c>
      <c r="T20" s="2" t="s">
        <v>348</v>
      </c>
      <c r="U20" s="73">
        <v>0.62681846932321317</v>
      </c>
      <c r="V20" s="73">
        <v>0.12713472485768501</v>
      </c>
    </row>
    <row r="21" spans="2:22">
      <c r="B21" s="2">
        <v>13</v>
      </c>
      <c r="C21" s="73">
        <v>0.62180267965895253</v>
      </c>
      <c r="D21" s="73">
        <v>0.37819732034104753</v>
      </c>
      <c r="E21" s="73">
        <v>0.2046285018270402</v>
      </c>
      <c r="F21" s="73">
        <v>0.26857490864799027</v>
      </c>
      <c r="G21" s="122">
        <v>1.0816077953714982</v>
      </c>
      <c r="H21" s="73">
        <v>0.69859154929577461</v>
      </c>
      <c r="I21" s="73">
        <v>0.30140845070422539</v>
      </c>
      <c r="J21" s="73">
        <v>0.19436619718309858</v>
      </c>
      <c r="K21" s="73">
        <v>0.28732394366197184</v>
      </c>
      <c r="L21" s="122">
        <v>1.0676056338028168</v>
      </c>
      <c r="N21" s="2" t="s">
        <v>347</v>
      </c>
      <c r="O21" s="73">
        <v>0.60274828232354782</v>
      </c>
      <c r="P21" s="73">
        <v>0.20861961274203622</v>
      </c>
      <c r="Q21" s="2" t="s">
        <v>347</v>
      </c>
      <c r="R21" s="73">
        <v>0.65310492505353324</v>
      </c>
      <c r="S21" s="73">
        <v>0.18201284796573874</v>
      </c>
      <c r="T21" s="2" t="s">
        <v>347</v>
      </c>
      <c r="U21" s="73">
        <v>0.61240310077519378</v>
      </c>
      <c r="V21" s="73">
        <v>0.20852713178294574</v>
      </c>
    </row>
    <row r="22" spans="2:22">
      <c r="B22" s="2">
        <v>14</v>
      </c>
      <c r="C22" s="73">
        <v>0.64658634538152615</v>
      </c>
      <c r="D22" s="73">
        <v>0.3534136546184739</v>
      </c>
      <c r="E22" s="73">
        <v>0.20080321285140562</v>
      </c>
      <c r="F22" s="73">
        <v>0.28012048192771083</v>
      </c>
      <c r="G22" s="122">
        <v>1.0923694779116466</v>
      </c>
      <c r="H22" s="73">
        <v>0.67755102040816317</v>
      </c>
      <c r="I22" s="73">
        <v>0.32244897959183683</v>
      </c>
      <c r="J22" s="73">
        <v>0.20816326530612245</v>
      </c>
      <c r="K22" s="73">
        <v>0.27755102040816326</v>
      </c>
      <c r="L22" s="122">
        <v>1.1877551020408164</v>
      </c>
      <c r="N22" s="2" t="s">
        <v>350</v>
      </c>
      <c r="O22" s="73">
        <v>0.6724715338245143</v>
      </c>
      <c r="P22" s="73">
        <v>0.18620227729403885</v>
      </c>
      <c r="Q22" s="2" t="s">
        <v>350</v>
      </c>
      <c r="R22" s="73">
        <v>0.70131771595900438</v>
      </c>
      <c r="S22" s="73">
        <v>0.1698389458272328</v>
      </c>
      <c r="T22" s="2" t="s">
        <v>350</v>
      </c>
      <c r="U22" s="73">
        <v>0.72801450589301897</v>
      </c>
      <c r="V22" s="73">
        <v>0.20761559383499548</v>
      </c>
    </row>
    <row r="23" spans="2:22">
      <c r="B23" s="2">
        <v>15</v>
      </c>
      <c r="C23" s="73">
        <v>0.56131260794473226</v>
      </c>
      <c r="D23" s="73">
        <v>0.43868739205526769</v>
      </c>
      <c r="E23" s="73">
        <v>0.21588946459412781</v>
      </c>
      <c r="F23" s="73">
        <v>0.27461139896373055</v>
      </c>
      <c r="G23" s="122">
        <v>1.1312607944732298</v>
      </c>
      <c r="H23" s="73">
        <v>0.6148148148148147</v>
      </c>
      <c r="I23" s="73">
        <v>0.3851851851851853</v>
      </c>
      <c r="J23" s="73">
        <v>0.17037037037037037</v>
      </c>
      <c r="K23" s="73">
        <v>0.29629629629629628</v>
      </c>
      <c r="L23" s="122">
        <v>1.1703703703703703</v>
      </c>
      <c r="N23" s="2" t="s">
        <v>358</v>
      </c>
      <c r="O23" s="73">
        <v>0.58299039780521267</v>
      </c>
      <c r="P23" s="73">
        <v>0.16323731138545952</v>
      </c>
      <c r="Q23" s="2" t="s">
        <v>358</v>
      </c>
      <c r="R23" s="73">
        <v>0.62903225806451601</v>
      </c>
      <c r="S23" s="73">
        <v>0.15725806451612903</v>
      </c>
      <c r="T23" s="2" t="s">
        <v>358</v>
      </c>
      <c r="U23" s="73">
        <v>0.61102831594634865</v>
      </c>
      <c r="V23" s="73">
        <v>0.18032786885245902</v>
      </c>
    </row>
    <row r="24" spans="2:22">
      <c r="B24" s="2">
        <v>16</v>
      </c>
      <c r="C24" s="73">
        <v>0.59437751004016059</v>
      </c>
      <c r="D24" s="73">
        <v>0.40562248995983935</v>
      </c>
      <c r="E24" s="73">
        <v>0.21285140562248997</v>
      </c>
      <c r="F24" s="73">
        <v>0.30522088353413657</v>
      </c>
      <c r="G24" s="122">
        <v>1.2409638554216869</v>
      </c>
      <c r="H24" s="73">
        <v>0.55932203389830504</v>
      </c>
      <c r="I24" s="73">
        <v>0.44067796610169496</v>
      </c>
      <c r="J24" s="73">
        <v>0.20338983050847459</v>
      </c>
      <c r="K24" s="73">
        <v>0.22033898305084745</v>
      </c>
      <c r="L24" s="122">
        <v>1.2203389830508475</v>
      </c>
      <c r="N24" s="2" t="s">
        <v>343</v>
      </c>
      <c r="O24" s="73">
        <v>0.56607700312174813</v>
      </c>
      <c r="P24" s="73">
        <v>0.11550468262226847</v>
      </c>
      <c r="Q24" s="2" t="s">
        <v>343</v>
      </c>
      <c r="R24" s="73">
        <v>0.63296703296703294</v>
      </c>
      <c r="S24" s="73">
        <v>0.10989010989010989</v>
      </c>
      <c r="T24" s="2" t="s">
        <v>343</v>
      </c>
      <c r="U24" s="73">
        <v>0.60526315789473695</v>
      </c>
      <c r="V24" s="73">
        <v>0.13636363636363635</v>
      </c>
    </row>
    <row r="25" spans="2:22">
      <c r="B25" s="2">
        <v>17</v>
      </c>
      <c r="C25" s="73">
        <v>0.63414634146341464</v>
      </c>
      <c r="D25" s="73">
        <v>0.36585365853658536</v>
      </c>
      <c r="E25" s="73">
        <v>0.24390243902439024</v>
      </c>
      <c r="F25" s="73">
        <v>0.21951219512195122</v>
      </c>
      <c r="G25" s="122">
        <v>1.4146341463414633</v>
      </c>
      <c r="H25" s="73">
        <v>0.625</v>
      </c>
      <c r="I25" s="73">
        <v>0.375</v>
      </c>
      <c r="J25" s="73">
        <v>0</v>
      </c>
      <c r="K25" s="73">
        <v>0.25</v>
      </c>
      <c r="L25" s="122">
        <v>1.375</v>
      </c>
      <c r="N25" s="2" t="s">
        <v>357</v>
      </c>
      <c r="O25" s="73">
        <v>0.5</v>
      </c>
      <c r="P25" s="73">
        <v>0.1</v>
      </c>
      <c r="Q25" s="2" t="s">
        <v>357</v>
      </c>
      <c r="R25" s="73">
        <v>0.53475935828877008</v>
      </c>
      <c r="S25" s="73">
        <v>8.2887700534759357E-2</v>
      </c>
      <c r="T25" s="2" t="s">
        <v>357</v>
      </c>
      <c r="U25" s="73">
        <v>0.53976670201484622</v>
      </c>
      <c r="V25" s="73">
        <v>0.11240721102863202</v>
      </c>
    </row>
    <row r="26" spans="2:22">
      <c r="N26" s="2" t="s">
        <v>354</v>
      </c>
      <c r="O26" s="87">
        <v>0.54338842975206614</v>
      </c>
      <c r="P26" s="87">
        <v>9.5041322314049589E-2</v>
      </c>
      <c r="Q26" s="2" t="s">
        <v>354</v>
      </c>
      <c r="R26" s="73">
        <v>0.61052631578947369</v>
      </c>
      <c r="S26" s="73">
        <v>6.8421052631578952E-2</v>
      </c>
      <c r="T26" s="2" t="s">
        <v>354</v>
      </c>
      <c r="U26" s="73">
        <v>0.53395784543325531</v>
      </c>
      <c r="V26" s="73">
        <v>0.10304449648711944</v>
      </c>
    </row>
    <row r="27" spans="2:22">
      <c r="B27" s="312" t="s">
        <v>591</v>
      </c>
      <c r="C27" s="313"/>
      <c r="D27" s="313"/>
      <c r="E27" s="313"/>
      <c r="F27" s="313"/>
      <c r="G27" s="313"/>
      <c r="H27" s="313"/>
      <c r="I27" s="314"/>
      <c r="N27" s="4" t="s">
        <v>640</v>
      </c>
      <c r="O27" s="3">
        <v>0.62637485023689798</v>
      </c>
      <c r="P27" s="3">
        <v>0.16441720881427072</v>
      </c>
      <c r="Q27" s="4" t="s">
        <v>640</v>
      </c>
      <c r="R27" s="3">
        <v>0.62637485023689798</v>
      </c>
      <c r="S27" s="3">
        <v>0.16441720881427072</v>
      </c>
      <c r="T27" s="4" t="s">
        <v>640</v>
      </c>
      <c r="U27" s="3">
        <v>0.62637485023689798</v>
      </c>
      <c r="V27" s="3">
        <v>0.16441720881427072</v>
      </c>
    </row>
    <row r="28" spans="2:22">
      <c r="B28" s="2" t="s">
        <v>585</v>
      </c>
      <c r="C28" s="61" t="s">
        <v>564</v>
      </c>
      <c r="D28" s="2" t="s">
        <v>565</v>
      </c>
      <c r="E28" s="2" t="s">
        <v>576</v>
      </c>
      <c r="F28" s="2" t="s">
        <v>595</v>
      </c>
      <c r="G28" s="2" t="s">
        <v>567</v>
      </c>
      <c r="H28" s="2" t="s">
        <v>568</v>
      </c>
      <c r="I28" s="2" t="s">
        <v>566</v>
      </c>
      <c r="N28" t="s">
        <v>1078</v>
      </c>
      <c r="Q28" t="s">
        <v>1078</v>
      </c>
      <c r="T28" t="s">
        <v>1068</v>
      </c>
    </row>
    <row r="29" spans="2:22">
      <c r="B29" s="22" t="s">
        <v>584</v>
      </c>
      <c r="C29" s="210">
        <v>0.57681726035331593</v>
      </c>
      <c r="D29" s="210">
        <v>0.42318273964668407</v>
      </c>
      <c r="E29" s="210">
        <v>8.3333333333333329E-2</v>
      </c>
      <c r="F29" s="210">
        <v>0.23146539241239503</v>
      </c>
      <c r="G29" s="210">
        <v>0.8593976252534028</v>
      </c>
      <c r="H29" s="210">
        <v>0.20576310454677094</v>
      </c>
      <c r="I29" s="42">
        <v>6.1646394439617724</v>
      </c>
    </row>
    <row r="30" spans="2:22">
      <c r="B30" s="22" t="s">
        <v>39</v>
      </c>
      <c r="C30" s="210">
        <v>0.68201808394609997</v>
      </c>
      <c r="D30" s="210">
        <v>0.31798191605390003</v>
      </c>
      <c r="E30" s="210">
        <v>0.15695035710516131</v>
      </c>
      <c r="F30" s="210">
        <v>0.15413573514407347</v>
      </c>
      <c r="G30" s="210">
        <v>0.68933610104492837</v>
      </c>
      <c r="H30" s="210">
        <v>0.13246314604369699</v>
      </c>
      <c r="I30" s="42">
        <v>6.6826161911128308</v>
      </c>
    </row>
    <row r="31" spans="2:22">
      <c r="B31" s="22" t="s">
        <v>4</v>
      </c>
      <c r="C31" s="210">
        <v>0.68050456214329857</v>
      </c>
      <c r="D31" s="210">
        <v>0.31949543785670143</v>
      </c>
      <c r="E31" s="210">
        <v>0.16054745719582683</v>
      </c>
      <c r="F31" s="210">
        <v>0.25240830273728598</v>
      </c>
      <c r="G31" s="210">
        <v>0.93249481987713112</v>
      </c>
      <c r="H31" s="210">
        <v>0.22643498491402814</v>
      </c>
      <c r="I31" s="42">
        <v>6.6712166927187466</v>
      </c>
    </row>
    <row r="32" spans="2:22">
      <c r="B32" s="22">
        <v>19</v>
      </c>
      <c r="C32" s="210">
        <v>0.60541503989135981</v>
      </c>
      <c r="D32" s="210">
        <v>0.39458496010864019</v>
      </c>
      <c r="E32" s="210">
        <v>0.14748890559449038</v>
      </c>
      <c r="F32" s="210">
        <v>0.24314329364405751</v>
      </c>
      <c r="G32" s="210">
        <v>0.92849867837136557</v>
      </c>
      <c r="H32" s="210">
        <v>0.22431311686107136</v>
      </c>
      <c r="I32" s="42">
        <v>6.3017193297281571</v>
      </c>
      <c r="N32" s="311" t="s">
        <v>596</v>
      </c>
      <c r="O32" s="311"/>
      <c r="P32" s="311"/>
      <c r="Q32" s="311"/>
      <c r="R32" s="311"/>
      <c r="S32" s="311"/>
      <c r="T32" s="311"/>
      <c r="U32" s="311"/>
      <c r="V32" s="311"/>
    </row>
    <row r="33" spans="2:111">
      <c r="B33" s="22">
        <v>28</v>
      </c>
      <c r="C33" s="210">
        <v>0.61132137718679258</v>
      </c>
      <c r="D33" s="210">
        <v>0.38867862281320742</v>
      </c>
      <c r="E33" s="210">
        <v>0.17245076566380441</v>
      </c>
      <c r="F33" s="210">
        <v>0.23572914471091724</v>
      </c>
      <c r="G33" s="210">
        <v>0.93443058622996489</v>
      </c>
      <c r="H33" s="210">
        <v>0.22575856159675955</v>
      </c>
      <c r="I33" s="42">
        <v>6.3450756499665513</v>
      </c>
      <c r="N33" s="2" t="s">
        <v>564</v>
      </c>
      <c r="O33" s="2" t="s">
        <v>565</v>
      </c>
      <c r="P33" s="2" t="s">
        <v>576</v>
      </c>
      <c r="Q33" s="2" t="s">
        <v>595</v>
      </c>
      <c r="R33" s="2" t="s">
        <v>567</v>
      </c>
      <c r="S33" s="2" t="s">
        <v>568</v>
      </c>
      <c r="T33" s="2" t="s">
        <v>566</v>
      </c>
      <c r="U33" s="2" t="s">
        <v>577</v>
      </c>
      <c r="V33" s="2" t="s">
        <v>639</v>
      </c>
    </row>
    <row r="34" spans="2:111">
      <c r="B34" s="22">
        <v>34567</v>
      </c>
      <c r="C34" s="210">
        <v>0.60660675343979498</v>
      </c>
      <c r="D34" s="210">
        <v>0.39339324656020502</v>
      </c>
      <c r="E34" s="210">
        <v>0.17114711989490738</v>
      </c>
      <c r="F34" s="210">
        <v>0.23025846135792449</v>
      </c>
      <c r="G34" s="210">
        <v>0.93525590249594981</v>
      </c>
      <c r="H34" s="210">
        <v>0.22612842553385684</v>
      </c>
      <c r="I34" s="42">
        <v>6.3315176822251997</v>
      </c>
      <c r="L34" s="318" t="s">
        <v>570</v>
      </c>
      <c r="M34" s="318"/>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c r="B35" s="4" t="s">
        <v>569</v>
      </c>
      <c r="C35" s="3">
        <v>0.62637485023689798</v>
      </c>
      <c r="D35" s="3">
        <v>0.37393076407424786</v>
      </c>
      <c r="E35" s="3">
        <v>0.16441720881427072</v>
      </c>
      <c r="F35" s="3">
        <v>0.23935826109457886</v>
      </c>
      <c r="G35" s="122">
        <v>0.92041972717733478</v>
      </c>
      <c r="H35" s="3">
        <v>0.22089569779643231</v>
      </c>
      <c r="I35" s="4">
        <v>6.42</v>
      </c>
      <c r="L35" s="318" t="s">
        <v>569</v>
      </c>
      <c r="M35" s="318"/>
      <c r="N35" s="3">
        <v>0.62637485023689798</v>
      </c>
      <c r="O35" s="3">
        <v>0.37393076407424786</v>
      </c>
      <c r="P35" s="3">
        <v>0.16441720881427072</v>
      </c>
      <c r="Q35" s="3">
        <v>0.23935826109457886</v>
      </c>
      <c r="R35" s="122">
        <v>0.92041972717733478</v>
      </c>
      <c r="S35" s="3">
        <v>0.22089569779643231</v>
      </c>
      <c r="T35" s="4">
        <v>6.42</v>
      </c>
      <c r="U35" s="122">
        <v>7.447958027282267</v>
      </c>
      <c r="V35" s="11"/>
    </row>
    <row r="36" spans="2:111">
      <c r="M36" s="5"/>
      <c r="N36" s="5"/>
      <c r="P36" s="5"/>
      <c r="Q36" s="5"/>
      <c r="S36" s="5"/>
      <c r="T36" s="5"/>
    </row>
    <row r="37" spans="2:111">
      <c r="M37" s="5"/>
      <c r="N37" s="5"/>
      <c r="P37" s="5"/>
      <c r="Q37" s="5"/>
      <c r="S37" s="5"/>
      <c r="T37" s="5"/>
    </row>
    <row r="38" spans="2:111" ht="18.75">
      <c r="B38" s="319" t="s">
        <v>36</v>
      </c>
      <c r="C38" s="319"/>
      <c r="D38" s="319"/>
      <c r="E38" s="319"/>
      <c r="F38" s="319"/>
      <c r="G38" s="319"/>
      <c r="H38" s="319"/>
      <c r="I38" s="319"/>
      <c r="J38" s="319"/>
      <c r="K38" s="319"/>
      <c r="L38" s="319"/>
      <c r="M38" s="319"/>
      <c r="N38" s="319"/>
      <c r="O38" s="319"/>
      <c r="P38" s="319"/>
      <c r="Q38" s="319"/>
      <c r="R38" s="319"/>
      <c r="S38" s="319"/>
      <c r="T38" s="319"/>
      <c r="U38" s="319"/>
      <c r="V38" s="319"/>
      <c r="W38" s="319"/>
      <c r="X38" s="319"/>
      <c r="Y38" s="319"/>
      <c r="Z38" s="319"/>
      <c r="AA38" s="319"/>
      <c r="AB38" s="319"/>
      <c r="AC38" s="319"/>
      <c r="AD38" s="319"/>
      <c r="AE38" s="319"/>
      <c r="AF38" s="319"/>
    </row>
    <row r="40" spans="2:111">
      <c r="B40" s="312" t="s">
        <v>591</v>
      </c>
      <c r="C40" s="313"/>
      <c r="D40" s="313"/>
      <c r="E40" s="313"/>
      <c r="F40" s="313"/>
      <c r="G40" s="313"/>
      <c r="H40" s="313"/>
      <c r="I40" s="313"/>
      <c r="J40" s="313"/>
      <c r="K40" s="313"/>
      <c r="L40" s="313"/>
      <c r="M40" s="313"/>
      <c r="N40" s="313"/>
      <c r="O40" s="313"/>
      <c r="P40" s="314"/>
      <c r="R40" s="312" t="s">
        <v>598</v>
      </c>
      <c r="S40" s="313"/>
      <c r="T40" s="313"/>
      <c r="U40" s="313"/>
      <c r="V40" s="313"/>
      <c r="W40" s="313"/>
      <c r="X40" s="313"/>
      <c r="Y40" s="313"/>
      <c r="Z40" s="313"/>
      <c r="AA40" s="313"/>
      <c r="AB40" s="313"/>
      <c r="AC40" s="313"/>
      <c r="AD40" s="313"/>
      <c r="AE40" s="313"/>
      <c r="AF40" s="314"/>
      <c r="AH40" s="311" t="s">
        <v>801</v>
      </c>
      <c r="AI40" s="311"/>
      <c r="AJ40" s="311"/>
      <c r="AK40" s="311"/>
      <c r="AL40" s="311"/>
      <c r="AM40" s="311"/>
    </row>
    <row r="41" spans="2:111">
      <c r="B41" s="2" t="s">
        <v>585</v>
      </c>
      <c r="C41" s="2" t="s">
        <v>553</v>
      </c>
      <c r="D41" s="2" t="s">
        <v>554</v>
      </c>
      <c r="E41" s="2" t="s">
        <v>555</v>
      </c>
      <c r="F41" s="2" t="s">
        <v>557</v>
      </c>
      <c r="G41" s="2" t="s">
        <v>556</v>
      </c>
      <c r="H41" s="2" t="s">
        <v>558</v>
      </c>
      <c r="I41" s="2" t="s">
        <v>585</v>
      </c>
      <c r="J41" s="2" t="s">
        <v>586</v>
      </c>
      <c r="K41" s="2" t="s">
        <v>587</v>
      </c>
      <c r="L41" s="2" t="s">
        <v>559</v>
      </c>
      <c r="M41" s="2" t="s">
        <v>579</v>
      </c>
      <c r="N41" s="2" t="s">
        <v>580</v>
      </c>
      <c r="O41" s="2" t="s">
        <v>581</v>
      </c>
      <c r="P41" s="2" t="s">
        <v>582</v>
      </c>
      <c r="R41" s="2" t="s">
        <v>12</v>
      </c>
      <c r="S41" s="2" t="s">
        <v>553</v>
      </c>
      <c r="T41" s="2" t="s">
        <v>554</v>
      </c>
      <c r="U41" s="2" t="s">
        <v>555</v>
      </c>
      <c r="V41" s="2" t="s">
        <v>556</v>
      </c>
      <c r="W41" s="2" t="s">
        <v>557</v>
      </c>
      <c r="X41" s="2" t="s">
        <v>558</v>
      </c>
      <c r="Y41" s="2" t="s">
        <v>12</v>
      </c>
      <c r="Z41" s="2" t="s">
        <v>586</v>
      </c>
      <c r="AA41" s="2" t="s">
        <v>587</v>
      </c>
      <c r="AB41" s="2" t="s">
        <v>559</v>
      </c>
      <c r="AC41" s="2" t="s">
        <v>579</v>
      </c>
      <c r="AD41" s="2" t="s">
        <v>580</v>
      </c>
      <c r="AE41" s="2" t="s">
        <v>581</v>
      </c>
      <c r="AF41" s="2" t="s">
        <v>582</v>
      </c>
      <c r="AH41" s="2" t="s">
        <v>12</v>
      </c>
      <c r="AI41" s="2" t="s">
        <v>564</v>
      </c>
      <c r="AJ41" s="2" t="s">
        <v>157</v>
      </c>
      <c r="AK41" s="2" t="s">
        <v>765</v>
      </c>
      <c r="AL41" s="2" t="s">
        <v>800</v>
      </c>
      <c r="AM41" s="2" t="s">
        <v>799</v>
      </c>
    </row>
    <row r="42" spans="2:111">
      <c r="B42" s="22" t="s">
        <v>584</v>
      </c>
      <c r="C42" s="68">
        <v>5.5821025195482189E-2</v>
      </c>
      <c r="D42" s="68">
        <v>0.48385461917173472</v>
      </c>
      <c r="E42" s="68">
        <v>0.20373588184187663</v>
      </c>
      <c r="F42" s="68">
        <v>0.10548798146539241</v>
      </c>
      <c r="G42" s="68">
        <v>0.113958876339415</v>
      </c>
      <c r="H42" s="68">
        <v>3.7141615986099046E-2</v>
      </c>
      <c r="I42" s="22" t="s">
        <v>584</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2">
        <v>0.74721189591078063</v>
      </c>
      <c r="AE42" s="3">
        <v>0.16728624535315986</v>
      </c>
      <c r="AF42" s="122">
        <v>5.1152416356877319</v>
      </c>
      <c r="AH42" s="2">
        <v>2</v>
      </c>
      <c r="AI42" s="3">
        <v>0.56097560975609762</v>
      </c>
      <c r="AJ42" s="122">
        <v>6.1219512195121952</v>
      </c>
      <c r="AK42" s="75">
        <v>7754.5454545454504</v>
      </c>
      <c r="AL42" s="75">
        <v>12150</v>
      </c>
      <c r="AM42" s="3">
        <v>0.46341463414634149</v>
      </c>
    </row>
    <row r="43" spans="2:111">
      <c r="B43" s="22" t="s">
        <v>39</v>
      </c>
      <c r="C43" s="68">
        <v>6.4560391232452594E-2</v>
      </c>
      <c r="D43" s="68">
        <v>0.57819371635647188</v>
      </c>
      <c r="E43" s="68">
        <v>0.17890440840164656</v>
      </c>
      <c r="F43" s="68">
        <v>3.6062343876438099E-2</v>
      </c>
      <c r="G43" s="68">
        <v>0.10301516377581536</v>
      </c>
      <c r="H43" s="68">
        <v>3.9263976357175524E-2</v>
      </c>
      <c r="I43" s="22" t="s">
        <v>39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2">
        <v>0.71404958677685948</v>
      </c>
      <c r="AE43" s="3">
        <v>0.15537190082644628</v>
      </c>
      <c r="AF43" s="122">
        <v>5.9190082644628097</v>
      </c>
      <c r="AH43" s="2">
        <v>3</v>
      </c>
      <c r="AI43" s="3">
        <v>0.5625</v>
      </c>
      <c r="AJ43" s="122">
        <v>6.1</v>
      </c>
      <c r="AK43" s="75">
        <v>7474.4680851063804</v>
      </c>
      <c r="AL43" s="75">
        <v>10522.222222222201</v>
      </c>
      <c r="AM43" s="3">
        <v>0.46250000000000002</v>
      </c>
    </row>
    <row r="44" spans="2:111">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2">
        <v>0.82594086021505375</v>
      </c>
      <c r="AE44" s="3">
        <v>0.19086021505376344</v>
      </c>
      <c r="AF44" s="122">
        <v>6.077284946236559</v>
      </c>
      <c r="AH44" s="2">
        <v>4</v>
      </c>
      <c r="AI44" s="3">
        <v>0.5695461200585652</v>
      </c>
      <c r="AJ44" s="122">
        <v>6.1390922401171304</v>
      </c>
      <c r="AK44" s="75">
        <v>8481.3725490195993</v>
      </c>
      <c r="AL44" s="75">
        <v>10084.4444444444</v>
      </c>
      <c r="AM44" s="3">
        <v>0.49633967789165445</v>
      </c>
    </row>
    <row r="45" spans="2:111">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2">
        <v>0.80690362269309635</v>
      </c>
      <c r="AE45" s="3">
        <v>0.17737525632262474</v>
      </c>
      <c r="AF45" s="122">
        <v>6.2142857142857144</v>
      </c>
      <c r="AH45" s="2">
        <v>5</v>
      </c>
      <c r="AI45" s="3">
        <v>0.61220930232558135</v>
      </c>
      <c r="AJ45" s="122">
        <v>6.3011627906976742</v>
      </c>
      <c r="AK45" s="75">
        <v>8632.4942791762005</v>
      </c>
      <c r="AL45" s="75">
        <v>10855.873925501401</v>
      </c>
      <c r="AM45" s="3">
        <v>0.4569767441860465</v>
      </c>
      <c r="DG45">
        <v>1</v>
      </c>
    </row>
    <row r="46" spans="2:111">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2">
        <v>0.84778056951423786</v>
      </c>
      <c r="AE46" s="3">
        <v>0.19430485762144054</v>
      </c>
      <c r="AF46" s="122">
        <v>6.2116834170854274</v>
      </c>
      <c r="AH46" s="2">
        <v>6</v>
      </c>
      <c r="AI46" s="3">
        <v>0.61511216056670603</v>
      </c>
      <c r="AJ46" s="122">
        <v>6.3394332939787486</v>
      </c>
      <c r="AK46" s="75">
        <v>9002.5056947608191</v>
      </c>
      <c r="AL46" s="75">
        <v>11254.1538461538</v>
      </c>
      <c r="AM46" s="3">
        <v>0.45100354191263281</v>
      </c>
    </row>
    <row r="47" spans="2:111">
      <c r="B47" s="131">
        <v>34567</v>
      </c>
      <c r="C47" s="129">
        <v>5.9877370207023342E-2</v>
      </c>
      <c r="D47" s="129">
        <v>0.51198753491950177</v>
      </c>
      <c r="E47" s="129">
        <v>0.22603063463036668</v>
      </c>
      <c r="F47" s="129">
        <v>5.9577478102986858E-2</v>
      </c>
      <c r="G47" s="129">
        <v>0.10778513382685143</v>
      </c>
      <c r="H47" s="129">
        <v>3.4741848313269902E-2</v>
      </c>
      <c r="I47" s="131">
        <v>34567</v>
      </c>
      <c r="J47" s="129">
        <v>0.60660675343979498</v>
      </c>
      <c r="K47" s="129">
        <v>0.39339324656020502</v>
      </c>
      <c r="L47" s="129">
        <v>0.17114711989490738</v>
      </c>
      <c r="M47" s="129">
        <v>0.23025846135792449</v>
      </c>
      <c r="N47" s="132">
        <v>0.93525590249594981</v>
      </c>
      <c r="O47" s="129">
        <v>0.22612842553385684</v>
      </c>
      <c r="P47" s="132">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2">
        <v>0.86179900942642595</v>
      </c>
      <c r="AE47" s="3">
        <v>0.19699632529158012</v>
      </c>
      <c r="AF47" s="122">
        <v>6.309314586994728</v>
      </c>
      <c r="AH47" s="2">
        <v>7</v>
      </c>
      <c r="AI47" s="3">
        <v>0.65026817088958755</v>
      </c>
      <c r="AJ47" s="122">
        <v>6.4967634547808393</v>
      </c>
      <c r="AK47" s="75">
        <v>8776.8624641833794</v>
      </c>
      <c r="AL47" s="75">
        <v>11597.9939819458</v>
      </c>
      <c r="AM47" s="3">
        <v>0.44257444054004069</v>
      </c>
    </row>
    <row r="48" spans="2:111">
      <c r="B48" s="315" t="s">
        <v>617</v>
      </c>
      <c r="C48" s="316"/>
      <c r="D48" s="316"/>
      <c r="E48" s="316"/>
      <c r="F48" s="316"/>
      <c r="G48" s="316"/>
      <c r="H48" s="316"/>
      <c r="I48" s="316"/>
      <c r="J48" s="316"/>
      <c r="K48" s="316"/>
      <c r="L48" s="316"/>
      <c r="M48" s="316"/>
      <c r="N48" s="316"/>
      <c r="O48" s="316"/>
      <c r="P48" s="317"/>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2">
        <v>0.88621098380086927</v>
      </c>
      <c r="AE48" s="3">
        <v>0.20913999736599501</v>
      </c>
      <c r="AF48" s="122">
        <v>6.3497958646121431</v>
      </c>
      <c r="AH48" s="2">
        <v>8</v>
      </c>
      <c r="AI48" s="3">
        <v>0.64404894327030038</v>
      </c>
      <c r="AJ48" s="122">
        <v>6.4870689655172411</v>
      </c>
      <c r="AK48" s="75">
        <v>9065.5350978135793</v>
      </c>
      <c r="AL48" s="75">
        <v>11672.874806800601</v>
      </c>
      <c r="AM48" s="3">
        <v>0.42157953281423804</v>
      </c>
    </row>
    <row r="49" spans="2:39">
      <c r="B49" s="2" t="s">
        <v>590</v>
      </c>
      <c r="C49" s="2" t="s">
        <v>553</v>
      </c>
      <c r="D49" s="2" t="s">
        <v>554</v>
      </c>
      <c r="E49" s="2" t="s">
        <v>555</v>
      </c>
      <c r="F49" s="2" t="s">
        <v>557</v>
      </c>
      <c r="G49" s="2" t="s">
        <v>556</v>
      </c>
      <c r="H49" s="2" t="s">
        <v>558</v>
      </c>
      <c r="I49" s="2" t="s">
        <v>590</v>
      </c>
      <c r="J49" s="2" t="s">
        <v>586</v>
      </c>
      <c r="K49" s="2" t="s">
        <v>587</v>
      </c>
      <c r="L49" s="2" t="s">
        <v>559</v>
      </c>
      <c r="M49" s="2" t="s">
        <v>579</v>
      </c>
      <c r="N49" s="2" t="s">
        <v>580</v>
      </c>
      <c r="O49" s="2" t="s">
        <v>581</v>
      </c>
      <c r="P49" s="2" t="s">
        <v>582</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2">
        <v>0.90902140672782872</v>
      </c>
      <c r="AE49" s="3">
        <v>0.21725280326197757</v>
      </c>
      <c r="AF49" s="122">
        <v>6.4568042813455655</v>
      </c>
      <c r="AH49" s="2">
        <v>9</v>
      </c>
      <c r="AI49" s="3">
        <v>0.67065581617999037</v>
      </c>
      <c r="AJ49" s="122">
        <v>6.5818573480134033</v>
      </c>
      <c r="AK49" s="75">
        <v>9325.1972386587695</v>
      </c>
      <c r="AL49" s="75">
        <v>12128.806584362101</v>
      </c>
      <c r="AM49" s="3">
        <v>0.41718525610339874</v>
      </c>
    </row>
    <row r="50" spans="2:39">
      <c r="B50" s="2" t="s">
        <v>341</v>
      </c>
      <c r="C50" s="3">
        <v>6.4516129032258063E-2</v>
      </c>
      <c r="D50" s="3">
        <v>0.5780849974398361</v>
      </c>
      <c r="E50" s="3">
        <v>0.19457245263696876</v>
      </c>
      <c r="F50" s="3">
        <v>0.10069977811913296</v>
      </c>
      <c r="G50" s="3">
        <v>2.8844512715480459E-2</v>
      </c>
      <c r="H50" s="3">
        <v>3.3282130056323606E-2</v>
      </c>
      <c r="I50" s="2" t="s">
        <v>341</v>
      </c>
      <c r="J50" s="3">
        <v>0.67588325652841774</v>
      </c>
      <c r="K50" s="3">
        <v>0.32411674347158226</v>
      </c>
      <c r="L50" s="3">
        <v>0.3145587984297662</v>
      </c>
      <c r="M50" s="3">
        <v>0.25977129202935656</v>
      </c>
      <c r="N50" s="122">
        <v>1.0329407748762587</v>
      </c>
      <c r="O50" s="3">
        <v>0.25994196961938898</v>
      </c>
      <c r="P50" s="122">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2">
        <v>0.91692394049957904</v>
      </c>
      <c r="AE50" s="3">
        <v>0.21709233791748528</v>
      </c>
      <c r="AF50" s="122">
        <v>6.4403592478248664</v>
      </c>
      <c r="AH50" s="2">
        <v>10</v>
      </c>
      <c r="AI50" s="3">
        <v>0.66769794889423628</v>
      </c>
      <c r="AJ50" s="122">
        <v>6.5559757075741949</v>
      </c>
      <c r="AK50" s="75">
        <v>9488.6295928500494</v>
      </c>
      <c r="AL50" s="75">
        <v>12279.421654337501</v>
      </c>
      <c r="AM50" s="3">
        <v>0.40116878652457888</v>
      </c>
    </row>
    <row r="51" spans="2:39">
      <c r="B51" s="2" t="s">
        <v>346</v>
      </c>
      <c r="C51" s="3">
        <v>4.8304213771839674E-2</v>
      </c>
      <c r="D51" s="3">
        <v>0.57245632065775953</v>
      </c>
      <c r="E51" s="3">
        <v>0.19578622816032887</v>
      </c>
      <c r="F51" s="3">
        <v>0.12076053442959918</v>
      </c>
      <c r="G51" s="3">
        <v>3.4943473792394653E-2</v>
      </c>
      <c r="H51" s="3">
        <v>2.7749229188078109E-2</v>
      </c>
      <c r="I51" s="2" t="s">
        <v>346</v>
      </c>
      <c r="J51" s="3">
        <v>0.64850976361767732</v>
      </c>
      <c r="K51" s="3">
        <v>0.35149023638232268</v>
      </c>
      <c r="L51" s="3">
        <v>0.19167523124357658</v>
      </c>
      <c r="M51" s="3">
        <v>0.25282631038026721</v>
      </c>
      <c r="N51" s="122">
        <v>1.0945529290853031</v>
      </c>
      <c r="O51" s="3">
        <v>0.29650565262076051</v>
      </c>
      <c r="P51" s="122">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2">
        <v>0.94739359158297465</v>
      </c>
      <c r="AE51" s="3">
        <v>0.23258409054678783</v>
      </c>
      <c r="AF51" s="122">
        <v>6.4728200223178707</v>
      </c>
      <c r="AH51" s="2">
        <v>11</v>
      </c>
      <c r="AI51" s="3">
        <v>0.67292191435768267</v>
      </c>
      <c r="AJ51" s="122">
        <v>6.5729219143576829</v>
      </c>
      <c r="AK51" s="75">
        <v>9684.6450192625198</v>
      </c>
      <c r="AL51" s="75">
        <v>12245.4976303317</v>
      </c>
      <c r="AM51" s="3">
        <v>0.38828715365239297</v>
      </c>
    </row>
    <row r="52" spans="2:39" ht="15.75" thickBot="1">
      <c r="B52" s="2" t="s">
        <v>353</v>
      </c>
      <c r="C52" s="3">
        <v>5.0091074681238613E-2</v>
      </c>
      <c r="D52" s="3">
        <v>0.57285974499089254</v>
      </c>
      <c r="E52" s="3">
        <v>0.1785063752276867</v>
      </c>
      <c r="F52" s="128">
        <v>0.13114754098360656</v>
      </c>
      <c r="G52" s="3">
        <v>4.0072859744990891E-2</v>
      </c>
      <c r="H52" s="3">
        <v>2.7322404371584699E-2</v>
      </c>
      <c r="I52" s="2" t="s">
        <v>353</v>
      </c>
      <c r="J52" s="3">
        <v>0.6502732240437159</v>
      </c>
      <c r="K52" s="3">
        <v>0.3497267759562841</v>
      </c>
      <c r="L52" s="3">
        <v>0.16575591985428051</v>
      </c>
      <c r="M52" s="3">
        <v>0.24408014571948999</v>
      </c>
      <c r="N52" s="122">
        <v>1.1402550091074681</v>
      </c>
      <c r="O52" s="3">
        <v>0.30236794171220399</v>
      </c>
      <c r="P52" s="122">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2">
        <v>0.95029903072798516</v>
      </c>
      <c r="AE52" s="3">
        <v>0.23860589812332439</v>
      </c>
      <c r="AF52" s="122">
        <v>6.4520519694782426</v>
      </c>
      <c r="AH52" s="2">
        <v>12</v>
      </c>
      <c r="AI52" s="3">
        <v>0.66558201449489718</v>
      </c>
      <c r="AJ52" s="122">
        <v>6.5503623724301141</v>
      </c>
      <c r="AK52" s="75">
        <v>10045.132127955399</v>
      </c>
      <c r="AL52" s="75">
        <v>12618.483412322201</v>
      </c>
      <c r="AM52" s="3">
        <v>0.36873243603017303</v>
      </c>
    </row>
    <row r="53" spans="2:39" ht="15.75" thickBot="1">
      <c r="B53" s="2" t="s">
        <v>352</v>
      </c>
      <c r="C53" s="3">
        <v>5.2899287894201424E-2</v>
      </c>
      <c r="D53" s="3">
        <v>0.52695829094608337</v>
      </c>
      <c r="E53" s="146">
        <v>0.20142421159715157</v>
      </c>
      <c r="F53" s="145">
        <v>0.14343845371312308</v>
      </c>
      <c r="G53" s="144">
        <v>4.4760935910478125E-2</v>
      </c>
      <c r="H53" s="3">
        <v>3.0518819938962362E-2</v>
      </c>
      <c r="I53" s="2" t="s">
        <v>352</v>
      </c>
      <c r="J53" s="3">
        <v>0.6103763987792471</v>
      </c>
      <c r="K53" s="3">
        <v>0.3896236012207529</v>
      </c>
      <c r="L53" s="3">
        <v>0.12919633774160733</v>
      </c>
      <c r="M53" s="3">
        <v>0.2451678535096643</v>
      </c>
      <c r="N53" s="122">
        <v>1.0305188199389623</v>
      </c>
      <c r="O53" s="3">
        <v>0.27975584944048831</v>
      </c>
      <c r="P53" s="122">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2">
        <v>1.0019536701088474</v>
      </c>
      <c r="AE53" s="3">
        <v>0.25453530560982418</v>
      </c>
      <c r="AF53" s="122">
        <v>6.5288864080379572</v>
      </c>
      <c r="AH53" s="2">
        <v>13</v>
      </c>
      <c r="AI53" s="3">
        <v>0.66877758587603142</v>
      </c>
      <c r="AJ53" s="122">
        <v>6.5592016887353672</v>
      </c>
      <c r="AK53" s="75">
        <v>10093.3980582524</v>
      </c>
      <c r="AL53" s="75">
        <v>12962.535211267599</v>
      </c>
      <c r="AM53" s="3">
        <v>0.33390903857225102</v>
      </c>
    </row>
    <row r="54" spans="2:39" ht="15.75" thickBot="1">
      <c r="B54" s="2" t="s">
        <v>355</v>
      </c>
      <c r="C54" s="3">
        <v>3.5523978685612786E-2</v>
      </c>
      <c r="D54" s="3">
        <v>0.52753108348134992</v>
      </c>
      <c r="E54" s="146">
        <v>0.18294849023090587</v>
      </c>
      <c r="F54" s="147">
        <v>0.18117229129662521</v>
      </c>
      <c r="G54" s="144">
        <v>4.4404973357015987E-2</v>
      </c>
      <c r="H54" s="3">
        <v>2.8419182948490232E-2</v>
      </c>
      <c r="I54" s="2" t="s">
        <v>355</v>
      </c>
      <c r="J54" s="3">
        <v>0.59147424511545288</v>
      </c>
      <c r="K54" s="3">
        <v>0.40852575488454712</v>
      </c>
      <c r="L54" s="3">
        <v>9.7690941385435173E-2</v>
      </c>
      <c r="M54" s="3">
        <v>0.26998223801065718</v>
      </c>
      <c r="N54" s="122">
        <v>1.0426287744227354</v>
      </c>
      <c r="O54" s="3">
        <v>0.27708703374777977</v>
      </c>
      <c r="P54" s="122">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2">
        <v>1.0003987240829346</v>
      </c>
      <c r="AE54" s="3">
        <v>0.25558213716108452</v>
      </c>
      <c r="AF54" s="122">
        <v>6.3815789473684212</v>
      </c>
      <c r="AH54" s="2">
        <v>14</v>
      </c>
      <c r="AI54" s="3">
        <v>0.67321178120617109</v>
      </c>
      <c r="AJ54" s="122">
        <v>6.5366058906030853</v>
      </c>
      <c r="AK54" s="75">
        <v>10648.3180428134</v>
      </c>
      <c r="AL54" s="75">
        <v>13419.402985074599</v>
      </c>
      <c r="AM54" s="3">
        <v>0.29621318373071531</v>
      </c>
    </row>
    <row r="55" spans="2:39">
      <c r="B55" s="2" t="s">
        <v>344</v>
      </c>
      <c r="C55" s="3">
        <v>6.934931506849315E-2</v>
      </c>
      <c r="D55" s="3">
        <v>0.53066625155666247</v>
      </c>
      <c r="E55" s="3">
        <v>0.1952054794520548</v>
      </c>
      <c r="F55" s="124">
        <v>9.9392901618929011E-2</v>
      </c>
      <c r="G55" s="3">
        <v>6.2889165628891658E-2</v>
      </c>
      <c r="H55" s="3">
        <v>4.249688667496887E-2</v>
      </c>
      <c r="I55" s="2" t="s">
        <v>344</v>
      </c>
      <c r="J55" s="3">
        <v>0.64251245330012452</v>
      </c>
      <c r="K55" s="3">
        <v>0.35748754669987548</v>
      </c>
      <c r="L55" s="3">
        <v>0.25124533001245331</v>
      </c>
      <c r="M55" s="3">
        <v>0.24439601494396015</v>
      </c>
      <c r="N55" s="122">
        <v>0.96295143212951428</v>
      </c>
      <c r="O55" s="3">
        <v>0.23622353673723537</v>
      </c>
      <c r="P55" s="122">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2">
        <v>1.0816077953714982</v>
      </c>
      <c r="AE55" s="3">
        <v>0.27527405602923266</v>
      </c>
      <c r="AF55" s="122">
        <v>6.3928136419001218</v>
      </c>
      <c r="AH55" s="2">
        <v>15</v>
      </c>
      <c r="AI55" s="3">
        <v>0.65163739914570484</v>
      </c>
      <c r="AJ55" s="122">
        <v>6.4693877551020407</v>
      </c>
      <c r="AK55" s="75">
        <v>11078.688524590099</v>
      </c>
      <c r="AL55" s="75">
        <v>13350.704225352099</v>
      </c>
      <c r="AM55" s="3">
        <v>0.24584717607973422</v>
      </c>
    </row>
    <row r="56" spans="2:39">
      <c r="B56" s="2" t="s">
        <v>340</v>
      </c>
      <c r="C56" s="3">
        <v>5.5806938159879339E-2</v>
      </c>
      <c r="D56" s="3">
        <v>0.56651583710407238</v>
      </c>
      <c r="E56" s="3">
        <v>0.17948717948717949</v>
      </c>
      <c r="F56" s="3">
        <v>0.10542986425339367</v>
      </c>
      <c r="G56" s="3">
        <v>5.8371040723981901E-2</v>
      </c>
      <c r="H56" s="3">
        <v>3.4389140271493215E-2</v>
      </c>
      <c r="I56" s="2" t="s">
        <v>340</v>
      </c>
      <c r="J56" s="3">
        <v>0.65671191553544495</v>
      </c>
      <c r="K56" s="3">
        <v>0.34328808446455505</v>
      </c>
      <c r="L56" s="3">
        <v>0.16938159879336351</v>
      </c>
      <c r="M56" s="3">
        <v>0.25972850678733034</v>
      </c>
      <c r="N56" s="122">
        <v>1.0006033182503771</v>
      </c>
      <c r="O56" s="3">
        <v>0.25007541478129713</v>
      </c>
      <c r="P56" s="122">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2">
        <v>1.0923694779116466</v>
      </c>
      <c r="AE56" s="3">
        <v>0.28012048192771083</v>
      </c>
      <c r="AF56" s="122">
        <v>6.4989959839357434</v>
      </c>
      <c r="AH56" s="2">
        <v>16</v>
      </c>
      <c r="AI56" s="3">
        <v>0.6593001841620626</v>
      </c>
      <c r="AJ56" s="122">
        <v>6.5598526703499083</v>
      </c>
      <c r="AK56" s="75">
        <v>11257.971014492699</v>
      </c>
      <c r="AL56" s="75">
        <v>15835.1351351351</v>
      </c>
      <c r="AM56" s="3">
        <v>0.19521178637200737</v>
      </c>
    </row>
    <row r="57" spans="2:39">
      <c r="B57" s="2" t="s">
        <v>349</v>
      </c>
      <c r="C57" s="3">
        <v>6.5125159100551555E-2</v>
      </c>
      <c r="D57" s="3">
        <v>0.50954603309291469</v>
      </c>
      <c r="E57" s="3">
        <v>0.18667798048366568</v>
      </c>
      <c r="F57" s="3">
        <v>0.10330929147221043</v>
      </c>
      <c r="G57" s="3">
        <v>9.7581671616461599E-2</v>
      </c>
      <c r="H57" s="3">
        <v>3.7759864234196014E-2</v>
      </c>
      <c r="I57" s="2" t="s">
        <v>349</v>
      </c>
      <c r="J57" s="3">
        <v>0.61243105642766216</v>
      </c>
      <c r="K57" s="3">
        <v>0.38756894357233784</v>
      </c>
      <c r="L57" s="3">
        <v>0.15273652948663555</v>
      </c>
      <c r="M57" s="3">
        <v>0.2494696648281714</v>
      </c>
      <c r="N57" s="122">
        <v>0.99172677131947395</v>
      </c>
      <c r="O57" s="3">
        <v>0.25434874840899446</v>
      </c>
      <c r="P57" s="122">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2">
        <v>1.1312607944732298</v>
      </c>
      <c r="AE57" s="3">
        <v>0.29706390328151988</v>
      </c>
      <c r="AF57" s="122">
        <v>6.081174438687392</v>
      </c>
      <c r="AH57" s="2">
        <v>17</v>
      </c>
      <c r="AI57" s="3">
        <v>0.66153846153846152</v>
      </c>
      <c r="AJ57" s="122">
        <v>6.4153846153846157</v>
      </c>
      <c r="AK57" s="75">
        <v>11792.307692307601</v>
      </c>
      <c r="AL57" s="75">
        <v>15950</v>
      </c>
      <c r="AM57" s="3">
        <v>0.14615384615384616</v>
      </c>
    </row>
    <row r="58" spans="2:39">
      <c r="B58" s="2" t="s">
        <v>342</v>
      </c>
      <c r="C58" s="3">
        <v>5.4972723457826271E-2</v>
      </c>
      <c r="D58" s="3">
        <v>0.54553084347461178</v>
      </c>
      <c r="E58" s="3">
        <v>0.14141838019303399</v>
      </c>
      <c r="F58" s="3">
        <v>0.10784725136382711</v>
      </c>
      <c r="G58" s="3">
        <v>0.11875786823331934</v>
      </c>
      <c r="H58" s="3">
        <v>3.1472933277381453E-2</v>
      </c>
      <c r="I58" s="2" t="s">
        <v>342</v>
      </c>
      <c r="J58" s="3">
        <v>0.63197650020981944</v>
      </c>
      <c r="K58" s="3">
        <v>0.36802349979018056</v>
      </c>
      <c r="L58" s="3">
        <v>0.12547209399916073</v>
      </c>
      <c r="M58" s="3">
        <v>0.24422996223248006</v>
      </c>
      <c r="N58" s="122">
        <v>0.93033990767939567</v>
      </c>
      <c r="O58" s="3">
        <v>0.23080151070079732</v>
      </c>
      <c r="P58" s="122">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2">
        <v>1.2409638554216869</v>
      </c>
      <c r="AE58" s="3">
        <v>0.35742971887550201</v>
      </c>
      <c r="AF58" s="122">
        <v>6.188755020080321</v>
      </c>
    </row>
    <row r="59" spans="2:39">
      <c r="B59" s="2" t="s">
        <v>345</v>
      </c>
      <c r="C59" s="3">
        <v>6.2162796152943935E-2</v>
      </c>
      <c r="D59" s="3">
        <v>0.53811869575416371</v>
      </c>
      <c r="E59" s="3">
        <v>0.18449448745015248</v>
      </c>
      <c r="F59" s="3">
        <v>0.10485573539760731</v>
      </c>
      <c r="G59" s="3">
        <v>7.1428571428571425E-2</v>
      </c>
      <c r="H59" s="3">
        <v>3.8939713816561104E-2</v>
      </c>
      <c r="I59" s="2" t="s">
        <v>345</v>
      </c>
      <c r="J59" s="3">
        <v>0.63922120572366881</v>
      </c>
      <c r="K59" s="3">
        <v>0.36077879427633119</v>
      </c>
      <c r="L59" s="3">
        <v>0.24161388693408398</v>
      </c>
      <c r="M59" s="3">
        <v>0.25299085151301898</v>
      </c>
      <c r="N59" s="122">
        <v>0.99718508092892333</v>
      </c>
      <c r="O59" s="3">
        <v>0.24442880600516068</v>
      </c>
      <c r="P59" s="122">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2">
        <v>1.4146341463414633</v>
      </c>
      <c r="AE59" s="3">
        <v>0.34146341463414637</v>
      </c>
      <c r="AF59" s="122">
        <v>6.3902439024390247</v>
      </c>
      <c r="AH59" s="311" t="s">
        <v>802</v>
      </c>
      <c r="AI59" s="311"/>
      <c r="AJ59" s="311"/>
      <c r="AK59" s="311"/>
      <c r="AL59" s="311"/>
      <c r="AM59" s="311"/>
    </row>
    <row r="60" spans="2:39">
      <c r="B60" s="2" t="s">
        <v>356</v>
      </c>
      <c r="C60" s="3">
        <v>5.5764883195177091E-2</v>
      </c>
      <c r="D60" s="3">
        <v>0.59608138658628484</v>
      </c>
      <c r="E60" s="3">
        <v>0.15410700828937454</v>
      </c>
      <c r="F60" s="3">
        <v>9.2690278824415981E-2</v>
      </c>
      <c r="G60" s="3">
        <v>7.0082893745290128E-2</v>
      </c>
      <c r="H60" s="3">
        <v>3.127354935945742E-2</v>
      </c>
      <c r="I60" s="2" t="s">
        <v>356</v>
      </c>
      <c r="J60" s="3">
        <v>0.68311981914091935</v>
      </c>
      <c r="K60" s="3">
        <v>0.31688018085908065</v>
      </c>
      <c r="L60" s="3">
        <v>0.17633760361718162</v>
      </c>
      <c r="M60" s="3">
        <v>0.24981160512434061</v>
      </c>
      <c r="N60" s="122">
        <v>1.0056518462697814</v>
      </c>
      <c r="O60" s="3">
        <v>0.26299924642049738</v>
      </c>
      <c r="P60" s="122">
        <v>6.6514694800301433</v>
      </c>
      <c r="R60" s="312" t="s">
        <v>597</v>
      </c>
      <c r="S60" s="313"/>
      <c r="T60" s="313"/>
      <c r="U60" s="313"/>
      <c r="V60" s="313"/>
      <c r="W60" s="313"/>
      <c r="X60" s="313"/>
      <c r="Y60" s="313"/>
      <c r="Z60" s="313"/>
      <c r="AA60" s="313"/>
      <c r="AB60" s="313"/>
      <c r="AC60" s="313"/>
      <c r="AD60" s="313"/>
      <c r="AE60" s="313"/>
      <c r="AF60" s="314"/>
      <c r="AH60" s="2" t="s">
        <v>12</v>
      </c>
      <c r="AI60" s="2" t="s">
        <v>564</v>
      </c>
      <c r="AJ60" s="2" t="s">
        <v>157</v>
      </c>
      <c r="AK60" s="2" t="s">
        <v>765</v>
      </c>
      <c r="AL60" s="2" t="s">
        <v>800</v>
      </c>
      <c r="AM60" s="2" t="s">
        <v>799</v>
      </c>
    </row>
    <row r="61" spans="2:39">
      <c r="B61" s="2" t="s">
        <v>351</v>
      </c>
      <c r="C61" s="3">
        <v>5.2701505757307351E-2</v>
      </c>
      <c r="D61" s="3">
        <v>0.50752878653675815</v>
      </c>
      <c r="E61" s="3">
        <v>0.16651904340124005</v>
      </c>
      <c r="F61" s="3">
        <v>0.112488928255093</v>
      </c>
      <c r="G61" s="3">
        <v>0.12976085031000886</v>
      </c>
      <c r="H61" s="3">
        <v>3.100088573959256E-2</v>
      </c>
      <c r="I61" s="2" t="s">
        <v>351</v>
      </c>
      <c r="J61" s="3">
        <v>0.5912311780336581</v>
      </c>
      <c r="K61" s="3">
        <v>0.4087688219663419</v>
      </c>
      <c r="L61" s="3">
        <v>0.12931798051372898</v>
      </c>
      <c r="M61" s="3">
        <v>0.23870682019486272</v>
      </c>
      <c r="N61" s="122">
        <v>0.98804251550044286</v>
      </c>
      <c r="O61" s="3">
        <v>0.25066430469441986</v>
      </c>
      <c r="P61" s="122">
        <v>6.1904340124003543</v>
      </c>
      <c r="R61" s="2" t="s">
        <v>12</v>
      </c>
      <c r="S61" s="2" t="s">
        <v>553</v>
      </c>
      <c r="T61" s="2" t="s">
        <v>554</v>
      </c>
      <c r="U61" s="2" t="s">
        <v>555</v>
      </c>
      <c r="V61" s="2" t="s">
        <v>556</v>
      </c>
      <c r="W61" s="2" t="s">
        <v>557</v>
      </c>
      <c r="X61" s="2" t="s">
        <v>558</v>
      </c>
      <c r="Y61" s="2" t="s">
        <v>12</v>
      </c>
      <c r="Z61" s="2" t="s">
        <v>586</v>
      </c>
      <c r="AA61" s="2" t="s">
        <v>587</v>
      </c>
      <c r="AB61" s="2" t="s">
        <v>559</v>
      </c>
      <c r="AC61" s="2" t="s">
        <v>579</v>
      </c>
      <c r="AD61" s="2" t="s">
        <v>580</v>
      </c>
      <c r="AE61" s="2" t="s">
        <v>581</v>
      </c>
      <c r="AF61" s="2" t="s">
        <v>582</v>
      </c>
      <c r="AH61" s="2">
        <v>2</v>
      </c>
      <c r="AI61" s="3">
        <v>0.5089285714285714</v>
      </c>
      <c r="AJ61" s="122">
        <v>5.9464285714285712</v>
      </c>
      <c r="AK61" s="75">
        <v>5314.2857142857101</v>
      </c>
      <c r="AL61" s="75">
        <v>7238.7096774193496</v>
      </c>
      <c r="AM61" s="3">
        <v>0.4642857142857143</v>
      </c>
    </row>
    <row r="62" spans="2:39">
      <c r="B62" s="2" t="s">
        <v>348</v>
      </c>
      <c r="C62" s="3">
        <v>5.908835115362971E-2</v>
      </c>
      <c r="D62" s="3">
        <v>0.52560495216657288</v>
      </c>
      <c r="E62" s="3">
        <v>0.1654473832301632</v>
      </c>
      <c r="F62" s="3">
        <v>0.11198649409116489</v>
      </c>
      <c r="G62" s="3">
        <v>0.11198649409116489</v>
      </c>
      <c r="H62" s="3">
        <v>2.5886325267304444E-2</v>
      </c>
      <c r="I62" s="2" t="s">
        <v>348</v>
      </c>
      <c r="J62" s="3">
        <v>0.61057962858750714</v>
      </c>
      <c r="K62" s="3">
        <v>0.38942037141249286</v>
      </c>
      <c r="L62" s="3">
        <v>0.11761395610579628</v>
      </c>
      <c r="M62" s="3">
        <v>0.25661226786719188</v>
      </c>
      <c r="N62" s="122">
        <v>0.95723128868880136</v>
      </c>
      <c r="O62" s="3">
        <v>0.24760832864378166</v>
      </c>
      <c r="P62" s="122">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2">
        <v>0.69599999999999995</v>
      </c>
      <c r="AE62" s="3">
        <v>0.16</v>
      </c>
      <c r="AF62" s="122">
        <v>5.0960000000000001</v>
      </c>
      <c r="AH62" s="2">
        <v>3</v>
      </c>
      <c r="AI62" s="3">
        <v>0.58960573476702505</v>
      </c>
      <c r="AJ62" s="122">
        <v>6.2060931899641574</v>
      </c>
      <c r="AK62" s="75">
        <v>6079.19463087248</v>
      </c>
      <c r="AL62" s="75">
        <v>7854.0540540540496</v>
      </c>
      <c r="AM62" s="3">
        <v>0.46594982078853048</v>
      </c>
    </row>
    <row r="63" spans="2:39">
      <c r="B63" s="2" t="s">
        <v>347</v>
      </c>
      <c r="C63" s="3">
        <v>5.1842598376014994E-2</v>
      </c>
      <c r="D63" s="3">
        <v>0.51280449718925669</v>
      </c>
      <c r="E63" s="3">
        <v>0.17114303560274829</v>
      </c>
      <c r="F63" s="3">
        <v>0.10493441599000625</v>
      </c>
      <c r="G63" s="3">
        <v>0.12117426608369769</v>
      </c>
      <c r="H63" s="3">
        <v>3.8101186758276076E-2</v>
      </c>
      <c r="I63" s="2" t="s">
        <v>347</v>
      </c>
      <c r="J63" s="3">
        <v>0.60274828232354782</v>
      </c>
      <c r="K63" s="3">
        <v>0.39725171767645218</v>
      </c>
      <c r="L63" s="3">
        <v>0.20861961274203622</v>
      </c>
      <c r="M63" s="3">
        <v>0.24609618988132417</v>
      </c>
      <c r="N63" s="122">
        <v>1.1143035602748281</v>
      </c>
      <c r="O63" s="3">
        <v>0.28419737663960026</v>
      </c>
      <c r="P63" s="122">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2">
        <v>0.8351648351648352</v>
      </c>
      <c r="AE63" s="3">
        <v>0.19230769230769232</v>
      </c>
      <c r="AF63" s="122">
        <v>5.9175824175824179</v>
      </c>
      <c r="AH63" s="2">
        <v>4</v>
      </c>
      <c r="AI63" s="3">
        <v>0.61780415430267066</v>
      </c>
      <c r="AJ63" s="122">
        <v>6.3578635014836795</v>
      </c>
      <c r="AK63" s="75">
        <v>5824.5614035087701</v>
      </c>
      <c r="AL63" s="75">
        <v>7711.0062893081704</v>
      </c>
      <c r="AM63" s="3">
        <v>0.45934718100890209</v>
      </c>
    </row>
    <row r="64" spans="2:39">
      <c r="B64" s="2" t="s">
        <v>350</v>
      </c>
      <c r="C64" s="3">
        <v>6.5639651707970523E-2</v>
      </c>
      <c r="D64" s="3">
        <v>0.57535164099129266</v>
      </c>
      <c r="E64" s="3">
        <v>0.11185532484929672</v>
      </c>
      <c r="F64" s="3">
        <v>9.3101138647019424E-2</v>
      </c>
      <c r="G64" s="3">
        <v>0.12257200267916946</v>
      </c>
      <c r="H64" s="3">
        <v>3.148024112525117E-2</v>
      </c>
      <c r="I64" s="2" t="s">
        <v>350</v>
      </c>
      <c r="J64" s="3">
        <v>0.6724715338245143</v>
      </c>
      <c r="K64" s="3">
        <v>0.3275284661754857</v>
      </c>
      <c r="L64" s="3">
        <v>0.18620227729403885</v>
      </c>
      <c r="M64" s="3">
        <v>0.25586068318821165</v>
      </c>
      <c r="N64" s="122">
        <v>1.0810448760884126</v>
      </c>
      <c r="O64" s="3">
        <v>0.28533154722036169</v>
      </c>
      <c r="P64" s="122">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2">
        <v>0.875</v>
      </c>
      <c r="AE64" s="3">
        <v>0.2326388888888889</v>
      </c>
      <c r="AF64" s="122">
        <v>6.1840277777777777</v>
      </c>
      <c r="AH64" s="2">
        <v>5</v>
      </c>
      <c r="AI64" s="3">
        <v>0.65920596855848657</v>
      </c>
      <c r="AJ64" s="122">
        <v>6.5123900879296563</v>
      </c>
      <c r="AK64" s="75">
        <v>6079.6135265700404</v>
      </c>
      <c r="AL64" s="75">
        <v>7549.5562130177505</v>
      </c>
      <c r="AM64" s="3">
        <v>0.45590194511057819</v>
      </c>
    </row>
    <row r="65" spans="2:39">
      <c r="B65" s="2" t="s">
        <v>358</v>
      </c>
      <c r="C65" s="3">
        <v>5.8984910836762688E-2</v>
      </c>
      <c r="D65" s="3">
        <v>0.4993141289437586</v>
      </c>
      <c r="E65" s="3">
        <v>0.14266117969821673</v>
      </c>
      <c r="F65" s="3">
        <v>0.10425240054869685</v>
      </c>
      <c r="G65" s="3">
        <v>0.17009602194787379</v>
      </c>
      <c r="H65" s="3">
        <v>2.4691358024691357E-2</v>
      </c>
      <c r="I65" s="2" t="s">
        <v>358</v>
      </c>
      <c r="J65" s="3">
        <v>0.58299039780521267</v>
      </c>
      <c r="K65" s="3">
        <v>0.41700960219478733</v>
      </c>
      <c r="L65" s="3">
        <v>0.16323731138545952</v>
      </c>
      <c r="M65" s="3">
        <v>0.24554183813443073</v>
      </c>
      <c r="N65" s="122">
        <v>0.9135802469135802</v>
      </c>
      <c r="O65" s="3">
        <v>0.22908093278463648</v>
      </c>
      <c r="P65" s="122">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2">
        <v>0.81212121212121213</v>
      </c>
      <c r="AE65" s="3">
        <v>0.18181818181818182</v>
      </c>
      <c r="AF65" s="122">
        <v>6.2363636363636363</v>
      </c>
      <c r="AH65" s="2">
        <v>6</v>
      </c>
      <c r="AI65" s="3">
        <v>0.65564699205448351</v>
      </c>
      <c r="AJ65" s="122">
        <v>6.5066685584562993</v>
      </c>
      <c r="AK65" s="75">
        <v>6188.7829500841199</v>
      </c>
      <c r="AL65" s="75">
        <v>7857.59587020649</v>
      </c>
      <c r="AM65" s="3">
        <v>0.44537457434733257</v>
      </c>
    </row>
    <row r="66" spans="2:39">
      <c r="B66" s="2" t="s">
        <v>343</v>
      </c>
      <c r="C66" s="3">
        <v>5.6191467221644122E-2</v>
      </c>
      <c r="D66" s="3">
        <v>0.4869927159209157</v>
      </c>
      <c r="E66" s="3">
        <v>0.10093652445369407</v>
      </c>
      <c r="F66" s="3">
        <v>8.9490114464099893E-2</v>
      </c>
      <c r="G66" s="3">
        <v>0.24349635796045785</v>
      </c>
      <c r="H66" s="3">
        <v>2.2892819979188347E-2</v>
      </c>
      <c r="I66" s="2" t="s">
        <v>343</v>
      </c>
      <c r="J66" s="3">
        <v>0.56607700312174813</v>
      </c>
      <c r="K66" s="3">
        <v>0.43392299687825187</v>
      </c>
      <c r="L66" s="3">
        <v>0.11550468262226847</v>
      </c>
      <c r="M66" s="3">
        <v>0.2351716961498439</v>
      </c>
      <c r="N66" s="122">
        <v>0.93860561914672214</v>
      </c>
      <c r="O66" s="3">
        <v>0.2351716961498439</v>
      </c>
      <c r="P66" s="122">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2">
        <v>0.82645803698435283</v>
      </c>
      <c r="AE66" s="3">
        <v>0.18492176386913228</v>
      </c>
      <c r="AF66" s="122">
        <v>6.3598862019914648</v>
      </c>
      <c r="AH66" s="2">
        <v>7</v>
      </c>
      <c r="AI66" s="3">
        <v>0.68030437790295484</v>
      </c>
      <c r="AJ66" s="122">
        <v>6.6110287577823899</v>
      </c>
      <c r="AK66" s="75">
        <v>6218.9853958493404</v>
      </c>
      <c r="AL66" s="75">
        <v>8008.5906793935901</v>
      </c>
      <c r="AM66" s="3">
        <v>0.43314556774384821</v>
      </c>
    </row>
    <row r="67" spans="2:39">
      <c r="B67" s="2" t="s">
        <v>357</v>
      </c>
      <c r="C67" s="3">
        <v>4.2105263157894736E-2</v>
      </c>
      <c r="D67" s="3">
        <v>0.43684210526315792</v>
      </c>
      <c r="E67" s="3">
        <v>0.11315789473684211</v>
      </c>
      <c r="F67" s="3">
        <v>0.10131578947368421</v>
      </c>
      <c r="G67" s="3">
        <v>0.28552631578947368</v>
      </c>
      <c r="H67" s="3">
        <v>2.1052631578947368E-2</v>
      </c>
      <c r="I67" s="2" t="s">
        <v>357</v>
      </c>
      <c r="J67" s="3">
        <v>0.5</v>
      </c>
      <c r="K67" s="3">
        <v>0.5</v>
      </c>
      <c r="L67" s="3">
        <v>0.1</v>
      </c>
      <c r="M67" s="3">
        <v>0.23026315789473684</v>
      </c>
      <c r="N67" s="122">
        <v>0.92763157894736847</v>
      </c>
      <c r="O67" s="3">
        <v>0.25789473684210529</v>
      </c>
      <c r="P67" s="122">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2">
        <v>0.91739130434782612</v>
      </c>
      <c r="AE67" s="3">
        <v>0.21956521739130436</v>
      </c>
      <c r="AF67" s="122">
        <v>6.6836956521739133</v>
      </c>
      <c r="AH67" s="2">
        <v>8</v>
      </c>
      <c r="AI67" s="3">
        <v>0.68672580516263082</v>
      </c>
      <c r="AJ67" s="122">
        <v>6.6289458962678811</v>
      </c>
      <c r="AK67" s="75">
        <v>6621.0110584518097</v>
      </c>
      <c r="AL67" s="75">
        <v>8258.0514208389704</v>
      </c>
      <c r="AM67" s="3">
        <v>0.43011268280987774</v>
      </c>
    </row>
    <row r="68" spans="2:39">
      <c r="B68" s="9" t="s">
        <v>354</v>
      </c>
      <c r="C68" s="128">
        <v>6.4049586776859499E-2</v>
      </c>
      <c r="D68" s="128">
        <v>0.45867768595041325</v>
      </c>
      <c r="E68" s="128">
        <v>0.12190082644628099</v>
      </c>
      <c r="F68" s="129">
        <v>0.12396694214876033</v>
      </c>
      <c r="G68" s="129">
        <v>0.21074380165289255</v>
      </c>
      <c r="H68" s="128">
        <v>2.0661157024793389E-2</v>
      </c>
      <c r="I68" s="9" t="s">
        <v>354</v>
      </c>
      <c r="J68" s="128">
        <v>0.54338842975206614</v>
      </c>
      <c r="K68" s="128">
        <v>0.45661157024793386</v>
      </c>
      <c r="L68" s="128">
        <v>9.5041322314049589E-2</v>
      </c>
      <c r="M68" s="128">
        <v>0.24586776859504134</v>
      </c>
      <c r="N68" s="130">
        <v>0.96074380165289253</v>
      </c>
      <c r="O68" s="128">
        <v>0.24793388429752067</v>
      </c>
      <c r="P68" s="130">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2">
        <v>0.85519125683060104</v>
      </c>
      <c r="AE68" s="3">
        <v>0.19307832422586521</v>
      </c>
      <c r="AF68" s="122">
        <v>6.7185792349726778</v>
      </c>
      <c r="AH68" s="2">
        <v>9</v>
      </c>
      <c r="AI68" s="3">
        <v>0.70096132677772072</v>
      </c>
      <c r="AJ68" s="122">
        <v>6.6965583033683131</v>
      </c>
      <c r="AK68" s="75">
        <v>6617.10059171597</v>
      </c>
      <c r="AL68" s="75">
        <v>8484.8593121929407</v>
      </c>
      <c r="AM68" s="3">
        <v>0.41234314229103985</v>
      </c>
    </row>
    <row r="69" spans="2:39">
      <c r="B69" s="312" t="s">
        <v>592</v>
      </c>
      <c r="C69" s="313"/>
      <c r="D69" s="313"/>
      <c r="E69" s="313"/>
      <c r="F69" s="313"/>
      <c r="G69" s="313"/>
      <c r="H69" s="313"/>
      <c r="I69" s="313"/>
      <c r="J69" s="313"/>
      <c r="K69" s="313"/>
      <c r="L69" s="313"/>
      <c r="M69" s="313"/>
      <c r="N69" s="313"/>
      <c r="O69" s="313"/>
      <c r="P69" s="314"/>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2">
        <v>0.90211433046202039</v>
      </c>
      <c r="AE69" s="3">
        <v>0.22787783868441661</v>
      </c>
      <c r="AF69" s="122">
        <v>6.7227877838684416</v>
      </c>
      <c r="AH69" s="2">
        <v>10</v>
      </c>
      <c r="AI69" s="3">
        <v>0.6844077387780072</v>
      </c>
      <c r="AJ69" s="122">
        <v>6.6213963447273843</v>
      </c>
      <c r="AK69" s="75">
        <v>6726.8623024830704</v>
      </c>
      <c r="AL69" s="75">
        <v>8644.0505099562797</v>
      </c>
      <c r="AM69" s="3">
        <v>0.39458591420050471</v>
      </c>
    </row>
    <row r="70" spans="2:39" ht="15.75" thickBot="1">
      <c r="B70" s="2" t="s">
        <v>588</v>
      </c>
      <c r="C70" s="2" t="s">
        <v>553</v>
      </c>
      <c r="D70" s="2" t="s">
        <v>554</v>
      </c>
      <c r="E70" s="2" t="s">
        <v>555</v>
      </c>
      <c r="F70" s="2" t="s">
        <v>557</v>
      </c>
      <c r="G70" s="2" t="s">
        <v>556</v>
      </c>
      <c r="H70" s="2" t="s">
        <v>558</v>
      </c>
      <c r="I70" s="2" t="s">
        <v>588</v>
      </c>
      <c r="J70" s="2" t="s">
        <v>586</v>
      </c>
      <c r="K70" s="2" t="s">
        <v>587</v>
      </c>
      <c r="L70" s="2" t="s">
        <v>559</v>
      </c>
      <c r="M70" s="2" t="s">
        <v>579</v>
      </c>
      <c r="N70" s="2" t="s">
        <v>580</v>
      </c>
      <c r="O70" s="2" t="s">
        <v>581</v>
      </c>
      <c r="P70" s="2" t="s">
        <v>582</v>
      </c>
      <c r="R70" s="2">
        <v>8</v>
      </c>
      <c r="S70" s="3">
        <v>5.8084772370486655E-2</v>
      </c>
      <c r="T70" s="3">
        <v>0.63343799058084771</v>
      </c>
      <c r="U70" s="3">
        <v>0.14756671899529042</v>
      </c>
      <c r="V70" s="3">
        <v>7.1428571428571425E-2</v>
      </c>
      <c r="W70" s="3">
        <v>7.299843014128729E-2</v>
      </c>
      <c r="X70" s="3">
        <v>1.6483516483516484E-2</v>
      </c>
      <c r="Y70" s="2">
        <v>8</v>
      </c>
      <c r="Z70" s="128">
        <f t="shared" si="0"/>
        <v>0.70800627943485095</v>
      </c>
      <c r="AA70" s="3">
        <f t="shared" si="1"/>
        <v>0.29199372056514905</v>
      </c>
      <c r="AB70" s="3">
        <v>0.17032967032967034</v>
      </c>
      <c r="AC70" s="3">
        <v>0.27708006279434849</v>
      </c>
      <c r="AD70" s="122">
        <v>0.95447409733124022</v>
      </c>
      <c r="AE70" s="3">
        <v>0.23861852433281006</v>
      </c>
      <c r="AF70" s="122">
        <v>6.786499215070644</v>
      </c>
      <c r="AH70" s="2">
        <v>11</v>
      </c>
      <c r="AI70" s="3">
        <v>0.69585173638174413</v>
      </c>
      <c r="AJ70" s="122">
        <v>6.6748073092578162</v>
      </c>
      <c r="AK70" s="75">
        <v>6908.30174374526</v>
      </c>
      <c r="AL70" s="75">
        <v>8694.7882736156298</v>
      </c>
      <c r="AM70" s="3">
        <v>0.3879795617909414</v>
      </c>
    </row>
    <row r="71" spans="2:39" ht="15.75" thickBot="1">
      <c r="B71" s="2" t="s">
        <v>341</v>
      </c>
      <c r="C71" s="3">
        <v>6.6701680672268907E-2</v>
      </c>
      <c r="D71" s="3">
        <v>0.66334033613445376</v>
      </c>
      <c r="E71" s="3">
        <v>0.15336134453781514</v>
      </c>
      <c r="F71" s="3">
        <v>1.680672268907563E-2</v>
      </c>
      <c r="G71" s="3">
        <v>7.5630252100840331E-2</v>
      </c>
      <c r="H71" s="3">
        <v>2.4159663865546219E-2</v>
      </c>
      <c r="I71" s="2" t="s">
        <v>341</v>
      </c>
      <c r="J71" s="3">
        <v>0.75420168067226889</v>
      </c>
      <c r="K71" s="3">
        <v>0.24579831932773111</v>
      </c>
      <c r="L71" s="3">
        <v>0.30094537815126049</v>
      </c>
      <c r="M71" s="3">
        <v>0.27100840336134452</v>
      </c>
      <c r="N71" s="122">
        <v>1.0120798319327731</v>
      </c>
      <c r="O71" s="3">
        <v>0.25367647058823528</v>
      </c>
      <c r="P71" s="122">
        <v>7.0325630252100844</v>
      </c>
      <c r="R71" s="2">
        <v>9</v>
      </c>
      <c r="S71" s="3">
        <v>6.0557768924302792E-2</v>
      </c>
      <c r="T71" s="3">
        <v>0.650996015936255</v>
      </c>
      <c r="U71" s="3">
        <v>0.13147410358565736</v>
      </c>
      <c r="V71" s="3">
        <v>6.8525896414342632E-2</v>
      </c>
      <c r="W71" s="3">
        <v>6.7729083665338641E-2</v>
      </c>
      <c r="X71" s="3">
        <v>2.0717131474103586E-2</v>
      </c>
      <c r="Y71" s="45">
        <v>9</v>
      </c>
      <c r="Z71" s="145">
        <f t="shared" si="0"/>
        <v>0.73227091633466135</v>
      </c>
      <c r="AA71" s="144">
        <f t="shared" si="1"/>
        <v>0.26772908366533865</v>
      </c>
      <c r="AB71" s="3">
        <v>0.18725099601593626</v>
      </c>
      <c r="AC71" s="3">
        <v>0.26693227091633465</v>
      </c>
      <c r="AD71" s="122">
        <v>0.94023904382470125</v>
      </c>
      <c r="AE71" s="3">
        <v>0.23266932270916335</v>
      </c>
      <c r="AF71" s="122">
        <v>6.9003984063745021</v>
      </c>
      <c r="AH71" s="2">
        <v>12</v>
      </c>
      <c r="AI71" s="3">
        <v>0.69046842734485381</v>
      </c>
      <c r="AJ71" s="122">
        <v>6.6367786110205413</v>
      </c>
      <c r="AK71" s="75">
        <v>7101.7587939698496</v>
      </c>
      <c r="AL71" s="75">
        <v>9019.2248062015497</v>
      </c>
      <c r="AM71" s="3">
        <v>0.35648299097924141</v>
      </c>
    </row>
    <row r="72" spans="2:39">
      <c r="B72" s="2" t="s">
        <v>346</v>
      </c>
      <c r="C72" s="3">
        <v>0.16365979381443299</v>
      </c>
      <c r="D72" s="3">
        <v>0.67268041237113407</v>
      </c>
      <c r="E72" s="3">
        <v>0.15850515463917525</v>
      </c>
      <c r="F72" s="3">
        <v>2.5773195876288658E-2</v>
      </c>
      <c r="G72" s="3">
        <v>8.6340206185567009E-2</v>
      </c>
      <c r="H72" s="3">
        <v>1.4175257731958763E-2</v>
      </c>
      <c r="I72" s="2" t="s">
        <v>346</v>
      </c>
      <c r="J72" s="3">
        <v>0.85051546391752575</v>
      </c>
      <c r="K72" s="3">
        <v>0.14948453608247425</v>
      </c>
      <c r="L72" s="3">
        <v>0.20747422680412372</v>
      </c>
      <c r="M72" s="3">
        <v>0.28350515463917525</v>
      </c>
      <c r="N72" s="122">
        <v>1.0953608247422681</v>
      </c>
      <c r="O72" s="3">
        <v>0.28092783505154639</v>
      </c>
      <c r="P72" s="122">
        <v>6.8801546391752577</v>
      </c>
      <c r="R72" s="2">
        <v>10</v>
      </c>
      <c r="S72" s="3">
        <v>5.0816696914700546E-2</v>
      </c>
      <c r="T72" s="3">
        <v>0.62704174228675136</v>
      </c>
      <c r="U72" s="3">
        <v>0.1588021778584392</v>
      </c>
      <c r="V72" s="3">
        <v>7.7132486388384755E-2</v>
      </c>
      <c r="W72" s="3">
        <v>5.8983666061705992E-2</v>
      </c>
      <c r="X72" s="3">
        <v>2.7223230490018149E-2</v>
      </c>
      <c r="Y72" s="2">
        <v>10</v>
      </c>
      <c r="Z72" s="124">
        <f t="shared" si="0"/>
        <v>0.70508166969147013</v>
      </c>
      <c r="AA72" s="3">
        <f t="shared" si="1"/>
        <v>0.29491833030852987</v>
      </c>
      <c r="AB72" s="3">
        <v>0.19691470054446461</v>
      </c>
      <c r="AC72" s="3">
        <v>0.2558983666061706</v>
      </c>
      <c r="AD72" s="122">
        <v>0.94918330308529941</v>
      </c>
      <c r="AE72" s="3">
        <v>0.2413793103448276</v>
      </c>
      <c r="AF72" s="122">
        <v>6.7613430127041738</v>
      </c>
      <c r="AH72" s="2">
        <v>13</v>
      </c>
      <c r="AI72" s="3">
        <v>0.67772720599030978</v>
      </c>
      <c r="AJ72" s="122">
        <v>6.5968286595213623</v>
      </c>
      <c r="AK72" s="75">
        <v>7246.55300222387</v>
      </c>
      <c r="AL72" s="75">
        <v>9221.6086434573808</v>
      </c>
      <c r="AM72" s="3">
        <v>0.32036411686976951</v>
      </c>
    </row>
    <row r="73" spans="2:39">
      <c r="B73" s="2" t="s">
        <v>353</v>
      </c>
      <c r="C73" s="3">
        <v>4.228855721393035E-2</v>
      </c>
      <c r="D73" s="3">
        <v>0.62686567164179108</v>
      </c>
      <c r="E73" s="3">
        <v>0.18407960199004975</v>
      </c>
      <c r="F73" s="3">
        <v>3.482587064676617E-2</v>
      </c>
      <c r="G73" s="3">
        <v>9.4527363184079602E-2</v>
      </c>
      <c r="H73" s="3">
        <v>1.7412935323383085E-2</v>
      </c>
      <c r="I73" s="2" t="s">
        <v>353</v>
      </c>
      <c r="J73" s="3">
        <v>0.68656716417910446</v>
      </c>
      <c r="K73" s="3">
        <v>0.31343283582089554</v>
      </c>
      <c r="L73" s="3">
        <v>0.18159203980099503</v>
      </c>
      <c r="M73" s="3">
        <v>0.26119402985074625</v>
      </c>
      <c r="N73" s="122">
        <v>1.1268656716417911</v>
      </c>
      <c r="O73" s="3">
        <v>0.30597014925373134</v>
      </c>
      <c r="P73" s="122">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2">
        <v>0.99249061326658328</v>
      </c>
      <c r="AE73" s="3">
        <v>0.24780976220275344</v>
      </c>
      <c r="AF73" s="122">
        <v>6.8022528160200251</v>
      </c>
      <c r="AH73" s="2">
        <v>14</v>
      </c>
      <c r="AI73" s="3">
        <v>0.66859389454209062</v>
      </c>
      <c r="AJ73" s="122">
        <v>6.5344588344125807</v>
      </c>
      <c r="AK73" s="75">
        <v>7469.8811096433201</v>
      </c>
      <c r="AL73" s="75">
        <v>9282.8282828282809</v>
      </c>
      <c r="AM73" s="3">
        <v>0.2895467160037003</v>
      </c>
    </row>
    <row r="74" spans="2:39">
      <c r="B74" s="2" t="s">
        <v>352</v>
      </c>
      <c r="C74" s="3">
        <v>4.5454545454545456E-2</v>
      </c>
      <c r="D74" s="3">
        <v>0.57272727272727275</v>
      </c>
      <c r="E74" s="3">
        <v>0.21212121212121213</v>
      </c>
      <c r="F74" s="3">
        <v>2.7272727272727271E-2</v>
      </c>
      <c r="G74" s="3">
        <v>0.11515151515151516</v>
      </c>
      <c r="H74" s="3">
        <v>2.7272727272727271E-2</v>
      </c>
      <c r="I74" s="2" t="s">
        <v>352</v>
      </c>
      <c r="J74" s="3">
        <v>0.64545454545454539</v>
      </c>
      <c r="K74" s="3">
        <v>0.35454545454545461</v>
      </c>
      <c r="L74" s="3">
        <v>0.14242424242424243</v>
      </c>
      <c r="M74" s="3">
        <v>0.2878787878787879</v>
      </c>
      <c r="N74" s="122">
        <v>1.0818181818181818</v>
      </c>
      <c r="O74" s="3">
        <v>0.27878787878787881</v>
      </c>
      <c r="P74" s="122">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2">
        <v>1.0334394904458599</v>
      </c>
      <c r="AE74" s="3">
        <v>0.24363057324840764</v>
      </c>
      <c r="AF74" s="122">
        <v>6.5700636942675157</v>
      </c>
      <c r="AH74" s="2">
        <v>15</v>
      </c>
      <c r="AI74" s="3">
        <v>0.65776031434184679</v>
      </c>
      <c r="AJ74" s="122">
        <v>6.506483300589391</v>
      </c>
      <c r="AK74" s="75">
        <v>7950.2958579881597</v>
      </c>
      <c r="AL74" s="75">
        <v>9855.5555555555493</v>
      </c>
      <c r="AM74" s="3">
        <v>0.22475442043222005</v>
      </c>
    </row>
    <row r="75" spans="2:39">
      <c r="B75" s="2" t="s">
        <v>355</v>
      </c>
      <c r="C75" s="3">
        <v>6.043956043956044E-2</v>
      </c>
      <c r="D75" s="3">
        <v>0.55494505494505497</v>
      </c>
      <c r="E75" s="3">
        <v>0.21428571428571427</v>
      </c>
      <c r="F75" s="3">
        <v>2.7472527472527472E-2</v>
      </c>
      <c r="G75" s="3">
        <v>0.12087912087912088</v>
      </c>
      <c r="H75" s="3">
        <v>2.197802197802198E-2</v>
      </c>
      <c r="I75" s="2" t="s">
        <v>355</v>
      </c>
      <c r="J75" s="3">
        <v>0.63736263736263743</v>
      </c>
      <c r="K75" s="3">
        <v>0.36263736263736257</v>
      </c>
      <c r="L75" s="3">
        <v>8.2417582417582416E-2</v>
      </c>
      <c r="M75" s="3">
        <v>0.27472527472527475</v>
      </c>
      <c r="N75" s="122">
        <v>0.98901098901098905</v>
      </c>
      <c r="O75" s="3">
        <v>0.25824175824175827</v>
      </c>
      <c r="P75" s="122">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2">
        <v>1.0676056338028168</v>
      </c>
      <c r="AE75" s="3">
        <v>0.27323943661971833</v>
      </c>
      <c r="AF75" s="122">
        <v>6.7661971830985914</v>
      </c>
      <c r="AH75" s="2">
        <v>16</v>
      </c>
      <c r="AI75" s="3">
        <v>0.62416107382550334</v>
      </c>
      <c r="AJ75" s="122">
        <v>6.4201342281879192</v>
      </c>
      <c r="AK75" s="75">
        <v>8676.25</v>
      </c>
      <c r="AL75" s="75">
        <v>11286.274509803899</v>
      </c>
      <c r="AM75" s="3">
        <v>0.17583892617449665</v>
      </c>
    </row>
    <row r="76" spans="2:39">
      <c r="B76" s="2" t="s">
        <v>344</v>
      </c>
      <c r="C76" s="3">
        <v>6.1716171617161718E-2</v>
      </c>
      <c r="D76" s="3">
        <v>0.59240924092409242</v>
      </c>
      <c r="E76" s="3">
        <v>0.16138613861386139</v>
      </c>
      <c r="F76" s="3">
        <v>7.3927392739273928E-2</v>
      </c>
      <c r="G76" s="3">
        <v>8.1518151815181517E-2</v>
      </c>
      <c r="H76" s="3">
        <v>2.9042904290429043E-2</v>
      </c>
      <c r="I76" s="2" t="s">
        <v>344</v>
      </c>
      <c r="J76" s="3">
        <v>0.68316831683168311</v>
      </c>
      <c r="K76" s="3">
        <v>0.31683168316831689</v>
      </c>
      <c r="L76" s="3">
        <v>0.21914191419141915</v>
      </c>
      <c r="M76" s="3">
        <v>0.26303630363036301</v>
      </c>
      <c r="N76" s="122">
        <v>0.96930693069306928</v>
      </c>
      <c r="O76" s="3">
        <v>0.24290429042904291</v>
      </c>
      <c r="P76" s="122">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2">
        <v>1.1877551020408164</v>
      </c>
      <c r="AE76" s="3">
        <v>0.34285714285714286</v>
      </c>
      <c r="AF76" s="122">
        <v>6.6204081632653065</v>
      </c>
      <c r="AH76" s="2">
        <v>17</v>
      </c>
      <c r="AI76" s="3">
        <v>0.5641025641025641</v>
      </c>
      <c r="AJ76" s="122">
        <v>6.0769230769230766</v>
      </c>
      <c r="AK76" s="75">
        <v>7533.3333333333303</v>
      </c>
      <c r="AL76" s="75">
        <v>11180</v>
      </c>
      <c r="AM76" s="3">
        <v>0.20512820512820512</v>
      </c>
    </row>
    <row r="77" spans="2:39">
      <c r="B77" s="2" t="s">
        <v>340</v>
      </c>
      <c r="C77" s="3">
        <v>5.4997817546922741E-2</v>
      </c>
      <c r="D77" s="3">
        <v>0.62112614578786551</v>
      </c>
      <c r="E77" s="3">
        <v>0.14884329986905281</v>
      </c>
      <c r="F77" s="3">
        <v>5.4997817546922741E-2</v>
      </c>
      <c r="G77" s="3">
        <v>8.4242688782191183E-2</v>
      </c>
      <c r="H77" s="3">
        <v>3.579223046704496E-2</v>
      </c>
      <c r="I77" s="2" t="s">
        <v>340</v>
      </c>
      <c r="J77" s="3">
        <v>0.71191619380183324</v>
      </c>
      <c r="K77" s="3">
        <v>0.28808380619816676</v>
      </c>
      <c r="L77" s="3">
        <v>0.15582714971628109</v>
      </c>
      <c r="M77" s="3">
        <v>0.27629855958096899</v>
      </c>
      <c r="N77" s="122">
        <v>1.0061108686163247</v>
      </c>
      <c r="O77" s="3">
        <v>0.24312527280663465</v>
      </c>
      <c r="P77" s="122">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2">
        <v>1.1703703703703703</v>
      </c>
      <c r="AE77" s="3">
        <v>0.29629629629629628</v>
      </c>
      <c r="AF77" s="122">
        <v>6.2592592592592595</v>
      </c>
    </row>
    <row r="78" spans="2:39">
      <c r="B78" s="2" t="s">
        <v>349</v>
      </c>
      <c r="C78" s="3">
        <v>6.5885797950219621E-2</v>
      </c>
      <c r="D78" s="3">
        <v>0.55636896046852125</v>
      </c>
      <c r="E78" s="3">
        <v>0.15739385065885797</v>
      </c>
      <c r="F78" s="3">
        <v>9.8828696925329432E-2</v>
      </c>
      <c r="G78" s="3">
        <v>8.8579795021961935E-2</v>
      </c>
      <c r="H78" s="3">
        <v>3.2942898975109811E-2</v>
      </c>
      <c r="I78" s="2" t="s">
        <v>349</v>
      </c>
      <c r="J78" s="3">
        <v>0.65519765739385072</v>
      </c>
      <c r="K78" s="3">
        <v>0.34480234260614928</v>
      </c>
      <c r="L78" s="3">
        <v>0.14055636896046853</v>
      </c>
      <c r="M78" s="3">
        <v>0.26061493411420206</v>
      </c>
      <c r="N78" s="122">
        <v>0.99341142020497808</v>
      </c>
      <c r="O78" s="3">
        <v>0.25768667642752563</v>
      </c>
      <c r="P78" s="122">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2">
        <v>1.2203389830508475</v>
      </c>
      <c r="AE78" s="3">
        <v>0.3559322033898305</v>
      </c>
      <c r="AF78" s="122">
        <v>5.9491525423728815</v>
      </c>
      <c r="AH78" s="311" t="s">
        <v>803</v>
      </c>
      <c r="AI78" s="311"/>
      <c r="AJ78" s="311"/>
      <c r="AK78" s="311"/>
      <c r="AL78" s="311"/>
      <c r="AM78" s="311"/>
    </row>
    <row r="79" spans="2:39">
      <c r="B79" s="2" t="s">
        <v>342</v>
      </c>
      <c r="C79" s="3">
        <v>6.4910630291627469E-2</v>
      </c>
      <c r="D79" s="3">
        <v>0.61147695202257757</v>
      </c>
      <c r="E79" s="3">
        <v>0.11382878645343368</v>
      </c>
      <c r="F79" s="3">
        <v>0.10818438381937912</v>
      </c>
      <c r="G79" s="3">
        <v>7.61994355597366E-2</v>
      </c>
      <c r="H79" s="3">
        <v>2.5399811853245531E-2</v>
      </c>
      <c r="I79" s="2" t="s">
        <v>342</v>
      </c>
      <c r="J79" s="3">
        <v>0.70178739416745062</v>
      </c>
      <c r="K79" s="3">
        <v>0.29821260583254938</v>
      </c>
      <c r="L79" s="3">
        <v>0.12699905926622765</v>
      </c>
      <c r="M79" s="3">
        <v>0.25493885230479774</v>
      </c>
      <c r="N79" s="122">
        <v>0.91439322671683909</v>
      </c>
      <c r="O79" s="3">
        <v>0.21825023518344308</v>
      </c>
      <c r="P79" s="122">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2">
        <v>1.375</v>
      </c>
      <c r="AE79" s="3">
        <v>0.25</v>
      </c>
      <c r="AF79" s="122">
        <v>6.875</v>
      </c>
      <c r="AH79" s="2" t="s">
        <v>12</v>
      </c>
      <c r="AI79" s="2" t="s">
        <v>564</v>
      </c>
      <c r="AJ79" s="2" t="s">
        <v>157</v>
      </c>
      <c r="AK79" s="2" t="s">
        <v>765</v>
      </c>
      <c r="AL79" s="2" t="s">
        <v>800</v>
      </c>
      <c r="AM79" s="2" t="s">
        <v>799</v>
      </c>
    </row>
    <row r="80" spans="2:39">
      <c r="B80" s="2" t="s">
        <v>345</v>
      </c>
      <c r="C80" s="3">
        <v>5.2964042759961125E-2</v>
      </c>
      <c r="D80" s="3">
        <v>0.61273080660835766</v>
      </c>
      <c r="E80" s="3">
        <v>0.14285714285714285</v>
      </c>
      <c r="F80" s="3">
        <v>7.6287657920310975E-2</v>
      </c>
      <c r="G80" s="3">
        <v>8.7949465500485907E-2</v>
      </c>
      <c r="H80" s="3">
        <v>2.7210884353741496E-2</v>
      </c>
      <c r="I80" s="2" t="s">
        <v>345</v>
      </c>
      <c r="J80" s="3">
        <v>0.69290573372206032</v>
      </c>
      <c r="K80" s="3">
        <v>0.30709426627793968</v>
      </c>
      <c r="L80" s="3">
        <v>0.21768707482993196</v>
      </c>
      <c r="M80" s="3">
        <v>0.27210884353741499</v>
      </c>
      <c r="N80" s="122">
        <v>0.97473275024295436</v>
      </c>
      <c r="O80" s="3">
        <v>0.24052478134110788</v>
      </c>
      <c r="P80" s="122">
        <v>6.6972789115646263</v>
      </c>
      <c r="AH80" s="2">
        <v>2</v>
      </c>
      <c r="AI80" s="3">
        <v>0.62650602409638556</v>
      </c>
      <c r="AJ80" s="122">
        <v>6.4096385542168672</v>
      </c>
      <c r="AK80" s="75">
        <v>6021.7391304347802</v>
      </c>
      <c r="AL80" s="75">
        <v>8936.8421052631493</v>
      </c>
      <c r="AM80" s="3">
        <v>0.50602409638554213</v>
      </c>
    </row>
    <row r="81" spans="2:39" ht="15.75" thickBot="1">
      <c r="B81" s="2" t="s">
        <v>356</v>
      </c>
      <c r="C81" s="3">
        <v>5.5512118842845973E-2</v>
      </c>
      <c r="D81" s="3">
        <v>0.65676309616888195</v>
      </c>
      <c r="E81" s="3">
        <v>0.12431587177482409</v>
      </c>
      <c r="F81" s="128">
        <v>6.8021892103205625E-2</v>
      </c>
      <c r="G81" s="3">
        <v>6.7240031274433149E-2</v>
      </c>
      <c r="H81" s="3">
        <v>2.8146989835809225E-2</v>
      </c>
      <c r="I81" s="2" t="s">
        <v>356</v>
      </c>
      <c r="J81" s="3">
        <v>0.74042220484753718</v>
      </c>
      <c r="K81" s="3">
        <v>0.25957779515246282</v>
      </c>
      <c r="L81" s="3">
        <v>0.17200938232994528</v>
      </c>
      <c r="M81" s="3">
        <v>0.25957779515246288</v>
      </c>
      <c r="N81" s="122">
        <v>1</v>
      </c>
      <c r="O81" s="3">
        <v>0.26192337763878032</v>
      </c>
      <c r="P81" s="122">
        <v>6.9046129788897579</v>
      </c>
      <c r="R81" s="311" t="s">
        <v>594</v>
      </c>
      <c r="S81" s="311"/>
      <c r="T81" s="311"/>
      <c r="U81" s="311"/>
      <c r="V81" s="311"/>
      <c r="W81" s="311"/>
      <c r="X81" s="311"/>
      <c r="Y81" s="311"/>
      <c r="AH81" s="2">
        <v>3</v>
      </c>
      <c r="AI81" s="3">
        <v>0.6071428571428571</v>
      </c>
      <c r="AJ81" s="122">
        <v>6.3116883116883118</v>
      </c>
      <c r="AK81" s="75">
        <v>6262.7906976744098</v>
      </c>
      <c r="AL81" s="75">
        <v>7817.1428571428496</v>
      </c>
      <c r="AM81" s="3">
        <v>0.50649350649350644</v>
      </c>
    </row>
    <row r="82" spans="2:39" ht="15.75" thickBot="1">
      <c r="B82" s="2" t="s">
        <v>351</v>
      </c>
      <c r="C82" s="3">
        <v>3.9348710990502037E-2</v>
      </c>
      <c r="D82" s="3">
        <v>0.56987788331071909</v>
      </c>
      <c r="E82" s="146">
        <v>0.12211668928086838</v>
      </c>
      <c r="F82" s="145">
        <v>0.16010854816824965</v>
      </c>
      <c r="G82" s="144">
        <v>8.0054274084124827E-2</v>
      </c>
      <c r="H82" s="3">
        <v>2.8493894165535955E-2</v>
      </c>
      <c r="I82" s="2" t="s">
        <v>351</v>
      </c>
      <c r="J82" s="3">
        <v>0.63772048846675711</v>
      </c>
      <c r="K82" s="3">
        <v>0.36227951153324289</v>
      </c>
      <c r="L82" s="3">
        <v>0.10176390773405698</v>
      </c>
      <c r="M82" s="3">
        <v>0.25644504748982361</v>
      </c>
      <c r="N82" s="122">
        <v>0.99728629579375849</v>
      </c>
      <c r="O82" s="3">
        <v>0.23880597014925373</v>
      </c>
      <c r="P82" s="122">
        <v>6.3392130257801895</v>
      </c>
      <c r="R82" s="2" t="s">
        <v>563</v>
      </c>
      <c r="S82" s="2" t="s">
        <v>553</v>
      </c>
      <c r="T82" s="2" t="s">
        <v>554</v>
      </c>
      <c r="U82" s="2" t="s">
        <v>555</v>
      </c>
      <c r="V82" s="9" t="s">
        <v>557</v>
      </c>
      <c r="W82" s="2" t="s">
        <v>556</v>
      </c>
      <c r="X82" s="2" t="s">
        <v>558</v>
      </c>
      <c r="Y82" s="2" t="s">
        <v>2</v>
      </c>
      <c r="AH82" s="2">
        <v>4</v>
      </c>
      <c r="AI82" s="3">
        <v>0.65957446808510634</v>
      </c>
      <c r="AJ82" s="122">
        <v>6.5531914893617023</v>
      </c>
      <c r="AK82" s="75">
        <v>5772.5165562913899</v>
      </c>
      <c r="AL82" s="75">
        <v>7839.6825396825398</v>
      </c>
      <c r="AM82" s="3">
        <v>0.49746707193515705</v>
      </c>
    </row>
    <row r="83" spans="2:39" ht="15.75" thickBot="1">
      <c r="B83" s="2" t="s">
        <v>348</v>
      </c>
      <c r="C83" s="3">
        <v>8.0303030303030307E-2</v>
      </c>
      <c r="D83" s="3">
        <v>0.59393939393939399</v>
      </c>
      <c r="E83" s="3">
        <v>0.12121212121212122</v>
      </c>
      <c r="F83" s="124">
        <v>9.8484848484848481E-2</v>
      </c>
      <c r="G83" s="3">
        <v>8.6363636363636365E-2</v>
      </c>
      <c r="H83" s="3">
        <v>1.9696969696969695E-2</v>
      </c>
      <c r="I83" s="2" t="s">
        <v>348</v>
      </c>
      <c r="J83" s="3">
        <v>0.69393939393939397</v>
      </c>
      <c r="K83" s="3">
        <v>0.30606060606060603</v>
      </c>
      <c r="L83" s="3">
        <v>0.10909090909090909</v>
      </c>
      <c r="M83" s="3">
        <v>0.28636363636363638</v>
      </c>
      <c r="N83" s="122">
        <v>0.9363636363636364</v>
      </c>
      <c r="O83" s="3">
        <v>0.25303030303030305</v>
      </c>
      <c r="P83" s="122">
        <v>6.7651515151515156</v>
      </c>
      <c r="R83" s="2" t="s">
        <v>572</v>
      </c>
      <c r="S83" s="121"/>
      <c r="T83" s="121"/>
      <c r="U83" s="149"/>
      <c r="V83" s="152">
        <v>0.14139971434401141</v>
      </c>
      <c r="W83" s="150"/>
      <c r="X83" s="121"/>
      <c r="Y83" s="68">
        <v>0.14139971434401141</v>
      </c>
      <c r="AH83" s="2">
        <v>5</v>
      </c>
      <c r="AI83" s="3">
        <v>0.69840566873339238</v>
      </c>
      <c r="AJ83" s="122">
        <v>6.6953055801594328</v>
      </c>
      <c r="AK83" s="75">
        <v>6421.4285714285697</v>
      </c>
      <c r="AL83" s="75">
        <v>7932.71983640081</v>
      </c>
      <c r="AM83" s="3">
        <v>0.48317094774136404</v>
      </c>
    </row>
    <row r="84" spans="2:39">
      <c r="B84" s="2" t="s">
        <v>347</v>
      </c>
      <c r="C84" s="3">
        <v>5.1391862955032119E-2</v>
      </c>
      <c r="D84" s="3">
        <v>0.56745182012847961</v>
      </c>
      <c r="E84" s="3">
        <v>0.13704496788008566</v>
      </c>
      <c r="F84" s="3">
        <v>0.11991434689507495</v>
      </c>
      <c r="G84" s="3">
        <v>8.9935760171306209E-2</v>
      </c>
      <c r="H84" s="3">
        <v>3.4261241970021415E-2</v>
      </c>
      <c r="I84" s="2" t="s">
        <v>347</v>
      </c>
      <c r="J84" s="3">
        <v>0.65310492505353324</v>
      </c>
      <c r="K84" s="3">
        <v>0.34689507494646676</v>
      </c>
      <c r="L84" s="3">
        <v>0.18201284796573874</v>
      </c>
      <c r="M84" s="3">
        <v>0.27837259100642398</v>
      </c>
      <c r="N84" s="122">
        <v>1.1605995717344755</v>
      </c>
      <c r="O84" s="3">
        <v>0.31049250535331907</v>
      </c>
      <c r="P84" s="122">
        <v>6.5139186295503215</v>
      </c>
      <c r="R84" s="2" t="s">
        <v>573</v>
      </c>
      <c r="S84" s="68">
        <v>4.896959804121608E-3</v>
      </c>
      <c r="T84" s="68">
        <v>9.3552336257906543E-2</v>
      </c>
      <c r="U84" s="68">
        <v>7.8504386859824526E-2</v>
      </c>
      <c r="V84" s="151"/>
      <c r="W84" s="68">
        <v>1.1834319526627219E-2</v>
      </c>
      <c r="X84" s="68">
        <v>3.5196898592124055E-3</v>
      </c>
      <c r="Y84" s="68">
        <v>0.19230769230769232</v>
      </c>
      <c r="AH84" s="2">
        <v>6</v>
      </c>
      <c r="AI84" s="3">
        <v>0.68835616438356162</v>
      </c>
      <c r="AJ84" s="122">
        <v>6.6394324853228959</v>
      </c>
      <c r="AK84" s="75">
        <v>6388.2459312839001</v>
      </c>
      <c r="AL84" s="75">
        <v>8239.6551724137898</v>
      </c>
      <c r="AM84" s="3">
        <v>0.48336594911937375</v>
      </c>
    </row>
    <row r="85" spans="2:39" ht="15.75" thickBot="1">
      <c r="B85" s="2" t="s">
        <v>350</v>
      </c>
      <c r="C85" s="3">
        <v>8.0527086383601759E-2</v>
      </c>
      <c r="D85" s="3">
        <v>0.60322108345534409</v>
      </c>
      <c r="E85" s="3">
        <v>8.4919472913616401E-2</v>
      </c>
      <c r="F85" s="128">
        <v>0.13909224011713031</v>
      </c>
      <c r="G85" s="3">
        <v>7.4670571010248904E-2</v>
      </c>
      <c r="H85" s="3">
        <v>1.7569546120058566E-2</v>
      </c>
      <c r="I85" s="2" t="s">
        <v>350</v>
      </c>
      <c r="J85" s="3">
        <v>0.70131771595900438</v>
      </c>
      <c r="K85" s="3">
        <v>0.29868228404099562</v>
      </c>
      <c r="L85" s="3">
        <v>0.1698389458272328</v>
      </c>
      <c r="M85" s="3">
        <v>0.25915080527086382</v>
      </c>
      <c r="N85" s="122">
        <v>0.9546120058565154</v>
      </c>
      <c r="O85" s="3">
        <v>0.23572474377745242</v>
      </c>
      <c r="P85" s="122">
        <v>6.7496339677891655</v>
      </c>
      <c r="R85" s="2" t="s">
        <v>574</v>
      </c>
      <c r="S85" s="68">
        <v>2.5504998979800043E-4</v>
      </c>
      <c r="T85" s="68">
        <v>1.7955519281779228E-2</v>
      </c>
      <c r="U85" s="68">
        <v>2.0506019179759232E-2</v>
      </c>
      <c r="V85" s="121"/>
      <c r="W85" s="68">
        <v>1.285451948581922E-2</v>
      </c>
      <c r="X85" s="68">
        <v>4.7439298102428078E-3</v>
      </c>
      <c r="Y85" s="68">
        <v>5.6315037747398489E-2</v>
      </c>
      <c r="AH85" s="2">
        <v>7</v>
      </c>
      <c r="AI85" s="3">
        <v>0.71431067621876643</v>
      </c>
      <c r="AJ85" s="122">
        <v>6.7606150620304035</v>
      </c>
      <c r="AK85" s="75">
        <v>6423.8910012674196</v>
      </c>
      <c r="AL85" s="75">
        <v>8355.4216867469804</v>
      </c>
      <c r="AM85" s="3">
        <v>0.46426699283592521</v>
      </c>
    </row>
    <row r="86" spans="2:39" ht="15.75" thickBot="1">
      <c r="B86" s="2" t="s">
        <v>358</v>
      </c>
      <c r="C86" s="3">
        <v>6.4516129032258063E-2</v>
      </c>
      <c r="D86" s="3">
        <v>0.54032258064516125</v>
      </c>
      <c r="E86" s="146">
        <v>0.11290322580645161</v>
      </c>
      <c r="F86" s="145">
        <v>0.19758064516129031</v>
      </c>
      <c r="G86" s="144">
        <v>6.0483870967741937E-2</v>
      </c>
      <c r="H86" s="3">
        <v>2.4193548387096774E-2</v>
      </c>
      <c r="I86" s="2" t="s">
        <v>358</v>
      </c>
      <c r="J86" s="3">
        <v>0.62903225806451601</v>
      </c>
      <c r="K86" s="3">
        <v>0.37096774193548399</v>
      </c>
      <c r="L86" s="3">
        <v>0.15725806451612903</v>
      </c>
      <c r="M86" s="3">
        <v>0.25</v>
      </c>
      <c r="N86" s="122">
        <v>0.86693548387096775</v>
      </c>
      <c r="O86" s="3">
        <v>0.22983870967741934</v>
      </c>
      <c r="P86" s="122">
        <v>6.407258064516129</v>
      </c>
      <c r="R86" s="2" t="s">
        <v>559</v>
      </c>
      <c r="S86" s="68">
        <v>5.7641297694348091E-3</v>
      </c>
      <c r="T86" s="68">
        <v>5.5243827790246891E-2</v>
      </c>
      <c r="U86" s="68">
        <v>3.7339318506427258E-2</v>
      </c>
      <c r="V86" s="121"/>
      <c r="W86" s="68">
        <v>2.3515609059375636E-2</v>
      </c>
      <c r="X86" s="68">
        <v>3.3156498673740055E-3</v>
      </c>
      <c r="Y86" s="68">
        <v>0.12517853499285861</v>
      </c>
      <c r="AH86" s="2">
        <v>8</v>
      </c>
      <c r="AI86" s="3">
        <v>0.71988368872888397</v>
      </c>
      <c r="AJ86" s="122">
        <v>6.8019939075048459</v>
      </c>
      <c r="AK86" s="75">
        <v>6625.1771117166199</v>
      </c>
      <c r="AL86" s="75">
        <v>8339.8002853066992</v>
      </c>
      <c r="AM86" s="3">
        <v>0.44821379119357518</v>
      </c>
    </row>
    <row r="87" spans="2:39" ht="15.75" thickBot="1">
      <c r="B87" s="2" t="s">
        <v>343</v>
      </c>
      <c r="C87" s="3">
        <v>6.5934065934065936E-2</v>
      </c>
      <c r="D87" s="3">
        <v>0.54065934065934063</v>
      </c>
      <c r="E87" s="146">
        <v>9.2307692307692313E-2</v>
      </c>
      <c r="F87" s="147">
        <v>0.2153846153846154</v>
      </c>
      <c r="G87" s="144">
        <v>5.9340659340659338E-2</v>
      </c>
      <c r="H87" s="3">
        <v>2.6373626373626374E-2</v>
      </c>
      <c r="I87" s="2" t="s">
        <v>343</v>
      </c>
      <c r="J87" s="3">
        <v>0.63296703296703294</v>
      </c>
      <c r="K87" s="3">
        <v>0.36703296703296706</v>
      </c>
      <c r="L87" s="3">
        <v>0.10989010989010989</v>
      </c>
      <c r="M87" s="3">
        <v>0.23516483516483516</v>
      </c>
      <c r="N87" s="122">
        <v>0.85274725274725272</v>
      </c>
      <c r="O87" s="3">
        <v>0.2021978021978022</v>
      </c>
      <c r="P87" s="122">
        <v>6.4</v>
      </c>
      <c r="R87" s="2" t="s">
        <v>571</v>
      </c>
      <c r="S87" s="121"/>
      <c r="T87" s="121"/>
      <c r="U87" s="68">
        <v>2.0250969189961231E-2</v>
      </c>
      <c r="V87" s="121"/>
      <c r="W87" s="121"/>
      <c r="X87" s="68">
        <v>0</v>
      </c>
      <c r="Y87" s="68">
        <v>2.0250969189961231E-2</v>
      </c>
      <c r="AH87" s="2">
        <v>9</v>
      </c>
      <c r="AI87" s="3">
        <v>0.73347389309190125</v>
      </c>
      <c r="AJ87" s="122">
        <v>6.8325685228823021</v>
      </c>
      <c r="AK87" s="75">
        <v>6805.8276199804104</v>
      </c>
      <c r="AL87" s="75">
        <v>8526.5964912280706</v>
      </c>
      <c r="AM87" s="3">
        <v>0.42998883790152548</v>
      </c>
    </row>
    <row r="88" spans="2:39" ht="15.75" thickBot="1">
      <c r="B88" s="2" t="s">
        <v>357</v>
      </c>
      <c r="C88" s="3">
        <v>8.0213903743315509E-2</v>
      </c>
      <c r="D88" s="3">
        <v>0.42780748663101603</v>
      </c>
      <c r="E88" s="146">
        <v>0.11229946524064172</v>
      </c>
      <c r="F88" s="147">
        <v>0.29144385026737968</v>
      </c>
      <c r="G88" s="144">
        <v>6.1497326203208559E-2</v>
      </c>
      <c r="H88" s="3">
        <v>2.6737967914438502E-2</v>
      </c>
      <c r="I88" s="2" t="s">
        <v>357</v>
      </c>
      <c r="J88" s="3">
        <v>0.53475935828877008</v>
      </c>
      <c r="K88" s="3">
        <v>0.46524064171122992</v>
      </c>
      <c r="L88" s="3">
        <v>8.2887700534759357E-2</v>
      </c>
      <c r="M88" s="3">
        <v>0.21925133689839571</v>
      </c>
      <c r="N88" s="122">
        <v>0.89839572192513373</v>
      </c>
      <c r="O88" s="3">
        <v>0.25668449197860965</v>
      </c>
      <c r="P88" s="122">
        <v>5.9679144385026737</v>
      </c>
      <c r="R88" s="2" t="s">
        <v>560</v>
      </c>
      <c r="S88" s="68">
        <v>6.1211997551520101E-4</v>
      </c>
      <c r="T88" s="68">
        <v>1.3058559477657621E-2</v>
      </c>
      <c r="U88" s="68">
        <v>1.4231789430728423E-2</v>
      </c>
      <c r="V88" s="121"/>
      <c r="W88" s="68">
        <v>5.3050397877984082E-3</v>
      </c>
      <c r="X88" s="68">
        <v>0</v>
      </c>
      <c r="Y88" s="68">
        <v>3.3207508671699651E-2</v>
      </c>
      <c r="AH88" s="2">
        <v>10</v>
      </c>
      <c r="AI88" s="3">
        <v>0.72079735906551545</v>
      </c>
      <c r="AJ88" s="122">
        <v>6.7629507364144237</v>
      </c>
      <c r="AK88" s="75">
        <v>6982.6353421859003</v>
      </c>
      <c r="AL88" s="75">
        <v>8897.8899773926096</v>
      </c>
      <c r="AM88" s="3">
        <v>0.41708989334687657</v>
      </c>
    </row>
    <row r="89" spans="2:39">
      <c r="B89" s="2" t="s">
        <v>354</v>
      </c>
      <c r="C89" s="3">
        <v>7.8947368421052627E-2</v>
      </c>
      <c r="D89" s="3">
        <v>0.51052631578947372</v>
      </c>
      <c r="E89" s="3">
        <v>0.13157894736842105</v>
      </c>
      <c r="F89" s="124">
        <v>0.16842105263157894</v>
      </c>
      <c r="G89" s="3">
        <v>8.9473684210526316E-2</v>
      </c>
      <c r="H89" s="3">
        <v>2.1052631578947368E-2</v>
      </c>
      <c r="I89" s="2" t="s">
        <v>354</v>
      </c>
      <c r="J89" s="3">
        <v>0.61052631578947369</v>
      </c>
      <c r="K89" s="3">
        <v>0.38947368421052631</v>
      </c>
      <c r="L89" s="3">
        <v>6.8421052631578952E-2</v>
      </c>
      <c r="M89" s="3">
        <v>0.18421052631578946</v>
      </c>
      <c r="N89" s="122">
        <v>0.96842105263157896</v>
      </c>
      <c r="O89" s="3">
        <v>0.25789473684210529</v>
      </c>
      <c r="P89" s="122">
        <v>6.2684210526315791</v>
      </c>
      <c r="R89" s="2" t="s">
        <v>575</v>
      </c>
      <c r="S89" s="68">
        <v>1.0201999591920017E-3</v>
      </c>
      <c r="T89" s="68">
        <v>1.1477249540910018E-2</v>
      </c>
      <c r="U89" s="68">
        <v>1.9332789226688431E-2</v>
      </c>
      <c r="V89" s="121"/>
      <c r="W89" s="68">
        <v>2.0608039175678432E-2</v>
      </c>
      <c r="X89" s="68">
        <v>4.5908998163640073E-4</v>
      </c>
      <c r="Y89" s="68">
        <v>5.2897367884105283E-2</v>
      </c>
      <c r="AH89" s="2">
        <v>11</v>
      </c>
      <c r="AI89" s="3">
        <v>0.71589130744060325</v>
      </c>
      <c r="AJ89" s="122">
        <v>6.7632664674918193</v>
      </c>
      <c r="AK89" s="75">
        <v>7108.6021505376302</v>
      </c>
      <c r="AL89" s="75">
        <v>9038.0319148936105</v>
      </c>
      <c r="AM89" s="3">
        <v>0.39863422962014511</v>
      </c>
    </row>
    <row r="90" spans="2:39">
      <c r="B90" s="312" t="s">
        <v>593</v>
      </c>
      <c r="C90" s="313"/>
      <c r="D90" s="313"/>
      <c r="E90" s="313"/>
      <c r="F90" s="313"/>
      <c r="G90" s="313"/>
      <c r="H90" s="313"/>
      <c r="I90" s="313"/>
      <c r="J90" s="313"/>
      <c r="K90" s="313"/>
      <c r="L90" s="313"/>
      <c r="M90" s="313"/>
      <c r="N90" s="313"/>
      <c r="O90" s="313"/>
      <c r="P90" s="314"/>
      <c r="R90" s="2" t="s">
        <v>561</v>
      </c>
      <c r="S90" s="68">
        <v>1.0610079575596816E-2</v>
      </c>
      <c r="T90" s="68">
        <v>0.1260457049581718</v>
      </c>
      <c r="U90" s="121"/>
      <c r="V90" s="121"/>
      <c r="W90" s="121"/>
      <c r="X90" s="68">
        <v>0</v>
      </c>
      <c r="Y90" s="68">
        <v>0.13665578453376862</v>
      </c>
      <c r="AH90" s="2">
        <v>12</v>
      </c>
      <c r="AI90" s="3">
        <v>0.71669595782073814</v>
      </c>
      <c r="AJ90" s="122">
        <v>6.748330404217926</v>
      </c>
      <c r="AK90" s="75">
        <v>7212.7458693941699</v>
      </c>
      <c r="AL90" s="75">
        <v>9239.6061269146594</v>
      </c>
      <c r="AM90" s="3">
        <v>0.38400702987697716</v>
      </c>
    </row>
    <row r="91" spans="2:39">
      <c r="B91" s="2" t="s">
        <v>588</v>
      </c>
      <c r="C91" s="2" t="s">
        <v>553</v>
      </c>
      <c r="D91" s="2" t="s">
        <v>554</v>
      </c>
      <c r="E91" s="2" t="s">
        <v>555</v>
      </c>
      <c r="F91" s="2" t="s">
        <v>557</v>
      </c>
      <c r="G91" s="2" t="s">
        <v>556</v>
      </c>
      <c r="H91" s="2" t="s">
        <v>558</v>
      </c>
      <c r="I91" s="2" t="s">
        <v>588</v>
      </c>
      <c r="J91" s="2" t="s">
        <v>586</v>
      </c>
      <c r="K91" s="2" t="s">
        <v>587</v>
      </c>
      <c r="L91" s="2" t="s">
        <v>559</v>
      </c>
      <c r="M91" s="2" t="s">
        <v>579</v>
      </c>
      <c r="N91" s="2" t="s">
        <v>580</v>
      </c>
      <c r="O91" s="2" t="s">
        <v>581</v>
      </c>
      <c r="P91" s="2" t="s">
        <v>582</v>
      </c>
      <c r="R91" s="2" t="s">
        <v>562</v>
      </c>
      <c r="S91" s="68">
        <v>1.3262599469496021E-3</v>
      </c>
      <c r="T91" s="68">
        <v>3.2748418690063251E-2</v>
      </c>
      <c r="U91" s="68">
        <v>0.14241991430320342</v>
      </c>
      <c r="V91" s="121"/>
      <c r="W91" s="68">
        <v>5.8865537645378496E-2</v>
      </c>
      <c r="X91" s="68">
        <v>6.42725974290961E-3</v>
      </c>
      <c r="Y91" s="68">
        <v>0.24178739032850438</v>
      </c>
      <c r="AH91" s="2">
        <v>13</v>
      </c>
      <c r="AI91" s="3">
        <v>0.70158013544018061</v>
      </c>
      <c r="AJ91" s="122">
        <v>6.663431151241535</v>
      </c>
      <c r="AK91" s="75">
        <v>7207.7360637087504</v>
      </c>
      <c r="AL91" s="75">
        <v>9215.2136752136703</v>
      </c>
      <c r="AM91" s="3">
        <v>0.33047404063205416</v>
      </c>
    </row>
    <row r="92" spans="2:39">
      <c r="B92" s="2" t="s">
        <v>341</v>
      </c>
      <c r="C92" s="3">
        <v>4.7892720306513412E-2</v>
      </c>
      <c r="D92" s="3">
        <v>0.53825431034482762</v>
      </c>
      <c r="E92" s="3">
        <v>0.22473659003831417</v>
      </c>
      <c r="F92" s="3">
        <v>0.10781848659003831</v>
      </c>
      <c r="G92" s="3">
        <v>5.166427203065134E-2</v>
      </c>
      <c r="H92" s="3">
        <v>2.9633620689655173E-2</v>
      </c>
      <c r="I92" s="2" t="s">
        <v>341</v>
      </c>
      <c r="J92" s="3">
        <v>0.61578065134099613</v>
      </c>
      <c r="K92" s="3">
        <v>0.38421934865900387</v>
      </c>
      <c r="L92" s="3">
        <v>0.14744971264367815</v>
      </c>
      <c r="M92" s="3">
        <v>0.23880507662835249</v>
      </c>
      <c r="N92" s="122">
        <v>0.90331657088122608</v>
      </c>
      <c r="O92" s="3">
        <v>0.21396072796934865</v>
      </c>
      <c r="P92" s="122">
        <v>6.3470426245210732</v>
      </c>
      <c r="R92" s="2" t="s">
        <v>2</v>
      </c>
      <c r="S92" s="94">
        <v>2.4484799020608038E-2</v>
      </c>
      <c r="T92" s="96">
        <v>0.35008161599673537</v>
      </c>
      <c r="U92" s="119">
        <v>0.33258518669659254</v>
      </c>
      <c r="V92" s="116">
        <v>0.14139971434401141</v>
      </c>
      <c r="W92" s="115">
        <v>0.13298306468067742</v>
      </c>
      <c r="X92" s="104">
        <v>1.846561926137523E-2</v>
      </c>
      <c r="Y92" s="8"/>
      <c r="AH92" s="2">
        <v>14</v>
      </c>
      <c r="AI92" s="3">
        <v>0.67855917667238419</v>
      </c>
      <c r="AJ92" s="122">
        <v>6.5615780445969127</v>
      </c>
      <c r="AK92" s="75">
        <v>7613.4892086330901</v>
      </c>
      <c r="AL92" s="75">
        <v>9312.7976190476093</v>
      </c>
      <c r="AM92" s="3">
        <v>0.3060034305317324</v>
      </c>
    </row>
    <row r="93" spans="2:39">
      <c r="B93" s="2" t="s">
        <v>346</v>
      </c>
      <c r="C93" s="3">
        <v>5.6016876879572693E-2</v>
      </c>
      <c r="D93" s="3">
        <v>0.53242964226401546</v>
      </c>
      <c r="E93" s="3">
        <v>0.21136496252075945</v>
      </c>
      <c r="F93" s="3">
        <v>0.10745545132187262</v>
      </c>
      <c r="G93" s="3">
        <v>5.8620225324296421E-2</v>
      </c>
      <c r="H93" s="3">
        <v>3.4112841689483371E-2</v>
      </c>
      <c r="I93" s="2" t="s">
        <v>346</v>
      </c>
      <c r="J93" s="3">
        <v>0.62255936083307151</v>
      </c>
      <c r="K93" s="3">
        <v>0.37744063916692849</v>
      </c>
      <c r="L93" s="3">
        <v>0.17213519457785359</v>
      </c>
      <c r="M93" s="3">
        <v>0.23304457112078639</v>
      </c>
      <c r="N93" s="122">
        <v>0.91893711566946457</v>
      </c>
      <c r="O93" s="3">
        <v>0.21737959513443153</v>
      </c>
      <c r="P93" s="122">
        <v>6.3923425647470715</v>
      </c>
      <c r="R93" s="2" t="s">
        <v>569</v>
      </c>
      <c r="S93" s="117">
        <v>5.7503226563416637E-2</v>
      </c>
      <c r="T93" s="118">
        <v>0.5345183620790801</v>
      </c>
      <c r="U93" s="98">
        <v>0.20931596855567292</v>
      </c>
      <c r="V93" s="100">
        <v>5.8852516719464981E-2</v>
      </c>
      <c r="W93" s="102">
        <v>0.10576227879910993</v>
      </c>
      <c r="X93" s="120">
        <v>3.4353261594401274E-2</v>
      </c>
      <c r="AH93" s="2">
        <v>15</v>
      </c>
      <c r="AI93" s="3">
        <v>0.66308648954211424</v>
      </c>
      <c r="AJ93" s="122">
        <v>6.5053702656868291</v>
      </c>
      <c r="AK93" s="75">
        <v>7955</v>
      </c>
      <c r="AL93" s="75">
        <v>10067.073170731701</v>
      </c>
      <c r="AM93" s="3">
        <v>0.23968343697003958</v>
      </c>
    </row>
    <row r="94" spans="2:39">
      <c r="B94" s="2" t="s">
        <v>353</v>
      </c>
      <c r="C94" s="3">
        <v>5.9236757167267895E-2</v>
      </c>
      <c r="D94" s="3">
        <v>0.53385228782988414</v>
      </c>
      <c r="E94" s="3">
        <v>0.21165749003227644</v>
      </c>
      <c r="F94" s="3">
        <v>0.10746155306626162</v>
      </c>
      <c r="G94" s="3">
        <v>5.5325612303018794E-2</v>
      </c>
      <c r="H94" s="3">
        <v>3.2466299601291056E-2</v>
      </c>
      <c r="I94" s="2" t="s">
        <v>353</v>
      </c>
      <c r="J94" s="3">
        <v>0.62555534459844309</v>
      </c>
      <c r="K94" s="3">
        <v>0.37444465540155691</v>
      </c>
      <c r="L94" s="3">
        <v>0.17509018416555913</v>
      </c>
      <c r="M94" s="3">
        <v>0.22817543193468767</v>
      </c>
      <c r="N94" s="122">
        <v>0.92527055249667745</v>
      </c>
      <c r="O94" s="3">
        <v>0.22270742358078602</v>
      </c>
      <c r="P94" s="122">
        <v>6.4037212834630717</v>
      </c>
      <c r="AH94" s="2">
        <v>16</v>
      </c>
      <c r="AI94" s="3">
        <v>0.65454545454545454</v>
      </c>
      <c r="AJ94" s="122">
        <v>6.4776859504132229</v>
      </c>
      <c r="AK94" s="75">
        <v>8064.1509433962201</v>
      </c>
      <c r="AL94" s="75">
        <v>10752.5</v>
      </c>
      <c r="AM94" s="3">
        <v>0.1537190082644628</v>
      </c>
    </row>
    <row r="95" spans="2:39">
      <c r="B95" s="2" t="s">
        <v>352</v>
      </c>
      <c r="C95" s="3">
        <v>6.3471978448099917E-2</v>
      </c>
      <c r="D95" s="3">
        <v>0.5024286705579819</v>
      </c>
      <c r="E95" s="3">
        <v>0.22792767051716398</v>
      </c>
      <c r="F95" s="3">
        <v>0.11396383525858199</v>
      </c>
      <c r="G95" s="3">
        <v>5.4818564023021349E-2</v>
      </c>
      <c r="H95" s="3">
        <v>3.7389281195150822E-2</v>
      </c>
      <c r="I95" s="2" t="s">
        <v>352</v>
      </c>
      <c r="J95" s="3">
        <v>0.60328993020123267</v>
      </c>
      <c r="K95" s="3">
        <v>0.39671006979876733</v>
      </c>
      <c r="L95" s="3">
        <v>0.18396669251806197</v>
      </c>
      <c r="M95" s="3">
        <v>0.22821339646516184</v>
      </c>
      <c r="N95" s="122">
        <v>0.90501653128699133</v>
      </c>
      <c r="O95" s="3">
        <v>0.21278419527327647</v>
      </c>
      <c r="P95" s="122">
        <v>6.3410343279317525</v>
      </c>
      <c r="AH95" s="2">
        <v>17</v>
      </c>
      <c r="AI95" s="3">
        <v>0.58823529411764708</v>
      </c>
      <c r="AJ95" s="122">
        <v>6.215686274509804</v>
      </c>
      <c r="AK95" s="75">
        <v>8666.6666666666606</v>
      </c>
      <c r="AL95" s="75">
        <v>16000</v>
      </c>
      <c r="AM95" s="3">
        <v>0.13725490196078433</v>
      </c>
    </row>
    <row r="96" spans="2:39">
      <c r="B96" s="2" t="s">
        <v>355</v>
      </c>
      <c r="C96" s="3">
        <v>5.8833660569735803E-2</v>
      </c>
      <c r="D96" s="3">
        <v>0.50432296510626573</v>
      </c>
      <c r="E96" s="3">
        <v>0.23033998139919395</v>
      </c>
      <c r="F96" s="3">
        <v>0.10130550101615514</v>
      </c>
      <c r="G96" s="3">
        <v>6.8444077021115365E-2</v>
      </c>
      <c r="H96" s="3">
        <v>3.6753814887534014E-2</v>
      </c>
      <c r="I96" s="2" t="s">
        <v>355</v>
      </c>
      <c r="J96" s="3">
        <v>0.5999104405635356</v>
      </c>
      <c r="K96" s="3">
        <v>0.4000895594364644</v>
      </c>
      <c r="L96" s="3">
        <v>0.11876959112672661</v>
      </c>
      <c r="M96" s="3">
        <v>0.22331301023044331</v>
      </c>
      <c r="N96" s="122">
        <v>0.96514071165306048</v>
      </c>
      <c r="O96" s="3">
        <v>0.23860700630360648</v>
      </c>
      <c r="P96" s="122">
        <v>6.2975784506217494</v>
      </c>
    </row>
    <row r="97" spans="2:16">
      <c r="B97" s="2" t="s">
        <v>344</v>
      </c>
      <c r="C97" s="3">
        <v>5.9159314997405295E-2</v>
      </c>
      <c r="D97" s="3">
        <v>0.51816294758692272</v>
      </c>
      <c r="E97" s="3">
        <v>0.21380384016606124</v>
      </c>
      <c r="F97" s="3">
        <v>9.8858329008822007E-2</v>
      </c>
      <c r="G97" s="3">
        <v>6.7981318111053457E-2</v>
      </c>
      <c r="H97" s="3">
        <v>4.2034250129735343E-2</v>
      </c>
      <c r="I97" s="2" t="s">
        <v>344</v>
      </c>
      <c r="J97" s="3">
        <v>0.61935651271406345</v>
      </c>
      <c r="K97" s="3">
        <v>0.38064348728593655</v>
      </c>
      <c r="L97" s="3">
        <v>0.23819408406850026</v>
      </c>
      <c r="M97" s="3">
        <v>0.24571873378308251</v>
      </c>
      <c r="N97" s="122">
        <v>0.9631551634665283</v>
      </c>
      <c r="O97" s="3">
        <v>0.22781525687597301</v>
      </c>
      <c r="P97" s="122">
        <v>6.3692267773741564</v>
      </c>
    </row>
    <row r="98" spans="2:16">
      <c r="B98" s="2" t="s">
        <v>340</v>
      </c>
      <c r="C98" s="3">
        <v>6.1882251826385903E-2</v>
      </c>
      <c r="D98" s="3">
        <v>0.60378169316716801</v>
      </c>
      <c r="E98" s="3">
        <v>0.16158143532445207</v>
      </c>
      <c r="F98" s="3">
        <v>7.606360120326601E-2</v>
      </c>
      <c r="G98" s="3">
        <v>6.3601203266007739E-2</v>
      </c>
      <c r="H98" s="3">
        <v>3.3089815212720239E-2</v>
      </c>
      <c r="I98" s="2" t="s">
        <v>340</v>
      </c>
      <c r="J98" s="3">
        <v>0.69875376020627422</v>
      </c>
      <c r="K98" s="3">
        <v>0.30124623979372578</v>
      </c>
      <c r="L98" s="3">
        <v>0.1400945423291792</v>
      </c>
      <c r="M98" s="3">
        <v>0.25784271594327463</v>
      </c>
      <c r="N98" s="122">
        <v>0.95487752470992693</v>
      </c>
      <c r="O98" s="3">
        <v>0.22819080360979802</v>
      </c>
      <c r="P98" s="122">
        <v>6.7116458960034375</v>
      </c>
    </row>
    <row r="99" spans="2:16">
      <c r="B99" s="2" t="s">
        <v>349</v>
      </c>
      <c r="C99" s="3">
        <v>7.0561017929438988E-2</v>
      </c>
      <c r="D99" s="3">
        <v>0.51098901098901095</v>
      </c>
      <c r="E99" s="3">
        <v>0.20936957779063042</v>
      </c>
      <c r="F99" s="3">
        <v>0.10150375939849623</v>
      </c>
      <c r="G99" s="3">
        <v>6.5355696934644297E-2</v>
      </c>
      <c r="H99" s="3">
        <v>4.2220936957779065E-2</v>
      </c>
      <c r="I99" s="2" t="s">
        <v>349</v>
      </c>
      <c r="J99" s="3">
        <v>0.62377096587622904</v>
      </c>
      <c r="K99" s="3">
        <v>0.37622903412377096</v>
      </c>
      <c r="L99" s="3">
        <v>0.17090803932909196</v>
      </c>
      <c r="M99" s="3">
        <v>0.25101214574898784</v>
      </c>
      <c r="N99" s="122">
        <v>0.99913244650086752</v>
      </c>
      <c r="O99" s="3">
        <v>0.25014459224985541</v>
      </c>
      <c r="P99" s="122">
        <v>6.4175824175824179</v>
      </c>
    </row>
    <row r="100" spans="2:16">
      <c r="B100" s="2" t="s">
        <v>342</v>
      </c>
      <c r="C100" s="3">
        <v>5.7123655913978492E-2</v>
      </c>
      <c r="D100" s="3">
        <v>0.54032258064516125</v>
      </c>
      <c r="E100" s="3">
        <v>0.14045698924731181</v>
      </c>
      <c r="F100" s="3">
        <v>0.10685483870967742</v>
      </c>
      <c r="G100" s="3">
        <v>0.125</v>
      </c>
      <c r="H100" s="3">
        <v>3.0241935483870969E-2</v>
      </c>
      <c r="I100" s="2" t="s">
        <v>342</v>
      </c>
      <c r="J100" s="3">
        <v>0.62768817204301075</v>
      </c>
      <c r="K100" s="3">
        <v>0.37231182795698925</v>
      </c>
      <c r="L100" s="3">
        <v>0.13239247311827956</v>
      </c>
      <c r="M100" s="3">
        <v>0.23588709677419356</v>
      </c>
      <c r="N100" s="122">
        <v>0.92271505376344087</v>
      </c>
      <c r="O100" s="3">
        <v>0.22580645161290322</v>
      </c>
      <c r="P100" s="122">
        <v>6.373655913978495</v>
      </c>
    </row>
    <row r="101" spans="2:16">
      <c r="B101" s="2" t="s">
        <v>345</v>
      </c>
      <c r="C101" s="3">
        <v>6.701836654943337E-2</v>
      </c>
      <c r="D101" s="3">
        <v>0.55021492770613523</v>
      </c>
      <c r="E101" s="3">
        <v>0.19792887846815163</v>
      </c>
      <c r="F101" s="3">
        <v>9.6131301289566234E-2</v>
      </c>
      <c r="G101" s="3">
        <v>5.3145760062524423E-2</v>
      </c>
      <c r="H101" s="3">
        <v>3.5560765924189136E-2</v>
      </c>
      <c r="I101" s="2" t="s">
        <v>345</v>
      </c>
      <c r="J101" s="3">
        <v>0.65279406017975772</v>
      </c>
      <c r="K101" s="3">
        <v>0.34720593982024228</v>
      </c>
      <c r="L101" s="3">
        <v>0.23563892145369286</v>
      </c>
      <c r="M101" s="3">
        <v>0.24306369675654552</v>
      </c>
      <c r="N101" s="122">
        <v>0.9620945681906995</v>
      </c>
      <c r="O101" s="3">
        <v>0.23524814380617429</v>
      </c>
      <c r="P101" s="122">
        <v>6.5351699882766709</v>
      </c>
    </row>
    <row r="102" spans="2:16">
      <c r="B102" s="2" t="s">
        <v>356</v>
      </c>
      <c r="C102" s="3">
        <v>4.8271363339856488E-2</v>
      </c>
      <c r="D102" s="3">
        <v>0.62035225048923681</v>
      </c>
      <c r="E102" s="3">
        <v>0.15068493150684931</v>
      </c>
      <c r="F102" s="3">
        <v>6.5231572080887146E-2</v>
      </c>
      <c r="G102" s="3">
        <v>8.6105675146771032E-2</v>
      </c>
      <c r="H102" s="3">
        <v>2.9354207436399216E-2</v>
      </c>
      <c r="I102" s="2" t="s">
        <v>356</v>
      </c>
      <c r="J102" s="3">
        <v>0.69797782126549257</v>
      </c>
      <c r="K102" s="3">
        <v>0.30202217873450743</v>
      </c>
      <c r="L102" s="3">
        <v>0.13698630136986301</v>
      </c>
      <c r="M102" s="3">
        <v>0.25636007827788648</v>
      </c>
      <c r="N102" s="122">
        <v>0.93868232224396608</v>
      </c>
      <c r="O102" s="3">
        <v>0.23809523809523808</v>
      </c>
      <c r="P102" s="122">
        <v>6.666666666666667</v>
      </c>
    </row>
    <row r="103" spans="2:16">
      <c r="B103" s="2" t="s">
        <v>351</v>
      </c>
      <c r="C103" s="3">
        <v>6.3486100676183321E-2</v>
      </c>
      <c r="D103" s="3">
        <v>0.54019534184823437</v>
      </c>
      <c r="E103" s="3">
        <v>0.17843726521412473</v>
      </c>
      <c r="F103" s="3">
        <v>7.8136739293764093E-2</v>
      </c>
      <c r="G103" s="3">
        <v>0.10593538692712247</v>
      </c>
      <c r="H103" s="3">
        <v>3.3809166040571E-2</v>
      </c>
      <c r="I103" s="2" t="s">
        <v>351</v>
      </c>
      <c r="J103" s="3">
        <v>0.63749060856498874</v>
      </c>
      <c r="K103" s="3">
        <v>0.36250939143501126</v>
      </c>
      <c r="L103" s="3">
        <v>0.11570247933884298</v>
      </c>
      <c r="M103" s="3">
        <v>0.24981217129977459</v>
      </c>
      <c r="N103" s="122">
        <v>1.0105184072126221</v>
      </c>
      <c r="O103" s="3">
        <v>0.26033057851239672</v>
      </c>
      <c r="P103" s="122">
        <v>6.4169797145003757</v>
      </c>
    </row>
    <row r="104" spans="2:16">
      <c r="B104" s="2" t="s">
        <v>348</v>
      </c>
      <c r="C104" s="3">
        <v>5.8823529411764705E-2</v>
      </c>
      <c r="D104" s="3">
        <v>0.54522454142947496</v>
      </c>
      <c r="E104" s="3">
        <v>0.16951296647691336</v>
      </c>
      <c r="F104" s="3">
        <v>9.550917141049968E-2</v>
      </c>
      <c r="G104" s="3">
        <v>0.10815939278937381</v>
      </c>
      <c r="H104" s="3">
        <v>2.2770398481973434E-2</v>
      </c>
      <c r="I104" s="2" t="s">
        <v>348</v>
      </c>
      <c r="J104" s="3">
        <v>0.62681846932321317</v>
      </c>
      <c r="K104" s="3">
        <v>0.37318153067678683</v>
      </c>
      <c r="L104" s="3">
        <v>0.12713472485768501</v>
      </c>
      <c r="M104" s="3">
        <v>0.21252371916508539</v>
      </c>
      <c r="N104" s="122">
        <v>0.94117647058823528</v>
      </c>
      <c r="O104" s="3">
        <v>0.23466160657811511</v>
      </c>
      <c r="P104" s="122">
        <v>6.3965844402277039</v>
      </c>
    </row>
    <row r="105" spans="2:16">
      <c r="B105" s="2" t="s">
        <v>347</v>
      </c>
      <c r="C105" s="3">
        <v>5.1162790697674418E-2</v>
      </c>
      <c r="D105" s="3">
        <v>0.52093023255813953</v>
      </c>
      <c r="E105" s="3">
        <v>0.17674418604651163</v>
      </c>
      <c r="F105" s="3">
        <v>8.6046511627906982E-2</v>
      </c>
      <c r="G105" s="3">
        <v>0.1248062015503876</v>
      </c>
      <c r="H105" s="3">
        <v>4.0310077519379844E-2</v>
      </c>
      <c r="I105" s="2" t="s">
        <v>347</v>
      </c>
      <c r="J105" s="3">
        <v>0.61240310077519378</v>
      </c>
      <c r="K105" s="3">
        <v>0.38759689922480622</v>
      </c>
      <c r="L105" s="3">
        <v>0.20852713178294574</v>
      </c>
      <c r="M105" s="3">
        <v>0.23875968992248062</v>
      </c>
      <c r="N105" s="122">
        <v>1.1031007751937985</v>
      </c>
      <c r="O105" s="3">
        <v>0.27829457364341087</v>
      </c>
      <c r="P105" s="122">
        <v>6.2418604651162788</v>
      </c>
    </row>
    <row r="106" spans="2:16">
      <c r="B106" s="2" t="s">
        <v>350</v>
      </c>
      <c r="C106" s="3">
        <v>8.8848594741613787E-2</v>
      </c>
      <c r="D106" s="3">
        <v>0.60290117860380776</v>
      </c>
      <c r="E106" s="3">
        <v>9.6101541251133279E-2</v>
      </c>
      <c r="F106" s="3">
        <v>6.0743427017225751E-2</v>
      </c>
      <c r="G106" s="3">
        <v>0.11514052583862194</v>
      </c>
      <c r="H106" s="3">
        <v>3.6264732547597461E-2</v>
      </c>
      <c r="I106" s="2" t="s">
        <v>350</v>
      </c>
      <c r="J106" s="3">
        <v>0.72801450589301897</v>
      </c>
      <c r="K106" s="3">
        <v>0.27198549410698103</v>
      </c>
      <c r="L106" s="3">
        <v>0.20761559383499548</v>
      </c>
      <c r="M106" s="3">
        <v>0.23481414324569355</v>
      </c>
      <c r="N106" s="122">
        <v>0.97008159564823204</v>
      </c>
      <c r="O106" s="3">
        <v>0.23934723481414324</v>
      </c>
      <c r="P106" s="122">
        <v>6.8458748866727106</v>
      </c>
    </row>
    <row r="107" spans="2:16">
      <c r="B107" s="2" t="s">
        <v>358</v>
      </c>
      <c r="C107" s="3">
        <v>7.0044709388971685E-2</v>
      </c>
      <c r="D107" s="3">
        <v>0.51117734724292097</v>
      </c>
      <c r="E107" s="3">
        <v>0.15797317436661698</v>
      </c>
      <c r="F107" s="3">
        <v>8.4947839046199708E-2</v>
      </c>
      <c r="G107" s="3">
        <v>0.14605067064083457</v>
      </c>
      <c r="H107" s="3">
        <v>2.9806259314456036E-2</v>
      </c>
      <c r="I107" s="2" t="s">
        <v>358</v>
      </c>
      <c r="J107" s="3">
        <v>0.61102831594634865</v>
      </c>
      <c r="K107" s="3">
        <v>0.38897168405365135</v>
      </c>
      <c r="L107" s="3">
        <v>0.18032786885245902</v>
      </c>
      <c r="M107" s="3">
        <v>0.24888226527570789</v>
      </c>
      <c r="N107" s="122">
        <v>0.97019374068554398</v>
      </c>
      <c r="O107" s="3">
        <v>0.24590163934426229</v>
      </c>
      <c r="P107" s="122">
        <v>6.2697466467958272</v>
      </c>
    </row>
    <row r="108" spans="2:16">
      <c r="B108" s="2" t="s">
        <v>343</v>
      </c>
      <c r="C108" s="3">
        <v>6.6985645933014357E-2</v>
      </c>
      <c r="D108" s="3">
        <v>0.51674641148325362</v>
      </c>
      <c r="E108" s="3">
        <v>9.9282296650717708E-2</v>
      </c>
      <c r="F108" s="3">
        <v>6.4593301435406703E-2</v>
      </c>
      <c r="G108" s="3">
        <v>0.23086124401913877</v>
      </c>
      <c r="H108" s="3">
        <v>2.1531100478468901E-2</v>
      </c>
      <c r="I108" s="2" t="s">
        <v>343</v>
      </c>
      <c r="J108" s="3">
        <v>0.60526315789473695</v>
      </c>
      <c r="K108" s="3">
        <v>0.39473684210526305</v>
      </c>
      <c r="L108" s="3">
        <v>0.13636363636363635</v>
      </c>
      <c r="M108" s="3">
        <v>0.21770334928229665</v>
      </c>
      <c r="N108" s="122">
        <v>0.86363636363636365</v>
      </c>
      <c r="O108" s="3">
        <v>0.20454545454545456</v>
      </c>
      <c r="P108" s="122">
        <v>6.1758373205741623</v>
      </c>
    </row>
    <row r="109" spans="2:16">
      <c r="B109" s="2" t="s">
        <v>357</v>
      </c>
      <c r="C109" s="3">
        <v>6.5747613997879109E-2</v>
      </c>
      <c r="D109" s="3">
        <v>0.44856839872746551</v>
      </c>
      <c r="E109" s="3">
        <v>0.11770943796394485</v>
      </c>
      <c r="F109" s="3">
        <v>6.5747613997879109E-2</v>
      </c>
      <c r="G109" s="3">
        <v>0.27677624602332979</v>
      </c>
      <c r="H109" s="3">
        <v>2.5450689289501591E-2</v>
      </c>
      <c r="I109" s="2" t="s">
        <v>357</v>
      </c>
      <c r="J109" s="3">
        <v>0.53976670201484622</v>
      </c>
      <c r="K109" s="3">
        <v>0.46023329798515378</v>
      </c>
      <c r="L109" s="3">
        <v>0.11240721102863202</v>
      </c>
      <c r="M109" s="3">
        <v>0.23329798515376457</v>
      </c>
      <c r="N109" s="122">
        <v>0.9618239660657476</v>
      </c>
      <c r="O109" s="3">
        <v>0.2523860021208908</v>
      </c>
      <c r="P109" s="122">
        <v>5.9109225874867448</v>
      </c>
    </row>
    <row r="110" spans="2:16">
      <c r="B110" s="2" t="s">
        <v>354</v>
      </c>
      <c r="C110" s="3">
        <v>3.7470725995316159E-2</v>
      </c>
      <c r="D110" s="3">
        <v>0.46838407494145201</v>
      </c>
      <c r="E110" s="3">
        <v>0.1522248243559719</v>
      </c>
      <c r="F110" s="3">
        <v>0.12646370023419204</v>
      </c>
      <c r="G110" s="3">
        <v>0.18735362997658081</v>
      </c>
      <c r="H110" s="3">
        <v>2.8103044496487119E-2</v>
      </c>
      <c r="I110" s="2" t="s">
        <v>354</v>
      </c>
      <c r="J110" s="3">
        <v>0.53395784543325531</v>
      </c>
      <c r="K110" s="3">
        <v>0.46604215456674469</v>
      </c>
      <c r="L110" s="3">
        <v>0.10304449648711944</v>
      </c>
      <c r="M110" s="3">
        <v>0.24590163934426229</v>
      </c>
      <c r="N110" s="122">
        <v>1.0140515222482436</v>
      </c>
      <c r="O110" s="3">
        <v>0.27868852459016391</v>
      </c>
      <c r="P110" s="122">
        <v>5.8665105386416858</v>
      </c>
    </row>
    <row r="111" spans="2:16">
      <c r="B111" s="74" t="s">
        <v>569</v>
      </c>
      <c r="C111" s="136">
        <v>5.7503226563416637E-2</v>
      </c>
      <c r="D111" s="137">
        <v>0.5345183620790801</v>
      </c>
      <c r="E111" s="138">
        <v>0.20931596855567292</v>
      </c>
      <c r="F111" s="139">
        <v>5.8852516719464981E-2</v>
      </c>
      <c r="G111" s="140">
        <v>0.10576227879910993</v>
      </c>
      <c r="H111" s="141">
        <v>3.4353261594401274E-2</v>
      </c>
      <c r="J111" s="124">
        <v>0.62637485023689798</v>
      </c>
      <c r="K111" s="124">
        <v>0.37362514976310202</v>
      </c>
      <c r="L111" s="3">
        <v>0.16441720881427072</v>
      </c>
      <c r="N111" s="125">
        <v>0.92041972717733478</v>
      </c>
      <c r="O111" s="126">
        <v>0.22089569779643231</v>
      </c>
      <c r="P111" s="127">
        <v>6.42</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70" priority="361" operator="lessThan">
      <formula>C$111</formula>
    </cfRule>
  </conditionalFormatting>
  <conditionalFormatting sqref="C29:I34">
    <cfRule type="cellIs" dxfId="69" priority="369" operator="greaterThan">
      <formula>J$111</formula>
    </cfRule>
    <cfRule type="cellIs" dxfId="68"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67"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66"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65" priority="57" operator="greaterThan">
      <formula>$N$35</formula>
    </cfRule>
  </conditionalFormatting>
  <conditionalFormatting sqref="N34:U34">
    <cfRule type="cellIs" dxfId="64" priority="55" operator="greaterThan">
      <formula>$N$35</formula>
    </cfRule>
    <cfRule type="cellIs" dxfId="63"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62" priority="54" operator="greaterThan">
      <formula>$S$42</formula>
    </cfRule>
  </conditionalFormatting>
  <conditionalFormatting sqref="S62:AF79">
    <cfRule type="cellIs" dxfId="61"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Q191"/>
  <sheetViews>
    <sheetView topLeftCell="A4" zoomScale="85" zoomScaleNormal="85" workbookViewId="0">
      <selection activeCell="Z18" sqref="Z18"/>
    </sheetView>
  </sheetViews>
  <sheetFormatPr defaultColWidth="9.140625" defaultRowHeight="15"/>
  <cols>
    <col min="1" max="16384" width="9.140625" style="109"/>
  </cols>
  <sheetData>
    <row r="2" spans="2:26" ht="18.75">
      <c r="B2" s="322" t="s">
        <v>722</v>
      </c>
      <c r="C2" s="322"/>
      <c r="D2" s="322"/>
      <c r="E2" s="322"/>
      <c r="F2" s="322"/>
      <c r="G2" s="322"/>
      <c r="H2" s="322"/>
      <c r="I2" s="322"/>
      <c r="J2" s="322"/>
      <c r="K2" s="322"/>
      <c r="L2" s="322"/>
      <c r="M2" s="322"/>
      <c r="N2" s="322"/>
      <c r="O2" s="322"/>
      <c r="P2" s="322"/>
      <c r="Q2" s="322"/>
      <c r="R2" s="322"/>
      <c r="S2" s="322"/>
      <c r="T2" s="322"/>
      <c r="U2" s="322"/>
      <c r="V2" s="322"/>
      <c r="W2" s="322"/>
      <c r="X2" s="322"/>
      <c r="Y2" s="322"/>
      <c r="Z2" s="322"/>
    </row>
    <row r="3" spans="2:26" ht="61.5" customHeight="1">
      <c r="B3" s="333" t="s">
        <v>1079</v>
      </c>
      <c r="C3" s="334"/>
      <c r="D3" s="334"/>
      <c r="E3" s="334"/>
      <c r="F3" s="334"/>
      <c r="G3" s="334"/>
      <c r="H3" s="334"/>
      <c r="I3" s="334"/>
      <c r="J3" s="334"/>
      <c r="K3" s="334"/>
      <c r="L3" s="334"/>
      <c r="M3" s="334"/>
      <c r="N3" s="334"/>
      <c r="O3" s="334"/>
      <c r="P3" s="334"/>
      <c r="Q3" s="334"/>
      <c r="R3" s="334"/>
      <c r="S3" s="334"/>
      <c r="T3" s="334"/>
      <c r="U3" s="334"/>
      <c r="V3" s="334"/>
      <c r="W3" s="334"/>
      <c r="X3" s="334"/>
      <c r="Y3" s="334"/>
      <c r="Z3" s="334"/>
    </row>
    <row r="4" spans="2:26" ht="63.75" customHeight="1">
      <c r="B4" s="334"/>
      <c r="C4" s="334"/>
      <c r="D4" s="334"/>
      <c r="E4" s="334"/>
      <c r="F4" s="334"/>
      <c r="G4" s="334"/>
      <c r="H4" s="334"/>
      <c r="I4" s="334"/>
      <c r="J4" s="334"/>
      <c r="K4" s="334"/>
      <c r="L4" s="334"/>
      <c r="M4" s="334"/>
      <c r="N4" s="334"/>
      <c r="O4" s="334"/>
      <c r="P4" s="334"/>
      <c r="Q4" s="334"/>
      <c r="R4" s="334"/>
      <c r="S4" s="334"/>
      <c r="T4" s="334"/>
      <c r="U4" s="334"/>
      <c r="V4" s="334"/>
      <c r="W4" s="334"/>
      <c r="X4" s="334"/>
      <c r="Y4" s="334"/>
      <c r="Z4" s="334"/>
    </row>
    <row r="6" spans="2:26">
      <c r="B6" s="323" t="s">
        <v>1175</v>
      </c>
      <c r="C6" s="323"/>
      <c r="D6" s="323"/>
      <c r="E6" s="323"/>
      <c r="F6" s="323"/>
      <c r="G6" s="323"/>
      <c r="H6" s="323" t="s">
        <v>1176</v>
      </c>
      <c r="I6" s="323"/>
      <c r="J6" s="323"/>
      <c r="K6" s="323"/>
      <c r="L6" s="323"/>
      <c r="M6" s="323"/>
      <c r="P6" s="311" t="s">
        <v>936</v>
      </c>
      <c r="Q6" s="311"/>
      <c r="R6" s="311"/>
      <c r="S6" s="311"/>
      <c r="T6" s="311"/>
      <c r="U6" s="311"/>
    </row>
    <row r="7" spans="2:26">
      <c r="B7" s="110" t="s">
        <v>12</v>
      </c>
      <c r="C7" s="110" t="s">
        <v>1173</v>
      </c>
      <c r="D7" s="110" t="s">
        <v>49</v>
      </c>
      <c r="E7" s="110" t="s">
        <v>576</v>
      </c>
      <c r="F7" s="110" t="s">
        <v>405</v>
      </c>
      <c r="G7" s="110" t="s">
        <v>702</v>
      </c>
      <c r="H7" s="295">
        <v>19</v>
      </c>
      <c r="I7" s="295">
        <v>28</v>
      </c>
      <c r="J7" s="295">
        <v>34567</v>
      </c>
      <c r="K7" s="295" t="s">
        <v>4</v>
      </c>
      <c r="L7" s="295" t="s">
        <v>39</v>
      </c>
      <c r="M7" s="295" t="s">
        <v>1177</v>
      </c>
      <c r="P7" s="318" t="s">
        <v>938</v>
      </c>
      <c r="Q7" s="318"/>
      <c r="R7" s="318" t="s">
        <v>770</v>
      </c>
      <c r="S7" s="318"/>
      <c r="T7" s="295" t="s">
        <v>742</v>
      </c>
      <c r="U7" s="295" t="s">
        <v>248</v>
      </c>
    </row>
    <row r="8" spans="2:26">
      <c r="B8" s="110">
        <v>4</v>
      </c>
      <c r="C8" s="75">
        <v>10400</v>
      </c>
      <c r="D8" s="75">
        <v>7100</v>
      </c>
      <c r="E8" s="75">
        <v>4600</v>
      </c>
      <c r="F8" s="75">
        <v>4500</v>
      </c>
      <c r="G8" s="75">
        <v>9800</v>
      </c>
      <c r="H8" s="75">
        <v>4800</v>
      </c>
      <c r="I8" s="75">
        <v>5000</v>
      </c>
      <c r="J8" s="75">
        <v>5400</v>
      </c>
      <c r="K8" s="75">
        <v>5900</v>
      </c>
      <c r="L8" s="75">
        <v>7600</v>
      </c>
      <c r="M8" s="75">
        <v>5800</v>
      </c>
      <c r="P8" s="318" t="s">
        <v>937</v>
      </c>
      <c r="Q8" s="318"/>
      <c r="R8" s="318" t="s">
        <v>302</v>
      </c>
      <c r="S8" s="318"/>
      <c r="T8" s="296">
        <v>4300</v>
      </c>
      <c r="U8" s="296">
        <v>2900</v>
      </c>
    </row>
    <row r="9" spans="2:26">
      <c r="B9" s="170">
        <v>8</v>
      </c>
      <c r="C9" s="299">
        <v>10900</v>
      </c>
      <c r="D9" s="300">
        <v>7600</v>
      </c>
      <c r="E9" s="301">
        <v>4800</v>
      </c>
      <c r="F9" s="160">
        <v>4900</v>
      </c>
      <c r="G9" s="75">
        <v>9900</v>
      </c>
      <c r="H9" s="323" t="s">
        <v>1178</v>
      </c>
      <c r="I9" s="323"/>
      <c r="J9" s="323"/>
      <c r="K9" s="323"/>
      <c r="L9" s="323"/>
      <c r="M9" s="323"/>
      <c r="P9" s="318" t="s">
        <v>769</v>
      </c>
      <c r="Q9" s="318"/>
      <c r="R9" s="318" t="s">
        <v>250</v>
      </c>
      <c r="S9" s="318"/>
      <c r="T9" s="296">
        <v>5800</v>
      </c>
      <c r="U9" s="296">
        <v>3900</v>
      </c>
    </row>
    <row r="10" spans="2:26">
      <c r="B10" s="110">
        <v>12</v>
      </c>
      <c r="C10" s="75">
        <v>11600</v>
      </c>
      <c r="D10" s="75">
        <v>8400</v>
      </c>
      <c r="E10" s="159">
        <v>5100</v>
      </c>
      <c r="F10" s="75">
        <v>5500</v>
      </c>
      <c r="G10" s="75">
        <v>10300</v>
      </c>
      <c r="H10" s="110" t="s">
        <v>876</v>
      </c>
      <c r="I10" s="110">
        <v>0</v>
      </c>
      <c r="J10" s="110">
        <v>1</v>
      </c>
      <c r="K10" s="110">
        <v>2</v>
      </c>
      <c r="L10" s="110">
        <v>3</v>
      </c>
      <c r="M10" s="110" t="s">
        <v>11</v>
      </c>
      <c r="P10" s="318" t="s">
        <v>302</v>
      </c>
      <c r="Q10" s="318"/>
      <c r="R10" s="318" t="s">
        <v>251</v>
      </c>
      <c r="S10" s="318"/>
      <c r="T10" s="296">
        <v>7600</v>
      </c>
      <c r="U10" s="296">
        <v>5100</v>
      </c>
    </row>
    <row r="11" spans="2:26">
      <c r="B11" s="323" t="s">
        <v>1174</v>
      </c>
      <c r="C11" s="323"/>
      <c r="D11" s="323"/>
      <c r="E11" s="323"/>
      <c r="F11" s="323"/>
      <c r="G11" s="323"/>
      <c r="H11" s="110" t="s">
        <v>576</v>
      </c>
      <c r="I11" s="75">
        <v>3600</v>
      </c>
      <c r="J11" s="75">
        <v>4900</v>
      </c>
      <c r="K11" s="75">
        <v>6700</v>
      </c>
      <c r="L11" s="75">
        <v>9400</v>
      </c>
      <c r="M11" s="75">
        <v>4100</v>
      </c>
      <c r="P11" s="318" t="s">
        <v>250</v>
      </c>
      <c r="Q11" s="318"/>
      <c r="R11" s="318" t="s">
        <v>252</v>
      </c>
      <c r="S11" s="318"/>
      <c r="T11" s="296">
        <v>9700</v>
      </c>
      <c r="U11" s="296">
        <v>6500</v>
      </c>
    </row>
    <row r="12" spans="2:26">
      <c r="B12" s="110" t="s">
        <v>12</v>
      </c>
      <c r="C12" s="110" t="s">
        <v>1173</v>
      </c>
      <c r="D12" s="110" t="s">
        <v>49</v>
      </c>
      <c r="E12" s="110" t="s">
        <v>576</v>
      </c>
      <c r="F12" s="110" t="s">
        <v>405</v>
      </c>
      <c r="G12" s="110" t="s">
        <v>702</v>
      </c>
      <c r="H12" s="110" t="s">
        <v>405</v>
      </c>
      <c r="I12" s="75">
        <v>3900</v>
      </c>
      <c r="J12" s="75">
        <v>4900</v>
      </c>
      <c r="K12" s="75">
        <v>6600</v>
      </c>
      <c r="L12" s="75">
        <v>10100</v>
      </c>
      <c r="M12" s="75">
        <v>4300</v>
      </c>
      <c r="P12" s="318" t="s">
        <v>251</v>
      </c>
      <c r="Q12" s="318"/>
      <c r="R12" s="318" t="s">
        <v>253</v>
      </c>
      <c r="S12" s="318"/>
      <c r="T12" s="296">
        <v>11200</v>
      </c>
      <c r="U12" s="296">
        <v>7500</v>
      </c>
    </row>
    <row r="13" spans="2:26">
      <c r="B13" s="110">
        <v>4</v>
      </c>
      <c r="C13" s="75">
        <v>7100</v>
      </c>
      <c r="D13" s="75">
        <v>5000</v>
      </c>
      <c r="E13" s="75">
        <v>3100</v>
      </c>
      <c r="F13" s="75">
        <v>2700</v>
      </c>
      <c r="G13" s="75">
        <v>6500</v>
      </c>
      <c r="H13" s="323" t="s">
        <v>1179</v>
      </c>
      <c r="I13" s="323"/>
      <c r="J13" s="323"/>
      <c r="K13" s="323"/>
      <c r="L13" s="323"/>
      <c r="M13" s="323"/>
      <c r="P13" s="318" t="s">
        <v>252</v>
      </c>
      <c r="Q13" s="318"/>
      <c r="R13" s="318" t="s">
        <v>764</v>
      </c>
      <c r="S13" s="318"/>
      <c r="T13" s="296">
        <v>13700</v>
      </c>
      <c r="U13" s="296">
        <v>9100</v>
      </c>
    </row>
    <row r="14" spans="2:26">
      <c r="B14" s="170">
        <v>8</v>
      </c>
      <c r="C14" s="299">
        <v>7600</v>
      </c>
      <c r="D14" s="300">
        <v>5400</v>
      </c>
      <c r="E14" s="301">
        <v>3100</v>
      </c>
      <c r="F14" s="160">
        <v>3000</v>
      </c>
      <c r="G14" s="75">
        <v>6700</v>
      </c>
      <c r="H14" s="110" t="s">
        <v>1180</v>
      </c>
      <c r="I14" s="110" t="s">
        <v>1173</v>
      </c>
      <c r="J14" s="110" t="s">
        <v>49</v>
      </c>
      <c r="K14" s="110" t="s">
        <v>576</v>
      </c>
      <c r="L14" s="110" t="s">
        <v>405</v>
      </c>
      <c r="M14" s="110" t="s">
        <v>702</v>
      </c>
      <c r="P14" s="318" t="s">
        <v>253</v>
      </c>
      <c r="Q14" s="318"/>
      <c r="R14" s="318" t="s">
        <v>771</v>
      </c>
      <c r="S14" s="318"/>
      <c r="T14" s="296">
        <v>14000</v>
      </c>
      <c r="U14" s="296">
        <v>9200</v>
      </c>
    </row>
    <row r="15" spans="2:26">
      <c r="B15" s="110">
        <v>12</v>
      </c>
      <c r="C15" s="75">
        <v>8000</v>
      </c>
      <c r="D15" s="75">
        <v>6000</v>
      </c>
      <c r="E15" s="159">
        <v>3500</v>
      </c>
      <c r="F15" s="75">
        <v>3500</v>
      </c>
      <c r="G15" s="75">
        <v>6900</v>
      </c>
      <c r="H15" s="295">
        <v>0</v>
      </c>
      <c r="I15" s="75">
        <v>7700</v>
      </c>
      <c r="J15" s="75">
        <v>5400</v>
      </c>
      <c r="K15" s="75">
        <v>3700</v>
      </c>
      <c r="L15" s="75">
        <v>3400</v>
      </c>
      <c r="M15" s="75">
        <v>7000</v>
      </c>
      <c r="P15" s="318" t="s">
        <v>778</v>
      </c>
      <c r="Q15" s="318"/>
      <c r="R15" s="318" t="s">
        <v>780</v>
      </c>
      <c r="S15" s="318"/>
      <c r="T15" s="296">
        <f>U15*1.5</f>
        <v>13800</v>
      </c>
      <c r="U15" s="296">
        <v>9200</v>
      </c>
    </row>
    <row r="16" spans="2:26">
      <c r="B16" s="311" t="s">
        <v>807</v>
      </c>
      <c r="C16" s="311"/>
      <c r="D16" s="311"/>
      <c r="E16" s="311"/>
      <c r="F16" s="311"/>
      <c r="G16" s="311"/>
      <c r="H16" s="295">
        <v>1</v>
      </c>
      <c r="I16" s="75">
        <v>7300</v>
      </c>
      <c r="J16" s="75">
        <v>5100</v>
      </c>
      <c r="K16" s="75">
        <v>2800</v>
      </c>
      <c r="L16" s="75">
        <v>2800</v>
      </c>
      <c r="M16" s="75">
        <v>6600</v>
      </c>
      <c r="P16" s="318" t="s">
        <v>771</v>
      </c>
      <c r="Q16" s="318"/>
      <c r="R16" s="318" t="s">
        <v>779</v>
      </c>
      <c r="S16" s="318"/>
      <c r="T16" s="296">
        <f t="shared" ref="T16:T18" si="0">U16*1.5</f>
        <v>16950</v>
      </c>
      <c r="U16" s="296">
        <v>11300</v>
      </c>
    </row>
    <row r="17" spans="2:34">
      <c r="B17" s="295" t="s">
        <v>808</v>
      </c>
      <c r="C17" s="295" t="s">
        <v>564</v>
      </c>
      <c r="D17" s="295" t="s">
        <v>157</v>
      </c>
      <c r="E17" s="295" t="s">
        <v>765</v>
      </c>
      <c r="F17" s="295" t="s">
        <v>800</v>
      </c>
      <c r="G17" s="295" t="s">
        <v>799</v>
      </c>
      <c r="H17" s="295">
        <v>2</v>
      </c>
      <c r="I17" s="75">
        <v>7200</v>
      </c>
      <c r="J17" s="75">
        <v>4800</v>
      </c>
      <c r="K17" s="75">
        <v>2500</v>
      </c>
      <c r="L17" s="75">
        <v>2600</v>
      </c>
      <c r="M17" s="75">
        <v>6600</v>
      </c>
      <c r="P17" s="318" t="s">
        <v>779</v>
      </c>
      <c r="Q17" s="318"/>
      <c r="R17" s="318" t="s">
        <v>781</v>
      </c>
      <c r="S17" s="318"/>
      <c r="T17" s="296">
        <f t="shared" si="0"/>
        <v>19650</v>
      </c>
      <c r="U17" s="296">
        <v>13100</v>
      </c>
    </row>
    <row r="18" spans="2:34">
      <c r="B18" s="295" t="s">
        <v>804</v>
      </c>
      <c r="C18" s="3">
        <v>0.66769794889423628</v>
      </c>
      <c r="D18" s="297">
        <v>6.5559757075741949</v>
      </c>
      <c r="E18" s="75">
        <v>9500</v>
      </c>
      <c r="F18" s="75">
        <v>12300</v>
      </c>
      <c r="G18" s="3">
        <v>0.40116878652457888</v>
      </c>
      <c r="H18" s="295">
        <v>3</v>
      </c>
      <c r="I18" s="75">
        <v>7500</v>
      </c>
      <c r="J18" s="75">
        <v>4800</v>
      </c>
      <c r="K18" s="75">
        <v>2400</v>
      </c>
      <c r="L18" s="75">
        <v>2700</v>
      </c>
      <c r="M18" s="75">
        <v>6700</v>
      </c>
      <c r="P18" s="318" t="s">
        <v>782</v>
      </c>
      <c r="Q18" s="318"/>
      <c r="R18" s="318" t="s">
        <v>783</v>
      </c>
      <c r="S18" s="318"/>
      <c r="T18" s="296">
        <f t="shared" si="0"/>
        <v>22650</v>
      </c>
      <c r="U18" s="296">
        <v>15100</v>
      </c>
    </row>
    <row r="19" spans="2:34">
      <c r="B19" s="295" t="s">
        <v>805</v>
      </c>
      <c r="C19" s="3">
        <v>0.6844077387780072</v>
      </c>
      <c r="D19" s="297">
        <v>6.6213963447273843</v>
      </c>
      <c r="E19" s="75">
        <v>6700</v>
      </c>
      <c r="F19" s="75">
        <v>8600</v>
      </c>
      <c r="G19" s="3">
        <v>0.39458591420050471</v>
      </c>
      <c r="H19" s="295">
        <v>4</v>
      </c>
      <c r="I19" s="75">
        <v>5200</v>
      </c>
      <c r="J19" s="75">
        <v>4300</v>
      </c>
      <c r="K19" s="75">
        <v>2200</v>
      </c>
      <c r="L19" s="75">
        <v>2500</v>
      </c>
      <c r="M19" s="75">
        <v>6300</v>
      </c>
    </row>
    <row r="20" spans="2:34">
      <c r="B20" s="295" t="s">
        <v>806</v>
      </c>
      <c r="C20" s="3">
        <v>0.72079735906551545</v>
      </c>
      <c r="D20" s="297">
        <v>6.7629507364144237</v>
      </c>
      <c r="E20" s="75">
        <v>7000</v>
      </c>
      <c r="F20" s="75">
        <v>8900</v>
      </c>
      <c r="G20" s="3">
        <v>0.41708989334687657</v>
      </c>
    </row>
    <row r="23" spans="2:34" ht="18.75">
      <c r="B23" s="322" t="s">
        <v>36</v>
      </c>
      <c r="C23" s="322"/>
      <c r="D23" s="322"/>
      <c r="E23" s="322"/>
      <c r="F23" s="322"/>
      <c r="G23" s="322"/>
      <c r="H23" s="322"/>
      <c r="I23" s="322"/>
      <c r="J23" s="322"/>
      <c r="K23" s="322"/>
      <c r="L23" s="322"/>
      <c r="M23" s="322"/>
      <c r="N23" s="322"/>
      <c r="O23" s="322"/>
      <c r="P23" s="322"/>
      <c r="Q23" s="322"/>
      <c r="R23" s="322"/>
      <c r="S23" s="322"/>
      <c r="T23" s="322"/>
      <c r="U23" s="322"/>
      <c r="V23" s="322"/>
      <c r="W23" s="322"/>
      <c r="X23" s="322"/>
      <c r="Y23" s="322"/>
      <c r="Z23" s="322"/>
    </row>
    <row r="25" spans="2:34">
      <c r="C25" s="324" t="s">
        <v>724</v>
      </c>
      <c r="D25" s="325"/>
      <c r="E25" s="325"/>
      <c r="F25" s="325"/>
      <c r="G25" s="325"/>
      <c r="H25" s="325"/>
      <c r="I25" s="325"/>
      <c r="J25" s="325"/>
      <c r="K25" s="325"/>
      <c r="L25" s="325"/>
      <c r="M25" s="326"/>
      <c r="O25"/>
      <c r="P25" s="324" t="s">
        <v>723</v>
      </c>
      <c r="Q25" s="325"/>
      <c r="R25" s="325"/>
      <c r="S25" s="325"/>
      <c r="T25" s="325"/>
      <c r="U25" s="325"/>
      <c r="V25" s="325"/>
      <c r="W25" s="325"/>
      <c r="X25" s="325"/>
      <c r="Y25" s="325"/>
      <c r="Z25" s="326"/>
      <c r="AH25" s="153"/>
    </row>
    <row r="26" spans="2:34">
      <c r="C26" s="327" t="s">
        <v>698</v>
      </c>
      <c r="D26" s="328"/>
      <c r="E26" s="327" t="s">
        <v>49</v>
      </c>
      <c r="F26" s="328"/>
      <c r="G26" s="327" t="s">
        <v>699</v>
      </c>
      <c r="H26" s="328"/>
      <c r="I26" s="327" t="s">
        <v>51</v>
      </c>
      <c r="J26" s="329"/>
      <c r="K26" s="329"/>
      <c r="L26" s="329"/>
      <c r="M26" s="328"/>
      <c r="O26" s="330" t="s">
        <v>726</v>
      </c>
      <c r="P26" s="327" t="s">
        <v>698</v>
      </c>
      <c r="Q26" s="328"/>
      <c r="R26" s="327" t="s">
        <v>49</v>
      </c>
      <c r="S26" s="328"/>
      <c r="T26" s="327" t="s">
        <v>699</v>
      </c>
      <c r="U26" s="328"/>
      <c r="V26" s="327" t="s">
        <v>51</v>
      </c>
      <c r="W26" s="329"/>
      <c r="X26" s="329"/>
      <c r="Y26" s="329"/>
      <c r="Z26" s="328"/>
      <c r="AH26" s="153"/>
    </row>
    <row r="27" spans="2:34">
      <c r="B27" s="110" t="s">
        <v>12</v>
      </c>
      <c r="C27" s="110" t="s">
        <v>700</v>
      </c>
      <c r="D27" s="110" t="s">
        <v>701</v>
      </c>
      <c r="E27" s="110" t="s">
        <v>700</v>
      </c>
      <c r="F27" s="110" t="s">
        <v>701</v>
      </c>
      <c r="G27" s="110" t="s">
        <v>700</v>
      </c>
      <c r="H27" s="110" t="s">
        <v>701</v>
      </c>
      <c r="I27" s="110" t="s">
        <v>576</v>
      </c>
      <c r="J27" s="110" t="s">
        <v>405</v>
      </c>
      <c r="K27" s="110" t="s">
        <v>702</v>
      </c>
      <c r="L27" s="110" t="s">
        <v>703</v>
      </c>
      <c r="M27" s="110" t="s">
        <v>307</v>
      </c>
      <c r="O27" s="330"/>
      <c r="P27" s="110" t="s">
        <v>700</v>
      </c>
      <c r="Q27" s="110" t="s">
        <v>701</v>
      </c>
      <c r="R27" s="110" t="s">
        <v>700</v>
      </c>
      <c r="S27" s="110" t="s">
        <v>701</v>
      </c>
      <c r="T27" s="110" t="s">
        <v>700</v>
      </c>
      <c r="U27" s="110" t="s">
        <v>701</v>
      </c>
      <c r="V27" s="110" t="s">
        <v>576</v>
      </c>
      <c r="W27" s="110" t="s">
        <v>405</v>
      </c>
      <c r="X27" s="110" t="s">
        <v>702</v>
      </c>
      <c r="Y27" s="110" t="s">
        <v>703</v>
      </c>
      <c r="Z27" s="110" t="s">
        <v>307</v>
      </c>
      <c r="AH27" s="77"/>
    </row>
    <row r="28" spans="2:34">
      <c r="B28" s="110">
        <v>0</v>
      </c>
      <c r="C28" s="75">
        <v>16129.5652173913</v>
      </c>
      <c r="D28" s="75">
        <v>13212.820512820501</v>
      </c>
      <c r="E28" s="75">
        <v>13766.666666666601</v>
      </c>
      <c r="F28" s="75">
        <v>10900</v>
      </c>
      <c r="G28" s="75">
        <v>11062.5</v>
      </c>
      <c r="H28" s="75">
        <v>8141.6666666666597</v>
      </c>
      <c r="I28" s="75"/>
      <c r="J28" s="75">
        <v>4497.4789915966303</v>
      </c>
      <c r="K28" s="75">
        <v>10088.8888888888</v>
      </c>
      <c r="L28" s="75">
        <v>18000</v>
      </c>
      <c r="M28" s="75">
        <v>6271.4285714285697</v>
      </c>
      <c r="O28" s="2">
        <v>19</v>
      </c>
      <c r="P28" s="168"/>
      <c r="Q28" s="75">
        <v>7103.9037622361102</v>
      </c>
      <c r="R28" s="168"/>
      <c r="S28" s="75">
        <v>4825.2600233967796</v>
      </c>
      <c r="T28" s="168"/>
      <c r="U28" s="75">
        <v>3820.5066547366</v>
      </c>
      <c r="V28" s="168"/>
      <c r="W28" s="75">
        <v>2795.05906750238</v>
      </c>
      <c r="X28" s="75">
        <v>6322.9485396383798</v>
      </c>
      <c r="Y28" s="75">
        <v>10043.222003929201</v>
      </c>
      <c r="Z28" s="75">
        <v>3202.87710267487</v>
      </c>
    </row>
    <row r="29" spans="2:34">
      <c r="B29" s="110">
        <v>1</v>
      </c>
      <c r="C29" s="75">
        <v>13609.6317280453</v>
      </c>
      <c r="D29" s="75">
        <v>10996.774193548301</v>
      </c>
      <c r="E29" s="75">
        <v>9551.6306339318398</v>
      </c>
      <c r="F29" s="75">
        <v>6943.99103139013</v>
      </c>
      <c r="G29" s="75">
        <v>10022.727272727199</v>
      </c>
      <c r="H29" s="75">
        <v>8485.0299401197608</v>
      </c>
      <c r="I29" s="75">
        <v>4778.5714285714203</v>
      </c>
      <c r="J29" s="75">
        <v>4614.9556400506899</v>
      </c>
      <c r="K29" s="75">
        <v>10357.0247933884</v>
      </c>
      <c r="L29" s="75">
        <v>12000</v>
      </c>
      <c r="M29" s="75">
        <v>4892.3076923076896</v>
      </c>
      <c r="O29" s="2">
        <v>28</v>
      </c>
      <c r="P29" s="168"/>
      <c r="Q29" s="75">
        <v>7270.4030922142401</v>
      </c>
      <c r="R29" s="168"/>
      <c r="S29" s="75">
        <v>5036.5487475765003</v>
      </c>
      <c r="T29" s="168"/>
      <c r="U29" s="75">
        <v>4168.7725501515297</v>
      </c>
      <c r="V29" s="75">
        <v>2926.2904414775899</v>
      </c>
      <c r="W29" s="75">
        <v>2670.64076378663</v>
      </c>
      <c r="X29" s="75">
        <v>6127.8495440729403</v>
      </c>
      <c r="Y29" s="75">
        <v>9803.0456852791795</v>
      </c>
      <c r="Z29" s="75">
        <v>2814.5786892554602</v>
      </c>
    </row>
    <row r="30" spans="2:34">
      <c r="B30" s="110">
        <v>2</v>
      </c>
      <c r="C30" s="75">
        <v>12807.219827586199</v>
      </c>
      <c r="D30" s="75">
        <v>10391.947565543</v>
      </c>
      <c r="E30" s="75">
        <v>9547.6429287863593</v>
      </c>
      <c r="F30" s="75">
        <v>7012.1179624664801</v>
      </c>
      <c r="G30" s="75">
        <v>9616.9139465875305</v>
      </c>
      <c r="H30" s="75">
        <v>7936.1607142857101</v>
      </c>
      <c r="I30" s="75">
        <v>4950.36496350365</v>
      </c>
      <c r="J30" s="75">
        <v>4275.61643835616</v>
      </c>
      <c r="K30" s="75">
        <v>9835.9201773835903</v>
      </c>
      <c r="L30" s="75">
        <v>14727.272727272701</v>
      </c>
      <c r="M30" s="75">
        <v>5145.6521739130403</v>
      </c>
      <c r="O30" s="2">
        <v>34567</v>
      </c>
      <c r="P30" s="168"/>
      <c r="Q30" s="75">
        <v>7662.0988707852903</v>
      </c>
      <c r="R30" s="168"/>
      <c r="S30" s="75">
        <v>5362.5930272938604</v>
      </c>
      <c r="T30" s="168"/>
      <c r="U30" s="75">
        <v>4337.0842715292902</v>
      </c>
      <c r="V30" s="75">
        <v>3268.0329496991199</v>
      </c>
      <c r="W30" s="75">
        <v>2955.6969480017001</v>
      </c>
      <c r="X30" s="75">
        <v>6228.1015067406797</v>
      </c>
      <c r="Y30" s="75">
        <v>10110.319560350001</v>
      </c>
      <c r="Z30" s="75">
        <v>3038.3122663343402</v>
      </c>
      <c r="AH30" s="154"/>
    </row>
    <row r="31" spans="2:34">
      <c r="B31" s="110">
        <v>3</v>
      </c>
      <c r="C31" s="75">
        <v>13322.192796610099</v>
      </c>
      <c r="D31" s="75">
        <v>10381.7195325542</v>
      </c>
      <c r="E31" s="75">
        <v>9659.9141501619106</v>
      </c>
      <c r="F31" s="75">
        <v>6993.5022239412101</v>
      </c>
      <c r="G31" s="75">
        <v>8320.5761316872395</v>
      </c>
      <c r="H31" s="75">
        <v>7556.9173630454898</v>
      </c>
      <c r="I31" s="75">
        <v>4548.5943775100404</v>
      </c>
      <c r="J31" s="75">
        <v>4541.5907207953596</v>
      </c>
      <c r="K31" s="75">
        <v>9800.1064962726305</v>
      </c>
      <c r="L31" s="75">
        <v>15076.923076923</v>
      </c>
      <c r="M31" s="75">
        <v>4761.8320610686997</v>
      </c>
      <c r="O31" s="2" t="s">
        <v>697</v>
      </c>
      <c r="P31" s="168"/>
      <c r="Q31" s="75">
        <v>8192.6916628562703</v>
      </c>
      <c r="R31" s="168"/>
      <c r="S31" s="75">
        <v>5859.2167034107097</v>
      </c>
      <c r="T31" s="168"/>
      <c r="U31" s="75">
        <v>4829.4459541062797</v>
      </c>
      <c r="V31" s="168"/>
      <c r="W31" s="75">
        <v>3481.40145170295</v>
      </c>
      <c r="X31" s="75">
        <v>7182.3384584463802</v>
      </c>
      <c r="Y31" s="168"/>
      <c r="Z31" s="75">
        <v>3530.1925025329201</v>
      </c>
      <c r="AH31" s="154"/>
    </row>
    <row r="32" spans="2:34">
      <c r="B32" s="110">
        <v>4</v>
      </c>
      <c r="C32" s="75">
        <v>13387.9234629861</v>
      </c>
      <c r="D32" s="75">
        <v>10420.295202952</v>
      </c>
      <c r="E32" s="75">
        <v>9790.68449353291</v>
      </c>
      <c r="F32" s="75">
        <v>7114.0391819689203</v>
      </c>
      <c r="G32" s="75">
        <v>7948.4899328859001</v>
      </c>
      <c r="H32" s="75">
        <v>7325.3414978803503</v>
      </c>
      <c r="I32" s="75">
        <v>4623.0769230769201</v>
      </c>
      <c r="J32" s="75">
        <v>4513.93851717902</v>
      </c>
      <c r="K32" s="75">
        <v>10072.985244040799</v>
      </c>
      <c r="L32" s="75">
        <v>15120</v>
      </c>
      <c r="M32" s="75">
        <v>5060.6473594548497</v>
      </c>
      <c r="O32" s="2" t="s">
        <v>580</v>
      </c>
      <c r="P32" s="168"/>
      <c r="Q32" s="75">
        <v>9772.9442970822201</v>
      </c>
      <c r="R32" s="168"/>
      <c r="S32" s="75">
        <v>7555.7495395948399</v>
      </c>
      <c r="T32" s="168"/>
      <c r="U32" s="75">
        <v>6950.3049613108697</v>
      </c>
      <c r="V32" s="75">
        <v>5963.5288767621596</v>
      </c>
      <c r="W32" s="75">
        <v>5845.0320512820499</v>
      </c>
      <c r="X32" s="75">
        <v>9922.6499189627193</v>
      </c>
      <c r="Y32" s="75">
        <v>14084.8484848484</v>
      </c>
      <c r="Z32" s="75">
        <v>6062.9988597491401</v>
      </c>
      <c r="AH32" s="153"/>
    </row>
    <row r="33" spans="2:34">
      <c r="B33" s="110">
        <v>5</v>
      </c>
      <c r="C33" s="75">
        <v>13505.3464023167</v>
      </c>
      <c r="D33" s="75">
        <v>10484.5935727788</v>
      </c>
      <c r="E33" s="75">
        <v>9859.3902842643292</v>
      </c>
      <c r="F33" s="75">
        <v>7247.7155756207603</v>
      </c>
      <c r="G33" s="75">
        <v>8174.3417656169304</v>
      </c>
      <c r="H33" s="75">
        <v>7515.3968675338401</v>
      </c>
      <c r="I33" s="75">
        <v>4746.5459011360099</v>
      </c>
      <c r="J33" s="75">
        <v>4604.3649662771904</v>
      </c>
      <c r="K33" s="75">
        <v>9917.9312813171</v>
      </c>
      <c r="L33" s="75">
        <v>15019.867549668799</v>
      </c>
      <c r="M33" s="75">
        <v>5034.6228239845204</v>
      </c>
      <c r="O33" s="2" t="s">
        <v>720</v>
      </c>
      <c r="P33" s="168"/>
      <c r="Q33" s="75">
        <v>8103.8866476434096</v>
      </c>
      <c r="R33" s="168"/>
      <c r="S33" s="75">
        <v>5842.9171977370797</v>
      </c>
      <c r="T33" s="168"/>
      <c r="U33" s="75">
        <v>5173.69777115539</v>
      </c>
      <c r="V33" s="75">
        <v>4037.9109432979599</v>
      </c>
      <c r="W33" s="75">
        <v>3353.3528611779402</v>
      </c>
      <c r="X33" s="75">
        <v>7753.5659047946301</v>
      </c>
      <c r="Y33" s="75">
        <v>12733.333333333299</v>
      </c>
      <c r="Z33" s="75">
        <v>3389.2721834496501</v>
      </c>
      <c r="AH33" s="8"/>
    </row>
    <row r="34" spans="2:34">
      <c r="B34" s="110">
        <v>6</v>
      </c>
      <c r="C34" s="75">
        <v>13412.2527472527</v>
      </c>
      <c r="D34" s="75">
        <v>10743.5643564356</v>
      </c>
      <c r="E34" s="160">
        <v>10005.089116667699</v>
      </c>
      <c r="F34" s="160">
        <v>7349.7422085417402</v>
      </c>
      <c r="G34" s="75">
        <v>8178.6492374727604</v>
      </c>
      <c r="H34" s="75">
        <v>7495.4137755965403</v>
      </c>
      <c r="I34" s="75">
        <v>4817.0028364323898</v>
      </c>
      <c r="J34" s="75">
        <v>4682.9386960752499</v>
      </c>
      <c r="K34" s="75">
        <v>9848.30621499066</v>
      </c>
      <c r="L34" s="75">
        <v>15109.090909090901</v>
      </c>
      <c r="M34" s="75">
        <v>4864.8192771084296</v>
      </c>
    </row>
    <row r="35" spans="2:34">
      <c r="B35" s="110">
        <v>7</v>
      </c>
      <c r="C35" s="160">
        <v>13501.5038809831</v>
      </c>
      <c r="D35" s="163">
        <v>10766.115377042701</v>
      </c>
      <c r="E35" s="169">
        <v>10078.1340080712</v>
      </c>
      <c r="F35" s="169">
        <v>7473.33873581847</v>
      </c>
      <c r="G35" s="162">
        <v>8289.3106335473003</v>
      </c>
      <c r="H35" s="75">
        <v>7494.6455696202502</v>
      </c>
      <c r="I35" s="75">
        <v>4776.2356825920897</v>
      </c>
      <c r="J35" s="75">
        <v>4752.6613253835103</v>
      </c>
      <c r="K35" s="75">
        <v>9791.8131256952092</v>
      </c>
      <c r="L35" s="75">
        <v>15085.714285714201</v>
      </c>
      <c r="M35" s="75">
        <v>4960.4800685812197</v>
      </c>
      <c r="P35" s="324" t="s">
        <v>728</v>
      </c>
      <c r="Q35" s="325"/>
      <c r="R35" s="325"/>
      <c r="S35" s="325"/>
      <c r="T35" s="325"/>
      <c r="U35" s="325"/>
      <c r="V35" s="325"/>
      <c r="W35" s="325"/>
      <c r="X35" s="325"/>
      <c r="Y35" s="325"/>
      <c r="Z35" s="326"/>
    </row>
    <row r="36" spans="2:34">
      <c r="B36" s="170">
        <v>8</v>
      </c>
      <c r="C36" s="169">
        <v>13665.836701697601</v>
      </c>
      <c r="D36" s="169">
        <v>10934.7146492184</v>
      </c>
      <c r="E36" s="166">
        <v>10184.169201386399</v>
      </c>
      <c r="F36" s="159">
        <v>7580.6793048973104</v>
      </c>
      <c r="G36" s="75">
        <v>8617.6220806794008</v>
      </c>
      <c r="H36" s="75">
        <v>7532.0168509741898</v>
      </c>
      <c r="I36" s="75">
        <v>4816.3797009515101</v>
      </c>
      <c r="J36" s="160">
        <v>4921.2154272571797</v>
      </c>
      <c r="K36" s="75">
        <v>9892.53974724826</v>
      </c>
      <c r="L36" s="75">
        <v>15365.217391304301</v>
      </c>
      <c r="M36" s="75">
        <v>4877.5844421699003</v>
      </c>
      <c r="O36" s="330" t="s">
        <v>727</v>
      </c>
      <c r="P36" s="327" t="s">
        <v>698</v>
      </c>
      <c r="Q36" s="328"/>
      <c r="R36" s="327" t="s">
        <v>49</v>
      </c>
      <c r="S36" s="328"/>
      <c r="T36" s="327" t="s">
        <v>699</v>
      </c>
      <c r="U36" s="328"/>
      <c r="V36" s="327" t="s">
        <v>51</v>
      </c>
      <c r="W36" s="329"/>
      <c r="X36" s="329"/>
      <c r="Y36" s="329"/>
      <c r="Z36" s="328"/>
    </row>
    <row r="37" spans="2:34">
      <c r="B37" s="171">
        <v>9</v>
      </c>
      <c r="C37" s="159">
        <v>13843.4708489601</v>
      </c>
      <c r="D37" s="159">
        <v>11017.2871842843</v>
      </c>
      <c r="E37" s="159">
        <v>10393.6567164179</v>
      </c>
      <c r="F37" s="159">
        <v>7774.6695628061698</v>
      </c>
      <c r="G37" s="164">
        <v>8634.3106674984392</v>
      </c>
      <c r="H37" s="160">
        <v>7420.8541782471702</v>
      </c>
      <c r="I37" s="161">
        <v>4882.3264540337696</v>
      </c>
      <c r="J37" s="169">
        <v>5079.3430898217903</v>
      </c>
      <c r="K37" s="165">
        <v>9824.4954491491808</v>
      </c>
      <c r="L37" s="75">
        <v>15258.4269662921</v>
      </c>
      <c r="M37" s="75">
        <v>4978.7448754336101</v>
      </c>
      <c r="O37" s="330"/>
      <c r="P37" s="110" t="s">
        <v>700</v>
      </c>
      <c r="Q37" s="110" t="s">
        <v>701</v>
      </c>
      <c r="R37" s="110" t="s">
        <v>700</v>
      </c>
      <c r="S37" s="110" t="s">
        <v>701</v>
      </c>
      <c r="T37" s="110" t="s">
        <v>700</v>
      </c>
      <c r="U37" s="110" t="s">
        <v>701</v>
      </c>
      <c r="V37" s="110" t="s">
        <v>576</v>
      </c>
      <c r="W37" s="110" t="s">
        <v>405</v>
      </c>
      <c r="X37" s="110" t="s">
        <v>702</v>
      </c>
      <c r="Y37" s="110" t="s">
        <v>703</v>
      </c>
      <c r="Z37" s="110" t="s">
        <v>307</v>
      </c>
    </row>
    <row r="38" spans="2:34">
      <c r="B38" s="110">
        <v>10</v>
      </c>
      <c r="C38" s="75">
        <v>14044.0249045993</v>
      </c>
      <c r="D38" s="75">
        <v>11190.4279512094</v>
      </c>
      <c r="E38" s="75">
        <v>10483.9535275298</v>
      </c>
      <c r="F38" s="161">
        <v>7946.4849780311097</v>
      </c>
      <c r="G38" s="169">
        <v>8600.4572564612299</v>
      </c>
      <c r="H38" s="169">
        <v>7491.4667393674999</v>
      </c>
      <c r="I38" s="165">
        <v>5009.9916083915996</v>
      </c>
      <c r="J38" s="167">
        <v>5192.2261143426404</v>
      </c>
      <c r="K38" s="169">
        <v>9975.0555443344692</v>
      </c>
      <c r="L38" s="165">
        <v>15252.7472527472</v>
      </c>
      <c r="M38" s="160">
        <v>5121.3776722090197</v>
      </c>
      <c r="O38" s="2">
        <v>0</v>
      </c>
      <c r="P38" s="75">
        <v>9535.92435721529</v>
      </c>
      <c r="Q38" s="75">
        <v>7680.7548653430304</v>
      </c>
      <c r="R38" s="75">
        <v>7170.8285494172296</v>
      </c>
      <c r="S38" s="75">
        <v>5389.9202813270504</v>
      </c>
      <c r="T38" s="75">
        <v>5302.2646679561503</v>
      </c>
      <c r="U38" s="75">
        <v>4617.8506299389601</v>
      </c>
      <c r="V38" s="75">
        <v>3738.8534504183499</v>
      </c>
      <c r="W38" s="75">
        <v>3392.83943553064</v>
      </c>
      <c r="X38" s="75">
        <v>7003.9343970447499</v>
      </c>
      <c r="Y38" s="75">
        <v>10555.062354681801</v>
      </c>
      <c r="Z38" s="75">
        <v>3547.8662426104602</v>
      </c>
    </row>
    <row r="39" spans="2:34">
      <c r="B39" s="110">
        <v>11</v>
      </c>
      <c r="C39" s="75">
        <v>13991.5057915057</v>
      </c>
      <c r="D39" s="75">
        <v>11367.1020803096</v>
      </c>
      <c r="E39" s="75">
        <v>10744.955849027099</v>
      </c>
      <c r="F39" s="75">
        <v>8136.0973630831604</v>
      </c>
      <c r="G39" s="159">
        <v>8669.5269301658791</v>
      </c>
      <c r="H39" s="167">
        <v>7450.29285435376</v>
      </c>
      <c r="I39" s="169">
        <v>5041.2731229597302</v>
      </c>
      <c r="J39" s="162">
        <v>5410.8132327682697</v>
      </c>
      <c r="K39" s="167">
        <v>10052.36935341</v>
      </c>
      <c r="L39" s="169">
        <v>15373.083475298101</v>
      </c>
      <c r="M39" s="169">
        <v>5181.9321308468298</v>
      </c>
      <c r="O39" s="2">
        <v>1</v>
      </c>
      <c r="P39" s="75">
        <v>9151.6712328767098</v>
      </c>
      <c r="Q39" s="75">
        <v>7318.0559512278496</v>
      </c>
      <c r="R39" s="75">
        <v>6807.6879713376502</v>
      </c>
      <c r="S39" s="75">
        <v>5114.5133372851196</v>
      </c>
      <c r="T39" s="75">
        <v>4579.6601604446896</v>
      </c>
      <c r="U39" s="75">
        <v>3906.44194756554</v>
      </c>
      <c r="V39" s="75">
        <v>2760.5956637413101</v>
      </c>
      <c r="W39" s="75">
        <v>2839.1132254586901</v>
      </c>
      <c r="X39" s="75">
        <v>6649.9459626370199</v>
      </c>
      <c r="Y39" s="75">
        <v>10096.312714084201</v>
      </c>
      <c r="Z39" s="75">
        <v>3061.0393768007598</v>
      </c>
    </row>
    <row r="40" spans="2:34">
      <c r="B40" s="110">
        <v>12</v>
      </c>
      <c r="C40" s="75">
        <v>14299.178644763801</v>
      </c>
      <c r="D40" s="75">
        <v>11609.9905153335</v>
      </c>
      <c r="E40" s="75">
        <v>10830.9450277949</v>
      </c>
      <c r="F40" s="75">
        <v>8371.1498597731897</v>
      </c>
      <c r="G40" s="75">
        <v>9081.59576812872</v>
      </c>
      <c r="H40" s="75">
        <v>7443.7320878887504</v>
      </c>
      <c r="I40" s="159">
        <v>5144.8547741898001</v>
      </c>
      <c r="J40" s="75">
        <v>5549.6363882740798</v>
      </c>
      <c r="K40" s="75">
        <v>10346.495507060299</v>
      </c>
      <c r="L40" s="159">
        <v>15478.2608695652</v>
      </c>
      <c r="M40" s="159">
        <v>5209.1280653950898</v>
      </c>
      <c r="O40" s="2">
        <v>2</v>
      </c>
      <c r="P40" s="75">
        <v>9052.6315789473592</v>
      </c>
      <c r="Q40" s="75">
        <v>7190.0383141762404</v>
      </c>
      <c r="R40" s="75">
        <v>6528.3638832315</v>
      </c>
      <c r="S40" s="75">
        <v>4847.9035109876204</v>
      </c>
      <c r="T40" s="75">
        <v>4377.1455892899803</v>
      </c>
      <c r="U40" s="75">
        <v>3563.7015601409098</v>
      </c>
      <c r="V40" s="75">
        <v>2483.7224264705801</v>
      </c>
      <c r="W40" s="75">
        <v>2634.0062936777099</v>
      </c>
      <c r="X40" s="75">
        <v>6609.6356730904399</v>
      </c>
      <c r="Y40" s="75">
        <v>9833.1658291457206</v>
      </c>
      <c r="Z40" s="75">
        <v>2917.4326986211399</v>
      </c>
    </row>
    <row r="41" spans="2:34">
      <c r="B41" s="110">
        <v>13</v>
      </c>
      <c r="C41" s="75">
        <v>14398.3878847093</v>
      </c>
      <c r="D41" s="75">
        <v>11572.520473157399</v>
      </c>
      <c r="E41" s="75">
        <v>11099.3936944219</v>
      </c>
      <c r="F41" s="75">
        <v>8491.3422428820395</v>
      </c>
      <c r="G41" s="75">
        <v>9084.7550360606801</v>
      </c>
      <c r="H41" s="75">
        <v>7524.9654479205901</v>
      </c>
      <c r="I41" s="75">
        <v>5280.2025316455602</v>
      </c>
      <c r="J41" s="75">
        <v>5706.4900367360497</v>
      </c>
      <c r="K41" s="75">
        <v>10195.2479338842</v>
      </c>
      <c r="L41" s="75">
        <v>15587.2340425531</v>
      </c>
      <c r="M41" s="75">
        <v>5509.1872791519399</v>
      </c>
      <c r="O41" s="2">
        <v>3</v>
      </c>
      <c r="P41" s="75">
        <v>8887.9120879120801</v>
      </c>
      <c r="Q41" s="75">
        <v>7499.0099009900896</v>
      </c>
      <c r="R41" s="75">
        <v>6485.4721549636797</v>
      </c>
      <c r="S41" s="75">
        <v>4782.4295010845899</v>
      </c>
      <c r="T41" s="75">
        <v>4133.8323353293399</v>
      </c>
      <c r="U41" s="75">
        <v>3634.9436392914599</v>
      </c>
      <c r="V41" s="75">
        <v>2424.2874845105298</v>
      </c>
      <c r="W41" s="75">
        <v>2694.0269749518302</v>
      </c>
      <c r="X41" s="75">
        <v>6675.4017305315201</v>
      </c>
      <c r="Y41" s="75">
        <v>9814.8148148148102</v>
      </c>
      <c r="Z41" s="75">
        <v>2617.45562130177</v>
      </c>
    </row>
    <row r="42" spans="2:34">
      <c r="B42" s="110">
        <v>14</v>
      </c>
      <c r="C42" s="75">
        <v>14541.2919051512</v>
      </c>
      <c r="D42" s="75">
        <v>11626.031102096</v>
      </c>
      <c r="E42" s="75">
        <v>11288.278247501899</v>
      </c>
      <c r="F42" s="75">
        <v>8777.2138606930293</v>
      </c>
      <c r="G42" s="75">
        <v>9204.2732639865008</v>
      </c>
      <c r="H42" s="75">
        <v>7754.8795552810298</v>
      </c>
      <c r="I42" s="75">
        <v>5452.6714223322097</v>
      </c>
      <c r="J42" s="75">
        <v>6097.6175721269701</v>
      </c>
      <c r="K42" s="75">
        <v>10513.473909935599</v>
      </c>
      <c r="L42" s="75">
        <v>15798.657718120799</v>
      </c>
      <c r="M42" s="75">
        <v>5546.0903351141296</v>
      </c>
      <c r="O42" s="2">
        <v>4</v>
      </c>
      <c r="P42" s="75">
        <v>8950</v>
      </c>
      <c r="Q42" s="75">
        <v>5150</v>
      </c>
      <c r="R42" s="75">
        <v>5488.8888888888796</v>
      </c>
      <c r="S42" s="75">
        <v>4291.6666666666597</v>
      </c>
      <c r="T42" s="75">
        <v>3757.8947368421</v>
      </c>
      <c r="U42" s="75">
        <v>3214.2857142857101</v>
      </c>
      <c r="V42" s="75">
        <v>2171.7948717948698</v>
      </c>
      <c r="W42" s="75">
        <v>2494.69696969696</v>
      </c>
      <c r="X42" s="75">
        <v>6333.9285714285697</v>
      </c>
      <c r="Y42" s="75">
        <v>11428.5714285714</v>
      </c>
      <c r="Z42" s="75">
        <v>2292.3076923076901</v>
      </c>
    </row>
    <row r="43" spans="2:34">
      <c r="B43" s="110">
        <v>15</v>
      </c>
      <c r="C43" s="75">
        <v>14878.961384820201</v>
      </c>
      <c r="D43" s="75">
        <v>12063.646532438401</v>
      </c>
      <c r="E43" s="75">
        <v>11521.916592723999</v>
      </c>
      <c r="F43" s="75">
        <v>9059.5611285266405</v>
      </c>
      <c r="G43" s="75">
        <v>9236.4448857993993</v>
      </c>
      <c r="H43" s="75">
        <v>7722.1641502129296</v>
      </c>
      <c r="I43" s="75">
        <v>5595.3974535443904</v>
      </c>
      <c r="J43" s="75">
        <v>6316.8895882507204</v>
      </c>
      <c r="K43" s="75">
        <v>10650.856665273701</v>
      </c>
      <c r="L43" s="75">
        <v>15309.782608695599</v>
      </c>
      <c r="M43" s="75">
        <v>5725.3794778384899</v>
      </c>
    </row>
    <row r="44" spans="2:34">
      <c r="B44" s="110">
        <v>16</v>
      </c>
      <c r="C44" s="75">
        <v>15002.4128686327</v>
      </c>
      <c r="D44" s="75">
        <v>11948.7603305785</v>
      </c>
      <c r="E44" s="75">
        <v>12132.8719723183</v>
      </c>
      <c r="F44" s="75">
        <v>9150.4464285714294</v>
      </c>
      <c r="G44" s="75">
        <v>9218.8021228203106</v>
      </c>
      <c r="H44" s="75">
        <v>7752.5199600798396</v>
      </c>
      <c r="I44" s="75">
        <v>5806.3705308775698</v>
      </c>
      <c r="J44" s="75">
        <v>6523.0973344590502</v>
      </c>
      <c r="K44" s="75">
        <v>10830.885780885699</v>
      </c>
      <c r="L44" s="75">
        <v>15818.1818181818</v>
      </c>
      <c r="M44" s="75">
        <v>5983.7574850299397</v>
      </c>
      <c r="P44" s="324" t="s">
        <v>1080</v>
      </c>
      <c r="Q44" s="325"/>
      <c r="R44" s="325"/>
      <c r="S44" s="325"/>
      <c r="T44" s="325"/>
      <c r="U44" s="325"/>
      <c r="V44" s="326"/>
    </row>
    <row r="45" spans="2:34">
      <c r="B45" s="110">
        <v>17</v>
      </c>
      <c r="C45" s="75">
        <v>15259.090909090901</v>
      </c>
      <c r="D45" s="75">
        <v>12155.932203389801</v>
      </c>
      <c r="E45" s="75">
        <v>11106.382978723401</v>
      </c>
      <c r="F45" s="75">
        <v>9430</v>
      </c>
      <c r="G45" s="75">
        <v>10232.474226804101</v>
      </c>
      <c r="H45" s="75">
        <v>8144.9066874027903</v>
      </c>
      <c r="I45" s="75">
        <v>6322.9841026623199</v>
      </c>
      <c r="J45" s="75">
        <v>6852.2121461940096</v>
      </c>
      <c r="K45" s="75">
        <v>10872.609819121401</v>
      </c>
      <c r="L45" s="75">
        <v>16500</v>
      </c>
      <c r="M45" s="75">
        <v>5391.4385964912199</v>
      </c>
      <c r="P45" s="110">
        <v>0</v>
      </c>
      <c r="Q45" s="110">
        <v>1</v>
      </c>
      <c r="R45" s="110">
        <v>2</v>
      </c>
      <c r="S45" s="110">
        <v>3</v>
      </c>
      <c r="T45" s="110">
        <v>4</v>
      </c>
      <c r="U45" s="110">
        <v>5</v>
      </c>
      <c r="V45" s="110" t="s">
        <v>11</v>
      </c>
    </row>
    <row r="46" spans="2:34">
      <c r="B46" s="110">
        <v>18</v>
      </c>
      <c r="C46" s="75">
        <v>18633.333333333299</v>
      </c>
      <c r="D46" s="75">
        <v>11845.4545454545</v>
      </c>
      <c r="E46" s="75">
        <v>8475</v>
      </c>
      <c r="F46" s="75">
        <v>14000</v>
      </c>
      <c r="G46" s="75">
        <v>10410.989010989</v>
      </c>
      <c r="H46" s="75">
        <v>8596.9034608378806</v>
      </c>
      <c r="I46" s="75">
        <v>6871.2053571428496</v>
      </c>
      <c r="J46" s="75">
        <v>7663.4317862165899</v>
      </c>
      <c r="K46" s="75">
        <v>10346.5753424657</v>
      </c>
      <c r="L46" s="75">
        <v>17400</v>
      </c>
      <c r="M46" s="75">
        <v>5277.48226950354</v>
      </c>
      <c r="O46" s="110" t="s">
        <v>576</v>
      </c>
      <c r="P46" s="75">
        <v>3581.8868607456316</v>
      </c>
      <c r="Q46" s="75">
        <v>4858.9468627791675</v>
      </c>
      <c r="R46" s="75">
        <v>6726.1288519326554</v>
      </c>
      <c r="S46" s="75">
        <v>9436.6286947758344</v>
      </c>
      <c r="T46" s="75">
        <v>12947.205590902679</v>
      </c>
      <c r="U46" s="75">
        <v>14551.811594202891</v>
      </c>
      <c r="V46" s="331">
        <f>SUMPRODUCT(P46:U46,P47:U47)</f>
        <v>4099.2953012711487</v>
      </c>
    </row>
    <row r="47" spans="2:34">
      <c r="B47" s="110" t="s">
        <v>719</v>
      </c>
      <c r="C47" s="64">
        <v>8.0813028881079063</v>
      </c>
      <c r="D47" s="64">
        <v>8.6088482210278503</v>
      </c>
      <c r="E47" s="64">
        <v>7.123515111808417</v>
      </c>
      <c r="F47" s="64">
        <v>7.3604335777521639</v>
      </c>
      <c r="G47" s="64">
        <v>10.35333992664936</v>
      </c>
      <c r="H47" s="64">
        <v>10.299744679133322</v>
      </c>
      <c r="I47" s="64">
        <v>11.176112342391001</v>
      </c>
      <c r="J47" s="64">
        <v>9.1665633395329618</v>
      </c>
      <c r="K47" s="64">
        <v>9.6538107416879804</v>
      </c>
      <c r="L47" s="64">
        <v>10.92678336156597</v>
      </c>
      <c r="M47" s="64">
        <v>10.684479836259554</v>
      </c>
      <c r="O47" s="110" t="s">
        <v>721</v>
      </c>
      <c r="P47" s="173">
        <v>0.74209322839500891</v>
      </c>
      <c r="Q47" s="173">
        <v>0.20695059391780213</v>
      </c>
      <c r="R47" s="173">
        <v>2.4270555893360281E-2</v>
      </c>
      <c r="S47" s="173">
        <v>2.1127544597360555E-2</v>
      </c>
      <c r="T47" s="173">
        <v>4.8986443087516169E-3</v>
      </c>
      <c r="U47" s="173">
        <v>6.5943288771656372E-4</v>
      </c>
      <c r="V47" s="332"/>
    </row>
    <row r="48" spans="2:34">
      <c r="B48" s="110" t="s">
        <v>589</v>
      </c>
      <c r="C48" s="73">
        <v>1.4981269568886364</v>
      </c>
      <c r="D48" s="73">
        <v>1.4553733463151879</v>
      </c>
      <c r="E48" s="73">
        <v>1.4027463591490892</v>
      </c>
      <c r="F48" s="73">
        <v>1.4771036251489436</v>
      </c>
      <c r="G48" s="73">
        <v>1.7244904855268781</v>
      </c>
      <c r="H48" s="73">
        <v>1.7223017247764791</v>
      </c>
      <c r="I48" s="73">
        <v>1.540356591416647</v>
      </c>
      <c r="J48" s="73">
        <v>1.632891458868196</v>
      </c>
      <c r="K48" s="73">
        <v>1.465117134848005</v>
      </c>
      <c r="L48" s="73">
        <v>1.5498623334094332</v>
      </c>
      <c r="M48" s="73">
        <v>1.5552838537912037</v>
      </c>
      <c r="O48" s="110" t="s">
        <v>405</v>
      </c>
      <c r="P48" s="75">
        <v>3937.6684391668668</v>
      </c>
      <c r="Q48" s="75">
        <v>4896.9713206586257</v>
      </c>
      <c r="R48" s="75">
        <v>6623.9618590906075</v>
      </c>
      <c r="S48" s="75">
        <v>10076.44317904645</v>
      </c>
      <c r="T48" s="75">
        <v>13088.517221479127</v>
      </c>
      <c r="U48" s="75">
        <v>15336.523038365127</v>
      </c>
      <c r="V48" s="331">
        <f>SUMPRODUCT(P48:U48,P49:U49)</f>
        <v>4283.9209266223734</v>
      </c>
      <c r="Y48" s="8"/>
    </row>
    <row r="49" spans="2:43">
      <c r="C49" s="8"/>
      <c r="D49" s="8"/>
      <c r="E49" s="8"/>
      <c r="F49" s="8"/>
      <c r="G49" s="8"/>
      <c r="H49" s="8"/>
      <c r="I49" s="8"/>
      <c r="J49" s="8"/>
      <c r="K49" s="8"/>
      <c r="L49" s="8"/>
      <c r="M49" s="8"/>
      <c r="O49" s="110" t="s">
        <v>721</v>
      </c>
      <c r="P49" s="173">
        <v>0.86880025295871355</v>
      </c>
      <c r="Q49" s="173">
        <v>8.7786460685999934E-2</v>
      </c>
      <c r="R49" s="173">
        <v>6.1319902430210498E-3</v>
      </c>
      <c r="S49" s="173">
        <v>3.2064022645827688E-2</v>
      </c>
      <c r="T49" s="173">
        <v>4.7768542777125306E-3</v>
      </c>
      <c r="U49" s="173">
        <v>4.4041918872526876E-4</v>
      </c>
      <c r="V49" s="332"/>
      <c r="Y49" s="8"/>
    </row>
    <row r="50" spans="2:43">
      <c r="C50" s="324" t="s">
        <v>725</v>
      </c>
      <c r="D50" s="325"/>
      <c r="E50" s="325"/>
      <c r="F50" s="325"/>
      <c r="G50" s="325"/>
      <c r="H50" s="325"/>
      <c r="I50" s="325"/>
      <c r="J50" s="325"/>
      <c r="K50" s="325"/>
      <c r="L50" s="325"/>
      <c r="M50" s="326"/>
      <c r="Y50" s="8"/>
    </row>
    <row r="51" spans="2:43">
      <c r="C51" s="327" t="s">
        <v>698</v>
      </c>
      <c r="D51" s="328"/>
      <c r="E51" s="327" t="s">
        <v>49</v>
      </c>
      <c r="F51" s="328"/>
      <c r="G51" s="327" t="s">
        <v>699</v>
      </c>
      <c r="H51" s="328"/>
      <c r="I51" s="327" t="s">
        <v>51</v>
      </c>
      <c r="J51" s="329"/>
      <c r="K51" s="329"/>
      <c r="L51" s="329"/>
      <c r="M51" s="328"/>
      <c r="O51" s="324" t="s">
        <v>714</v>
      </c>
      <c r="P51" s="325"/>
      <c r="Q51" s="325"/>
      <c r="R51" s="325"/>
      <c r="S51" s="325"/>
      <c r="T51" s="326"/>
      <c r="X51"/>
      <c r="Y51"/>
      <c r="Z51"/>
      <c r="AA51"/>
      <c r="AB51"/>
      <c r="AC51"/>
      <c r="AD51"/>
      <c r="AE51"/>
      <c r="AF51"/>
      <c r="AG51"/>
      <c r="AH51"/>
      <c r="AI51"/>
      <c r="AJ51"/>
      <c r="AK51"/>
      <c r="AL51"/>
      <c r="AM51"/>
      <c r="AN51"/>
      <c r="AO51"/>
      <c r="AP51"/>
      <c r="AQ51"/>
    </row>
    <row r="52" spans="2:43">
      <c r="B52" s="110" t="s">
        <v>12</v>
      </c>
      <c r="C52" s="110" t="s">
        <v>700</v>
      </c>
      <c r="D52" s="110" t="s">
        <v>701</v>
      </c>
      <c r="E52" s="110" t="s">
        <v>700</v>
      </c>
      <c r="F52" s="110" t="s">
        <v>701</v>
      </c>
      <c r="G52" s="110" t="s">
        <v>700</v>
      </c>
      <c r="H52" s="110" t="s">
        <v>701</v>
      </c>
      <c r="I52" s="110" t="s">
        <v>576</v>
      </c>
      <c r="J52" s="110" t="s">
        <v>405</v>
      </c>
      <c r="K52" s="110" t="s">
        <v>702</v>
      </c>
      <c r="L52" s="110" t="s">
        <v>703</v>
      </c>
      <c r="M52" s="110" t="s">
        <v>307</v>
      </c>
      <c r="O52" s="171" t="s">
        <v>576</v>
      </c>
      <c r="P52" s="172" t="s">
        <v>405</v>
      </c>
      <c r="Q52" s="172" t="s">
        <v>702</v>
      </c>
      <c r="R52" s="172" t="s">
        <v>703</v>
      </c>
      <c r="S52" s="63" t="s">
        <v>706</v>
      </c>
      <c r="T52" s="63" t="s">
        <v>705</v>
      </c>
      <c r="X52"/>
      <c r="Y52"/>
      <c r="Z52"/>
      <c r="AA52"/>
      <c r="AB52"/>
      <c r="AC52"/>
      <c r="AD52"/>
      <c r="AE52"/>
      <c r="AF52"/>
      <c r="AG52"/>
      <c r="AH52"/>
      <c r="AI52"/>
      <c r="AJ52"/>
      <c r="AK52"/>
      <c r="AL52"/>
      <c r="AM52"/>
      <c r="AN52"/>
      <c r="AO52"/>
      <c r="AP52"/>
      <c r="AQ52"/>
    </row>
    <row r="53" spans="2:43">
      <c r="B53" s="110">
        <v>0</v>
      </c>
      <c r="C53" s="75">
        <v>9059.5238095238092</v>
      </c>
      <c r="D53" s="75">
        <v>8817.2619047618991</v>
      </c>
      <c r="E53" s="75">
        <v>6652.0912547528496</v>
      </c>
      <c r="F53" s="75">
        <v>5106.1433447098898</v>
      </c>
      <c r="G53" s="75">
        <v>5000</v>
      </c>
      <c r="H53" s="75">
        <v>3742.5</v>
      </c>
      <c r="I53" s="75">
        <v>3233.3333333333298</v>
      </c>
      <c r="J53" s="75">
        <v>2823.4042553191398</v>
      </c>
      <c r="K53" s="75">
        <v>7145</v>
      </c>
      <c r="L53" s="75">
        <v>8000</v>
      </c>
      <c r="M53" s="75"/>
      <c r="O53" s="3">
        <v>0.27601830561619639</v>
      </c>
      <c r="P53" s="68">
        <v>0.56657684395750907</v>
      </c>
      <c r="Q53" s="68">
        <v>8.9913307035724629E-2</v>
      </c>
      <c r="R53" s="68">
        <v>1.0100452214221832E-2</v>
      </c>
      <c r="S53" s="81">
        <v>2.3123291600171701E-2</v>
      </c>
      <c r="T53" s="81">
        <v>1.0456545478681399E-2</v>
      </c>
      <c r="X53"/>
      <c r="Y53"/>
      <c r="Z53"/>
      <c r="AA53"/>
      <c r="AB53"/>
      <c r="AC53"/>
      <c r="AD53"/>
      <c r="AE53"/>
      <c r="AF53"/>
      <c r="AG53"/>
      <c r="AH53"/>
      <c r="AI53"/>
      <c r="AJ53"/>
      <c r="AK53"/>
      <c r="AL53"/>
      <c r="AM53"/>
      <c r="AN53"/>
      <c r="AO53"/>
      <c r="AP53"/>
      <c r="AQ53"/>
    </row>
    <row r="54" spans="2:43">
      <c r="B54" s="110">
        <v>1</v>
      </c>
      <c r="C54" s="75">
        <v>9354.3574593796093</v>
      </c>
      <c r="D54" s="75">
        <v>7639.7493285586297</v>
      </c>
      <c r="E54" s="75">
        <v>6535.05912892991</v>
      </c>
      <c r="F54" s="75">
        <v>4826.8251512167599</v>
      </c>
      <c r="G54" s="75">
        <v>5689.2307692307604</v>
      </c>
      <c r="H54" s="75">
        <v>4751.5267175572499</v>
      </c>
      <c r="I54" s="75">
        <v>2824</v>
      </c>
      <c r="J54" s="75">
        <v>2613.9534883720899</v>
      </c>
      <c r="K54" s="75">
        <v>7057.4257425742499</v>
      </c>
      <c r="L54" s="75">
        <v>8000</v>
      </c>
      <c r="M54" s="75">
        <v>3845.8333333333298</v>
      </c>
      <c r="O54" s="63" t="s">
        <v>708</v>
      </c>
      <c r="P54" s="173" t="s">
        <v>704</v>
      </c>
      <c r="Q54" s="63" t="s">
        <v>709</v>
      </c>
      <c r="R54" s="63" t="s">
        <v>716</v>
      </c>
      <c r="S54" s="63" t="s">
        <v>707</v>
      </c>
      <c r="X54"/>
      <c r="Y54"/>
      <c r="Z54"/>
      <c r="AA54"/>
      <c r="AB54"/>
      <c r="AC54"/>
      <c r="AD54"/>
      <c r="AE54"/>
      <c r="AF54"/>
      <c r="AG54"/>
      <c r="AH54"/>
      <c r="AI54"/>
      <c r="AJ54"/>
      <c r="AK54"/>
      <c r="AL54"/>
      <c r="AM54"/>
      <c r="AN54"/>
      <c r="AO54"/>
      <c r="AP54"/>
      <c r="AQ54"/>
    </row>
    <row r="55" spans="2:43">
      <c r="B55" s="110">
        <v>2</v>
      </c>
      <c r="C55" s="75">
        <v>8864.79217603912</v>
      </c>
      <c r="D55" s="75">
        <v>7173.5612289052297</v>
      </c>
      <c r="E55" s="75">
        <v>6640.2408074130899</v>
      </c>
      <c r="F55" s="75">
        <v>4855.3352053352</v>
      </c>
      <c r="G55" s="75">
        <v>6283.1737346101199</v>
      </c>
      <c r="H55" s="75">
        <v>4763.45811051693</v>
      </c>
      <c r="I55" s="75">
        <v>2550.5617977528</v>
      </c>
      <c r="J55" s="75">
        <v>2635.9320859320801</v>
      </c>
      <c r="K55" s="75">
        <v>6769.80056980057</v>
      </c>
      <c r="L55" s="75">
        <v>8923.0769230769201</v>
      </c>
      <c r="M55" s="75">
        <v>2965.85365853658</v>
      </c>
      <c r="O55" s="156">
        <v>8.9207418755020435E-3</v>
      </c>
      <c r="P55" s="155">
        <v>5.6892560606104647E-3</v>
      </c>
      <c r="Q55" s="156">
        <v>4.349667113357809E-3</v>
      </c>
      <c r="R55" s="156">
        <v>1.5183623004303157E-3</v>
      </c>
      <c r="S55" s="156">
        <v>3.3138475223176001E-4</v>
      </c>
      <c r="X55"/>
      <c r="Y55"/>
      <c r="Z55"/>
      <c r="AA55"/>
      <c r="AB55"/>
      <c r="AC55"/>
      <c r="AD55"/>
      <c r="AE55"/>
      <c r="AF55"/>
      <c r="AG55"/>
      <c r="AH55"/>
      <c r="AI55"/>
      <c r="AJ55"/>
      <c r="AK55"/>
      <c r="AL55"/>
      <c r="AM55"/>
      <c r="AN55"/>
      <c r="AO55"/>
      <c r="AP55"/>
      <c r="AQ55"/>
    </row>
    <row r="56" spans="2:43">
      <c r="B56" s="110">
        <v>3</v>
      </c>
      <c r="C56" s="75">
        <v>8991.5175879396993</v>
      </c>
      <c r="D56" s="75">
        <v>7189.7729826927398</v>
      </c>
      <c r="E56" s="75">
        <v>6673.4820006371401</v>
      </c>
      <c r="F56" s="75">
        <v>4910.6345090443301</v>
      </c>
      <c r="G56" s="75">
        <v>5073.9745403111701</v>
      </c>
      <c r="H56" s="75">
        <v>4241.3267251239004</v>
      </c>
      <c r="I56" s="75">
        <v>2900.5018820577102</v>
      </c>
      <c r="J56" s="75">
        <v>2672.7643148187799</v>
      </c>
      <c r="K56" s="75">
        <v>6722.9022704837098</v>
      </c>
      <c r="L56" s="75">
        <v>9272.7272727272702</v>
      </c>
      <c r="M56" s="75">
        <v>2754.3478260869501</v>
      </c>
      <c r="O56" s="174" t="s">
        <v>713</v>
      </c>
      <c r="P56" s="174" t="s">
        <v>712</v>
      </c>
      <c r="Q56" s="174" t="s">
        <v>711</v>
      </c>
      <c r="R56" s="175" t="s">
        <v>710</v>
      </c>
      <c r="S56" s="174" t="s">
        <v>715</v>
      </c>
      <c r="X56"/>
      <c r="Y56"/>
      <c r="Z56"/>
      <c r="AA56"/>
      <c r="AB56"/>
      <c r="AC56"/>
      <c r="AD56"/>
      <c r="AE56"/>
      <c r="AF56"/>
      <c r="AG56"/>
      <c r="AH56"/>
      <c r="AI56"/>
      <c r="AJ56"/>
      <c r="AK56"/>
      <c r="AL56"/>
      <c r="AM56"/>
      <c r="AN56"/>
      <c r="AO56"/>
      <c r="AP56"/>
      <c r="AQ56"/>
    </row>
    <row r="57" spans="2:43">
      <c r="B57" s="110">
        <v>4</v>
      </c>
      <c r="C57" s="75">
        <v>9010.8496258749692</v>
      </c>
      <c r="D57" s="75">
        <v>7132.9705763804895</v>
      </c>
      <c r="E57" s="75">
        <v>6815.5116546461704</v>
      </c>
      <c r="F57" s="75">
        <v>4985.8056718968101</v>
      </c>
      <c r="G57" s="75">
        <v>4623.7807048771801</v>
      </c>
      <c r="H57" s="75">
        <v>4135.8048272269398</v>
      </c>
      <c r="I57" s="75">
        <v>3053.7504711647098</v>
      </c>
      <c r="J57" s="75">
        <v>2668.1031798977001</v>
      </c>
      <c r="K57" s="75">
        <v>6544.3384487764397</v>
      </c>
      <c r="L57" s="75">
        <v>10206.896551724099</v>
      </c>
      <c r="M57" s="75">
        <v>2882.5289575289498</v>
      </c>
      <c r="O57" s="156">
        <v>1.4248575384701845E-3</v>
      </c>
      <c r="P57" s="156">
        <v>1.0842676542319868E-3</v>
      </c>
      <c r="Q57" s="156">
        <v>4.4136185567709562E-4</v>
      </c>
      <c r="R57" s="157">
        <v>4.7963582559860006E-5</v>
      </c>
      <c r="S57" s="158">
        <v>3.3913644234244449E-6</v>
      </c>
      <c r="X57"/>
      <c r="Y57"/>
      <c r="Z57"/>
      <c r="AA57"/>
      <c r="AB57"/>
      <c r="AC57"/>
      <c r="AD57"/>
      <c r="AE57"/>
      <c r="AF57"/>
      <c r="AG57"/>
      <c r="AH57"/>
      <c r="AI57"/>
      <c r="AJ57"/>
      <c r="AK57"/>
      <c r="AL57"/>
      <c r="AM57"/>
      <c r="AN57"/>
      <c r="AO57"/>
      <c r="AP57"/>
      <c r="AQ57"/>
    </row>
    <row r="58" spans="2:43">
      <c r="B58" s="110">
        <v>5</v>
      </c>
      <c r="C58" s="75">
        <v>9151.4686307569391</v>
      </c>
      <c r="D58" s="75">
        <v>7242.09563865776</v>
      </c>
      <c r="E58" s="75">
        <v>6873.2496600088398</v>
      </c>
      <c r="F58" s="75">
        <v>5099.0269691711401</v>
      </c>
      <c r="G58" s="75">
        <v>4643.4293889229502</v>
      </c>
      <c r="H58" s="75">
        <v>4137.4885677702496</v>
      </c>
      <c r="I58" s="75">
        <v>2973.1334509112198</v>
      </c>
      <c r="J58" s="75">
        <v>2735.9008109060901</v>
      </c>
      <c r="K58" s="75">
        <v>6675.2199098905803</v>
      </c>
      <c r="L58" s="75">
        <v>10373.9837398373</v>
      </c>
      <c r="M58" s="75">
        <v>2832.8964613368198</v>
      </c>
      <c r="O58" s="109" t="s">
        <v>717</v>
      </c>
      <c r="P58" s="153"/>
      <c r="Q58" s="153"/>
      <c r="R58" s="153"/>
      <c r="S58" s="153"/>
      <c r="T58" s="153"/>
      <c r="X58"/>
      <c r="Y58"/>
      <c r="Z58"/>
      <c r="AA58"/>
      <c r="AB58"/>
      <c r="AC58"/>
      <c r="AD58"/>
      <c r="AE58"/>
      <c r="AF58"/>
      <c r="AG58"/>
      <c r="AH58"/>
      <c r="AI58"/>
      <c r="AJ58"/>
      <c r="AK58"/>
      <c r="AL58"/>
      <c r="AM58"/>
      <c r="AN58"/>
      <c r="AO58"/>
      <c r="AP58"/>
      <c r="AQ58"/>
    </row>
    <row r="59" spans="2:43">
      <c r="B59" s="110">
        <v>6</v>
      </c>
      <c r="C59" s="75">
        <v>9267.5225289658101</v>
      </c>
      <c r="D59" s="75">
        <v>7348.7795992714</v>
      </c>
      <c r="E59" s="160">
        <v>6959.1380226789497</v>
      </c>
      <c r="F59" s="160">
        <v>5201.9275734245703</v>
      </c>
      <c r="G59" s="75">
        <v>4464.8913896885597</v>
      </c>
      <c r="H59" s="75">
        <v>4144.4066451210501</v>
      </c>
      <c r="I59" s="75">
        <v>3040.1037750037599</v>
      </c>
      <c r="J59" s="75">
        <v>2784.1167263316102</v>
      </c>
      <c r="K59" s="75">
        <v>6630.45732517947</v>
      </c>
      <c r="L59" s="75">
        <v>10256.1797752809</v>
      </c>
      <c r="M59" s="75">
        <v>2924.4392279603499</v>
      </c>
      <c r="O59" s="109" t="s">
        <v>718</v>
      </c>
      <c r="P59" s="8"/>
      <c r="Q59" s="8"/>
      <c r="R59" s="8"/>
      <c r="S59" s="8"/>
      <c r="T59" s="8"/>
      <c r="X59"/>
      <c r="Y59"/>
      <c r="Z59"/>
      <c r="AA59"/>
      <c r="AB59"/>
      <c r="AC59"/>
      <c r="AD59"/>
      <c r="AE59"/>
      <c r="AF59"/>
      <c r="AG59"/>
      <c r="AH59"/>
      <c r="AI59"/>
      <c r="AJ59"/>
      <c r="AK59"/>
      <c r="AL59"/>
      <c r="AM59"/>
      <c r="AN59"/>
      <c r="AO59"/>
      <c r="AP59"/>
      <c r="AQ59"/>
    </row>
    <row r="60" spans="2:43">
      <c r="B60" s="110">
        <v>7</v>
      </c>
      <c r="C60" s="160">
        <v>9319.7350816162598</v>
      </c>
      <c r="D60" s="163">
        <v>7462.4958862634103</v>
      </c>
      <c r="E60" s="169">
        <v>7070.6033317641304</v>
      </c>
      <c r="F60" s="169">
        <v>5288.6449778900796</v>
      </c>
      <c r="G60" s="162">
        <v>4648.4075263882496</v>
      </c>
      <c r="H60" s="75">
        <v>4155.8718717097199</v>
      </c>
      <c r="I60" s="75">
        <v>3104.7351885098701</v>
      </c>
      <c r="J60" s="75">
        <v>2867.4203874913401</v>
      </c>
      <c r="K60" s="75">
        <v>6607.7127136961999</v>
      </c>
      <c r="L60" s="75">
        <v>10214.375788146201</v>
      </c>
      <c r="M60" s="75">
        <v>2986.2324070732502</v>
      </c>
      <c r="X60"/>
      <c r="Y60"/>
      <c r="Z60"/>
      <c r="AA60"/>
      <c r="AB60"/>
      <c r="AC60"/>
      <c r="AD60"/>
      <c r="AE60"/>
      <c r="AF60"/>
      <c r="AG60"/>
      <c r="AH60"/>
      <c r="AI60"/>
      <c r="AJ60"/>
      <c r="AK60"/>
      <c r="AL60"/>
      <c r="AM60"/>
      <c r="AN60"/>
      <c r="AO60"/>
      <c r="AP60"/>
      <c r="AQ60"/>
    </row>
    <row r="61" spans="2:43">
      <c r="B61" s="170">
        <v>8</v>
      </c>
      <c r="C61" s="169">
        <v>9527.0597179983397</v>
      </c>
      <c r="D61" s="169">
        <v>7631.5276893698201</v>
      </c>
      <c r="E61" s="166">
        <v>7218.1602753705902</v>
      </c>
      <c r="F61" s="159">
        <v>5423.17675248862</v>
      </c>
      <c r="G61" s="75">
        <v>4729.8544216701603</v>
      </c>
      <c r="H61" s="75">
        <v>4212.9885057471201</v>
      </c>
      <c r="I61" s="75">
        <v>3135.1400266717401</v>
      </c>
      <c r="J61" s="160">
        <v>2960.9449165418</v>
      </c>
      <c r="K61" s="75">
        <v>6675.1451891382803</v>
      </c>
      <c r="L61" s="75">
        <v>10231.5405651777</v>
      </c>
      <c r="M61" s="75">
        <v>3084.0193370165698</v>
      </c>
      <c r="X61"/>
      <c r="Y61"/>
      <c r="Z61"/>
      <c r="AA61"/>
      <c r="AB61"/>
      <c r="AC61"/>
      <c r="AD61"/>
      <c r="AE61"/>
      <c r="AF61"/>
      <c r="AG61"/>
      <c r="AH61"/>
      <c r="AI61"/>
      <c r="AJ61"/>
      <c r="AK61"/>
      <c r="AL61"/>
      <c r="AM61"/>
      <c r="AN61"/>
      <c r="AO61"/>
      <c r="AP61"/>
      <c r="AQ61"/>
    </row>
    <row r="62" spans="2:43">
      <c r="B62" s="171">
        <v>9</v>
      </c>
      <c r="C62" s="159">
        <v>9595.4478480030994</v>
      </c>
      <c r="D62" s="159">
        <v>7699.6226156168505</v>
      </c>
      <c r="E62" s="159">
        <v>7322.1912401870304</v>
      </c>
      <c r="F62" s="159">
        <v>5554.4844584417297</v>
      </c>
      <c r="G62" s="164">
        <v>4806.4539832220898</v>
      </c>
      <c r="H62" s="160">
        <v>4304.1343444027998</v>
      </c>
      <c r="I62" s="161">
        <v>3247.3725569722901</v>
      </c>
      <c r="J62" s="169">
        <v>3079.3160085045402</v>
      </c>
      <c r="K62" s="165">
        <v>6723.2421052631498</v>
      </c>
      <c r="L62" s="75">
        <v>10182.6280623608</v>
      </c>
      <c r="M62" s="75">
        <v>3135.2133954425199</v>
      </c>
      <c r="X62"/>
      <c r="Y62"/>
      <c r="Z62"/>
      <c r="AA62"/>
      <c r="AB62"/>
      <c r="AC62"/>
      <c r="AD62"/>
      <c r="AE62"/>
      <c r="AF62"/>
      <c r="AG62"/>
      <c r="AH62"/>
      <c r="AI62"/>
      <c r="AJ62"/>
      <c r="AK62"/>
      <c r="AL62"/>
      <c r="AM62"/>
      <c r="AN62"/>
      <c r="AO62"/>
      <c r="AP62"/>
      <c r="AQ62"/>
    </row>
    <row r="63" spans="2:43">
      <c r="B63" s="110">
        <v>10</v>
      </c>
      <c r="C63" s="75">
        <v>9727.9130515906309</v>
      </c>
      <c r="D63" s="75">
        <v>7840.6056213255997</v>
      </c>
      <c r="E63" s="75">
        <v>7428.3228626849204</v>
      </c>
      <c r="F63" s="161">
        <v>5684.6112199649297</v>
      </c>
      <c r="G63" s="169">
        <v>4963.5274271421004</v>
      </c>
      <c r="H63" s="169">
        <v>4338.6846193682004</v>
      </c>
      <c r="I63" s="165">
        <v>3326.7791899222102</v>
      </c>
      <c r="J63" s="167">
        <v>3204.9740369134302</v>
      </c>
      <c r="K63" s="169">
        <v>6739.3319936248299</v>
      </c>
      <c r="L63" s="165">
        <v>10230.7692307692</v>
      </c>
      <c r="M63" s="160">
        <v>3261.5830115830099</v>
      </c>
      <c r="X63"/>
      <c r="Y63"/>
      <c r="Z63"/>
      <c r="AA63"/>
      <c r="AB63"/>
      <c r="AC63"/>
      <c r="AD63"/>
      <c r="AE63"/>
      <c r="AF63"/>
      <c r="AG63"/>
      <c r="AH63"/>
      <c r="AI63"/>
      <c r="AJ63"/>
      <c r="AK63"/>
      <c r="AL63"/>
      <c r="AM63"/>
      <c r="AN63"/>
      <c r="AO63"/>
      <c r="AP63"/>
      <c r="AQ63"/>
    </row>
    <row r="64" spans="2:43">
      <c r="B64" s="110">
        <v>11</v>
      </c>
      <c r="C64" s="75">
        <v>9834.3476201752292</v>
      </c>
      <c r="D64" s="75">
        <v>7985.1551409450403</v>
      </c>
      <c r="E64" s="75">
        <v>7591.5475242128196</v>
      </c>
      <c r="F64" s="75">
        <v>5804.8902268888996</v>
      </c>
      <c r="G64" s="159">
        <v>5106.0270382943199</v>
      </c>
      <c r="H64" s="167">
        <v>4419.56756109247</v>
      </c>
      <c r="I64" s="169">
        <v>3398.0322350961201</v>
      </c>
      <c r="J64" s="162">
        <v>3327.8123549642301</v>
      </c>
      <c r="K64" s="167">
        <v>6818.5668676835703</v>
      </c>
      <c r="L64" s="169">
        <v>10174.985320023399</v>
      </c>
      <c r="M64" s="169">
        <v>3350.0558936778002</v>
      </c>
      <c r="R64" s="8"/>
      <c r="X64"/>
      <c r="Y64"/>
      <c r="Z64"/>
      <c r="AA64"/>
      <c r="AB64"/>
      <c r="AC64"/>
      <c r="AD64"/>
      <c r="AE64"/>
      <c r="AF64"/>
      <c r="AG64"/>
      <c r="AH64"/>
      <c r="AI64"/>
      <c r="AJ64"/>
      <c r="AK64"/>
      <c r="AL64"/>
      <c r="AM64"/>
      <c r="AN64"/>
      <c r="AO64"/>
      <c r="AP64"/>
      <c r="AQ64"/>
    </row>
    <row r="65" spans="2:43">
      <c r="B65" s="110">
        <v>12</v>
      </c>
      <c r="C65" s="75">
        <v>9970.7214765100598</v>
      </c>
      <c r="D65" s="75">
        <v>8000.4906637590202</v>
      </c>
      <c r="E65" s="75">
        <v>7775.7960499798401</v>
      </c>
      <c r="F65" s="75">
        <v>5984.7249815519099</v>
      </c>
      <c r="G65" s="75">
        <v>5187.2594474436301</v>
      </c>
      <c r="H65" s="75">
        <v>4536.4475008386398</v>
      </c>
      <c r="I65" s="159">
        <v>3512.0557382182501</v>
      </c>
      <c r="J65" s="75">
        <v>3463.0935882569202</v>
      </c>
      <c r="K65" s="75">
        <v>6887.4756752549201</v>
      </c>
      <c r="L65" s="159">
        <v>10290.8011869436</v>
      </c>
      <c r="M65" s="159">
        <v>3553.9197198275801</v>
      </c>
      <c r="X65"/>
      <c r="Y65"/>
      <c r="Z65"/>
      <c r="AA65"/>
      <c r="AB65"/>
      <c r="AC65"/>
      <c r="AD65"/>
      <c r="AE65"/>
      <c r="AF65"/>
      <c r="AG65"/>
      <c r="AH65"/>
      <c r="AI65"/>
      <c r="AJ65"/>
      <c r="AK65"/>
      <c r="AL65"/>
      <c r="AM65"/>
      <c r="AN65"/>
      <c r="AO65"/>
      <c r="AP65"/>
      <c r="AQ65"/>
    </row>
    <row r="66" spans="2:43">
      <c r="B66" s="110">
        <v>13</v>
      </c>
      <c r="C66" s="75">
        <v>10017.447981950299</v>
      </c>
      <c r="D66" s="75">
        <v>8139.3129025961298</v>
      </c>
      <c r="E66" s="75">
        <v>7998.8673517048101</v>
      </c>
      <c r="F66" s="75">
        <v>6034.2351918059703</v>
      </c>
      <c r="G66" s="75">
        <v>5344.0669551031897</v>
      </c>
      <c r="H66" s="75">
        <v>4652.3952937397098</v>
      </c>
      <c r="I66" s="75">
        <v>3629.2941835268898</v>
      </c>
      <c r="J66" s="75">
        <v>3648.77938043516</v>
      </c>
      <c r="K66" s="75">
        <v>7006.3235818765597</v>
      </c>
      <c r="L66" s="75">
        <v>10374.763406939999</v>
      </c>
      <c r="M66" s="75">
        <v>3661.7819641754099</v>
      </c>
      <c r="X66"/>
      <c r="Y66"/>
      <c r="Z66"/>
      <c r="AA66"/>
      <c r="AB66"/>
      <c r="AC66"/>
      <c r="AD66"/>
      <c r="AE66"/>
      <c r="AF66"/>
      <c r="AG66"/>
      <c r="AH66"/>
      <c r="AI66"/>
      <c r="AJ66"/>
      <c r="AK66"/>
      <c r="AL66"/>
      <c r="AM66"/>
      <c r="AN66"/>
      <c r="AO66"/>
      <c r="AP66"/>
      <c r="AQ66"/>
    </row>
    <row r="67" spans="2:43">
      <c r="B67" s="110">
        <v>14</v>
      </c>
      <c r="C67" s="75">
        <v>10163.8596491228</v>
      </c>
      <c r="D67" s="75">
        <v>8258.2362204724395</v>
      </c>
      <c r="E67" s="75">
        <v>8125.1310207137503</v>
      </c>
      <c r="F67" s="75">
        <v>6319.5969289827199</v>
      </c>
      <c r="G67" s="75">
        <v>5494.17271993543</v>
      </c>
      <c r="H67" s="75">
        <v>4790.1301994440901</v>
      </c>
      <c r="I67" s="75">
        <v>3713.7615972476801</v>
      </c>
      <c r="J67" s="75">
        <v>3817.2661709871099</v>
      </c>
      <c r="K67" s="75">
        <v>7094.5198219207095</v>
      </c>
      <c r="L67" s="75">
        <v>10440.7713498622</v>
      </c>
      <c r="M67" s="75">
        <v>3768.50019033117</v>
      </c>
      <c r="X67"/>
      <c r="Y67"/>
      <c r="Z67"/>
      <c r="AA67"/>
      <c r="AB67"/>
      <c r="AC67"/>
      <c r="AD67"/>
      <c r="AE67"/>
      <c r="AF67"/>
      <c r="AG67"/>
      <c r="AH67"/>
      <c r="AI67"/>
      <c r="AJ67"/>
      <c r="AK67"/>
      <c r="AL67"/>
      <c r="AM67"/>
      <c r="AN67"/>
      <c r="AO67"/>
      <c r="AP67"/>
      <c r="AQ67"/>
    </row>
    <row r="68" spans="2:43">
      <c r="B68" s="110">
        <v>15</v>
      </c>
      <c r="C68" s="75">
        <v>10312.177365982699</v>
      </c>
      <c r="D68" s="75">
        <v>8430.2601809954704</v>
      </c>
      <c r="E68" s="75">
        <v>8567.5582990397797</v>
      </c>
      <c r="F68" s="75">
        <v>6580.1466992665</v>
      </c>
      <c r="G68" s="75">
        <v>5722.1481622547999</v>
      </c>
      <c r="H68" s="75">
        <v>4825.93525400823</v>
      </c>
      <c r="I68" s="75">
        <v>3858.45701252768</v>
      </c>
      <c r="J68" s="75">
        <v>3980.0868323669101</v>
      </c>
      <c r="K68" s="75">
        <v>7190.9579230080499</v>
      </c>
      <c r="L68" s="75">
        <v>10463.8157894736</v>
      </c>
      <c r="M68" s="75">
        <v>3896.35815356065</v>
      </c>
      <c r="X68"/>
      <c r="Y68"/>
      <c r="Z68"/>
      <c r="AA68"/>
      <c r="AB68"/>
      <c r="AC68"/>
      <c r="AD68"/>
      <c r="AE68"/>
      <c r="AF68"/>
      <c r="AG68"/>
      <c r="AH68"/>
      <c r="AI68"/>
      <c r="AJ68"/>
      <c r="AK68"/>
      <c r="AL68"/>
      <c r="AM68"/>
      <c r="AN68"/>
      <c r="AO68"/>
      <c r="AP68"/>
      <c r="AQ68"/>
    </row>
    <row r="69" spans="2:43">
      <c r="B69" s="110">
        <v>16</v>
      </c>
      <c r="C69" s="75">
        <v>10743.715846994501</v>
      </c>
      <c r="D69" s="75">
        <v>8348.5849056603693</v>
      </c>
      <c r="E69" s="75">
        <v>8932.5088339222602</v>
      </c>
      <c r="F69" s="75">
        <v>6657.5431034482699</v>
      </c>
      <c r="G69" s="75">
        <v>5730.0467393723502</v>
      </c>
      <c r="H69" s="75">
        <v>4916.0909523054897</v>
      </c>
      <c r="I69" s="75">
        <v>3931.9398129320798</v>
      </c>
      <c r="J69" s="75">
        <v>4115.8037021739901</v>
      </c>
      <c r="K69" s="75">
        <v>7330.0735409169101</v>
      </c>
      <c r="L69" s="75">
        <v>10620.5571565802</v>
      </c>
      <c r="M69" s="75">
        <v>4077.1168437025699</v>
      </c>
      <c r="X69"/>
      <c r="Y69"/>
      <c r="Z69"/>
      <c r="AA69"/>
      <c r="AB69"/>
      <c r="AC69"/>
      <c r="AD69"/>
      <c r="AE69"/>
      <c r="AF69"/>
      <c r="AG69"/>
      <c r="AH69"/>
      <c r="AI69"/>
      <c r="AJ69"/>
      <c r="AK69"/>
      <c r="AL69"/>
      <c r="AM69"/>
      <c r="AN69"/>
      <c r="AO69"/>
      <c r="AP69"/>
      <c r="AQ69"/>
    </row>
    <row r="70" spans="2:43">
      <c r="B70" s="110">
        <v>17</v>
      </c>
      <c r="C70" s="75">
        <v>10610.294117646999</v>
      </c>
      <c r="D70" s="75">
        <v>8073.6842105263104</v>
      </c>
      <c r="E70" s="75">
        <v>9455.5555555555493</v>
      </c>
      <c r="F70" s="75">
        <v>7340</v>
      </c>
      <c r="G70" s="75">
        <v>6366.1670235545998</v>
      </c>
      <c r="H70" s="75">
        <v>5192.8950542822604</v>
      </c>
      <c r="I70" s="75">
        <v>4196.9658238399497</v>
      </c>
      <c r="J70" s="75">
        <v>4378.3460453453099</v>
      </c>
      <c r="K70" s="75">
        <v>7538.2947368421001</v>
      </c>
      <c r="L70" s="75">
        <v>10746.051032806799</v>
      </c>
      <c r="M70" s="75">
        <v>3934.5826687931899</v>
      </c>
      <c r="X70"/>
      <c r="Y70"/>
      <c r="Z70"/>
      <c r="AA70"/>
      <c r="AB70"/>
      <c r="AC70"/>
      <c r="AD70"/>
      <c r="AE70"/>
      <c r="AF70"/>
      <c r="AG70"/>
      <c r="AH70"/>
      <c r="AI70"/>
      <c r="AJ70"/>
      <c r="AK70"/>
      <c r="AL70"/>
      <c r="AM70"/>
      <c r="AN70"/>
      <c r="AO70"/>
      <c r="AP70"/>
      <c r="AQ70"/>
    </row>
    <row r="71" spans="2:43">
      <c r="B71" s="110">
        <v>18</v>
      </c>
      <c r="C71" s="75">
        <v>8780</v>
      </c>
      <c r="D71" s="75">
        <v>7200</v>
      </c>
      <c r="E71" s="75">
        <v>10633.333333333299</v>
      </c>
      <c r="F71" s="75">
        <v>6600</v>
      </c>
      <c r="G71" s="75">
        <v>6845.4009433962201</v>
      </c>
      <c r="H71" s="75">
        <v>5482.7014218009399</v>
      </c>
      <c r="I71" s="75">
        <v>4767.68394017223</v>
      </c>
      <c r="J71" s="75">
        <v>4873.1310412333296</v>
      </c>
      <c r="K71" s="75">
        <v>7856.92431561996</v>
      </c>
      <c r="L71" s="75">
        <v>11356.9482288828</v>
      </c>
      <c r="M71" s="75">
        <v>3863.8544582167101</v>
      </c>
      <c r="X71"/>
      <c r="Y71"/>
      <c r="Z71"/>
      <c r="AA71"/>
      <c r="AB71"/>
      <c r="AC71"/>
      <c r="AD71"/>
      <c r="AE71"/>
      <c r="AF71"/>
      <c r="AG71"/>
      <c r="AH71"/>
      <c r="AI71"/>
      <c r="AJ71"/>
      <c r="AK71"/>
      <c r="AL71"/>
      <c r="AM71"/>
      <c r="AN71"/>
      <c r="AO71"/>
      <c r="AP71"/>
      <c r="AQ71"/>
    </row>
    <row r="72" spans="2:43">
      <c r="B72" s="110" t="s">
        <v>719</v>
      </c>
      <c r="C72" s="64">
        <v>7.7906992446301215</v>
      </c>
      <c r="D72" s="64">
        <v>8.0864439455123875</v>
      </c>
      <c r="E72" s="64">
        <v>6.8597299657967561</v>
      </c>
      <c r="F72" s="64">
        <v>7.0032801736630272</v>
      </c>
      <c r="G72" s="64">
        <v>10.776394764097381</v>
      </c>
      <c r="H72" s="64">
        <v>10.384094858296072</v>
      </c>
      <c r="I72" s="64">
        <v>11.465552893615667</v>
      </c>
      <c r="J72" s="64">
        <v>9.8430356985005041</v>
      </c>
      <c r="K72" s="64">
        <v>10.677255837088186</v>
      </c>
      <c r="L72" s="64">
        <v>11.712391374316061</v>
      </c>
      <c r="M72" s="64">
        <v>10.962201344352051</v>
      </c>
      <c r="X72"/>
      <c r="Y72"/>
      <c r="Z72"/>
      <c r="AA72"/>
      <c r="AB72"/>
      <c r="AC72"/>
      <c r="AD72"/>
      <c r="AE72"/>
      <c r="AF72"/>
      <c r="AG72"/>
      <c r="AH72"/>
      <c r="AI72"/>
      <c r="AJ72"/>
      <c r="AK72"/>
      <c r="AL72"/>
      <c r="AM72"/>
      <c r="AN72"/>
      <c r="AO72"/>
      <c r="AP72"/>
      <c r="AQ72"/>
    </row>
    <row r="73" spans="2:43">
      <c r="X73"/>
      <c r="Y73"/>
      <c r="Z73"/>
      <c r="AA73"/>
      <c r="AB73"/>
      <c r="AC73"/>
      <c r="AD73"/>
      <c r="AE73"/>
      <c r="AF73"/>
      <c r="AG73"/>
      <c r="AH73"/>
      <c r="AI73"/>
      <c r="AJ73"/>
      <c r="AK73"/>
      <c r="AL73"/>
      <c r="AM73"/>
      <c r="AN73"/>
      <c r="AO73"/>
      <c r="AP73"/>
      <c r="AQ73"/>
    </row>
    <row r="74" spans="2:43">
      <c r="X74"/>
      <c r="Y74"/>
      <c r="Z74"/>
      <c r="AA74"/>
      <c r="AB74"/>
      <c r="AC74"/>
      <c r="AD74"/>
      <c r="AE74"/>
      <c r="AF74"/>
      <c r="AG74"/>
      <c r="AH74"/>
      <c r="AI74"/>
      <c r="AJ74"/>
      <c r="AK74"/>
      <c r="AL74"/>
      <c r="AM74"/>
      <c r="AN74"/>
      <c r="AO74"/>
      <c r="AP74"/>
      <c r="AQ74"/>
    </row>
    <row r="75" spans="2:43">
      <c r="E75" s="8"/>
      <c r="X75"/>
      <c r="Y75"/>
      <c r="Z75"/>
      <c r="AA75"/>
      <c r="AB75"/>
      <c r="AC75"/>
      <c r="AD75"/>
      <c r="AE75"/>
      <c r="AF75"/>
      <c r="AG75"/>
      <c r="AH75"/>
      <c r="AI75"/>
      <c r="AJ75"/>
      <c r="AK75"/>
      <c r="AL75"/>
      <c r="AM75"/>
      <c r="AN75"/>
      <c r="AO75"/>
      <c r="AP75"/>
      <c r="AQ75"/>
    </row>
    <row r="76" spans="2:43">
      <c r="E76" s="8"/>
      <c r="O76"/>
      <c r="P76"/>
      <c r="Q76"/>
      <c r="R76"/>
      <c r="S76"/>
      <c r="T76"/>
      <c r="U76"/>
      <c r="V76"/>
      <c r="W76"/>
      <c r="X76"/>
      <c r="Y76"/>
      <c r="Z76"/>
      <c r="AA76"/>
      <c r="AB76"/>
      <c r="AC76"/>
      <c r="AD76"/>
      <c r="AE76"/>
      <c r="AF76"/>
      <c r="AG76"/>
      <c r="AH76"/>
      <c r="AI76"/>
      <c r="AJ76"/>
      <c r="AK76"/>
      <c r="AL76"/>
      <c r="AM76"/>
      <c r="AN76"/>
      <c r="AO76"/>
      <c r="AP76"/>
      <c r="AQ76"/>
    </row>
    <row r="77" spans="2:43">
      <c r="E77" s="8"/>
      <c r="O77"/>
      <c r="P77"/>
      <c r="Q77"/>
      <c r="R77"/>
      <c r="S77"/>
      <c r="T77"/>
      <c r="U77"/>
      <c r="V77"/>
      <c r="W77"/>
      <c r="X77"/>
      <c r="Y77"/>
      <c r="AB77" s="5"/>
      <c r="AD77" s="5"/>
    </row>
    <row r="78" spans="2:43">
      <c r="B78"/>
      <c r="C78"/>
      <c r="D78"/>
      <c r="E78" s="8"/>
      <c r="F78"/>
      <c r="G78"/>
      <c r="H78"/>
      <c r="I78"/>
      <c r="J78"/>
      <c r="K78"/>
      <c r="L78"/>
      <c r="M78"/>
      <c r="N78"/>
      <c r="O78"/>
      <c r="P78"/>
      <c r="Q78"/>
      <c r="R78"/>
      <c r="S78"/>
      <c r="T78"/>
      <c r="U78"/>
      <c r="V78"/>
      <c r="W78"/>
      <c r="X78"/>
      <c r="Y78"/>
      <c r="AB78" s="5"/>
      <c r="AD78" s="5"/>
    </row>
    <row r="79" spans="2:43">
      <c r="B79"/>
      <c r="C79"/>
      <c r="D79"/>
      <c r="E79" s="8"/>
      <c r="F79"/>
      <c r="G79"/>
      <c r="H79"/>
      <c r="I79"/>
      <c r="J79"/>
      <c r="K79"/>
      <c r="L79"/>
      <c r="M79"/>
      <c r="N79"/>
      <c r="O79"/>
      <c r="P79"/>
      <c r="Q79"/>
      <c r="R79"/>
      <c r="S79"/>
      <c r="T79"/>
      <c r="U79"/>
      <c r="V79"/>
      <c r="W79"/>
      <c r="X79"/>
      <c r="Y79"/>
      <c r="AB79" s="5"/>
      <c r="AD79" s="5"/>
    </row>
    <row r="80" spans="2:43">
      <c r="B80"/>
      <c r="C80"/>
      <c r="D80"/>
      <c r="E80" s="8"/>
      <c r="F80"/>
      <c r="G80"/>
      <c r="H80"/>
      <c r="I80"/>
      <c r="J80"/>
      <c r="K80"/>
      <c r="L80"/>
      <c r="M80"/>
      <c r="N80"/>
      <c r="O80"/>
      <c r="P80"/>
      <c r="Q80"/>
      <c r="R80"/>
      <c r="S80"/>
      <c r="T80"/>
      <c r="U80"/>
      <c r="V80"/>
      <c r="W80"/>
      <c r="X80"/>
      <c r="Y80"/>
      <c r="AB80" s="5"/>
      <c r="AD80" s="5"/>
    </row>
    <row r="81" spans="2:30">
      <c r="B81"/>
      <c r="C81"/>
      <c r="D81"/>
      <c r="E81" s="8"/>
      <c r="F81"/>
      <c r="G81"/>
      <c r="H81"/>
      <c r="I81"/>
      <c r="J81"/>
      <c r="K81"/>
      <c r="L81"/>
      <c r="M81"/>
      <c r="N81"/>
      <c r="O81"/>
      <c r="P81"/>
      <c r="Q81"/>
      <c r="R81"/>
      <c r="S81"/>
      <c r="T81"/>
      <c r="U81"/>
      <c r="V81"/>
      <c r="W81"/>
      <c r="X81"/>
      <c r="Y81"/>
      <c r="AB81" s="5"/>
      <c r="AD81" s="5"/>
    </row>
    <row r="82" spans="2:30">
      <c r="B82"/>
      <c r="C82"/>
      <c r="D82"/>
      <c r="E82" s="8"/>
      <c r="F82"/>
      <c r="G82"/>
      <c r="H82"/>
      <c r="I82"/>
      <c r="J82"/>
      <c r="K82"/>
      <c r="L82"/>
      <c r="M82"/>
      <c r="N82"/>
      <c r="O82"/>
      <c r="P82"/>
      <c r="Q82"/>
      <c r="R82"/>
      <c r="S82"/>
      <c r="T82"/>
      <c r="U82"/>
      <c r="V82"/>
      <c r="W82"/>
      <c r="X82"/>
      <c r="Y82"/>
      <c r="AB82" s="5"/>
      <c r="AD82" s="5"/>
    </row>
    <row r="83" spans="2:30">
      <c r="B83"/>
      <c r="C83"/>
      <c r="D83"/>
      <c r="E83" s="8"/>
      <c r="F83"/>
      <c r="G83"/>
      <c r="H83"/>
      <c r="I83"/>
      <c r="J83"/>
      <c r="K83"/>
      <c r="L83"/>
      <c r="M83"/>
      <c r="N83"/>
    </row>
    <row r="84" spans="2:30">
      <c r="B84"/>
      <c r="C84"/>
      <c r="D84"/>
      <c r="E84" s="8"/>
      <c r="F84"/>
      <c r="G84"/>
      <c r="H84"/>
      <c r="I84"/>
      <c r="J84"/>
      <c r="K84"/>
      <c r="L84"/>
      <c r="M84"/>
      <c r="N84"/>
      <c r="O84"/>
      <c r="P84"/>
      <c r="Q84"/>
      <c r="R84"/>
      <c r="S84"/>
      <c r="T84"/>
      <c r="U84"/>
      <c r="V84"/>
      <c r="W84"/>
      <c r="X84"/>
      <c r="Y84"/>
    </row>
    <row r="85" spans="2:30">
      <c r="B85"/>
      <c r="C85"/>
      <c r="D85"/>
      <c r="E85" s="8"/>
      <c r="F85"/>
      <c r="G85"/>
      <c r="H85"/>
      <c r="I85"/>
      <c r="J85"/>
      <c r="K85"/>
      <c r="L85"/>
      <c r="M85"/>
      <c r="N85"/>
      <c r="O85"/>
      <c r="P85"/>
      <c r="Q85"/>
      <c r="R85"/>
      <c r="S85"/>
      <c r="T85"/>
      <c r="U85"/>
      <c r="V85"/>
      <c r="W85"/>
      <c r="X85"/>
      <c r="Y85"/>
      <c r="AA85" s="5"/>
    </row>
    <row r="86" spans="2:30">
      <c r="B86"/>
      <c r="C86"/>
      <c r="D86"/>
      <c r="E86" s="8"/>
      <c r="F86"/>
      <c r="G86"/>
      <c r="H86"/>
      <c r="I86"/>
      <c r="J86"/>
      <c r="K86"/>
      <c r="L86"/>
      <c r="M86"/>
      <c r="N86"/>
      <c r="O86"/>
      <c r="P86"/>
      <c r="Q86"/>
      <c r="R86"/>
      <c r="S86"/>
      <c r="T86"/>
      <c r="U86"/>
      <c r="V86"/>
      <c r="W86"/>
      <c r="X86"/>
      <c r="Y86"/>
      <c r="AA86" s="5"/>
    </row>
    <row r="87" spans="2:30">
      <c r="B87"/>
      <c r="C87"/>
      <c r="D87"/>
      <c r="E87" s="8"/>
      <c r="F87"/>
      <c r="G87"/>
      <c r="H87"/>
      <c r="I87"/>
      <c r="J87"/>
      <c r="K87"/>
      <c r="L87"/>
      <c r="M87"/>
      <c r="N87"/>
      <c r="O87"/>
      <c r="P87"/>
      <c r="Q87"/>
      <c r="R87"/>
      <c r="S87"/>
      <c r="T87"/>
      <c r="U87"/>
      <c r="V87"/>
      <c r="W87"/>
      <c r="X87"/>
      <c r="Y87"/>
      <c r="AA87" s="5"/>
    </row>
    <row r="88" spans="2:30">
      <c r="B88"/>
      <c r="C88"/>
      <c r="D88"/>
      <c r="E88" s="8"/>
      <c r="F88"/>
      <c r="G88"/>
      <c r="H88"/>
      <c r="I88"/>
      <c r="J88"/>
      <c r="K88"/>
      <c r="L88"/>
      <c r="M88"/>
      <c r="N88"/>
      <c r="O88"/>
      <c r="P88"/>
      <c r="Q88"/>
      <c r="R88"/>
      <c r="S88"/>
      <c r="T88"/>
      <c r="U88"/>
      <c r="V88"/>
      <c r="W88"/>
      <c r="X88"/>
      <c r="Y88"/>
      <c r="AA88" s="5"/>
    </row>
    <row r="89" spans="2:30">
      <c r="B89"/>
      <c r="C89"/>
      <c r="D89"/>
      <c r="E89" s="8"/>
      <c r="F89"/>
      <c r="G89"/>
      <c r="H89"/>
      <c r="I89"/>
      <c r="J89"/>
      <c r="K89"/>
      <c r="L89"/>
      <c r="M89"/>
      <c r="N89"/>
      <c r="O89"/>
      <c r="P89"/>
      <c r="Q89"/>
      <c r="R89"/>
      <c r="S89"/>
      <c r="T89"/>
      <c r="U89"/>
      <c r="V89"/>
      <c r="W89"/>
      <c r="X89"/>
      <c r="Y89"/>
      <c r="AA89" s="5"/>
    </row>
    <row r="90" spans="2:30">
      <c r="B90"/>
      <c r="C90"/>
      <c r="D90"/>
      <c r="E90" s="8"/>
      <c r="F90"/>
      <c r="G90"/>
      <c r="H90"/>
      <c r="I90"/>
      <c r="J90"/>
      <c r="K90"/>
      <c r="L90"/>
      <c r="M90"/>
      <c r="N90"/>
      <c r="O90"/>
      <c r="P90"/>
      <c r="Q90"/>
      <c r="R90"/>
      <c r="S90"/>
      <c r="T90"/>
      <c r="U90"/>
      <c r="V90"/>
      <c r="W90"/>
      <c r="X90"/>
      <c r="Y90"/>
      <c r="AA90" s="5"/>
    </row>
    <row r="91" spans="2:30">
      <c r="B91"/>
      <c r="C91"/>
      <c r="D91"/>
      <c r="E91" s="8"/>
      <c r="F91"/>
      <c r="G91"/>
      <c r="H91"/>
      <c r="I91"/>
      <c r="J91"/>
      <c r="K91"/>
      <c r="L91"/>
      <c r="M91"/>
      <c r="N91"/>
    </row>
    <row r="92" spans="2:30">
      <c r="B92"/>
      <c r="C92"/>
      <c r="D92"/>
      <c r="E92" s="8"/>
      <c r="F92"/>
      <c r="G92"/>
      <c r="H92"/>
      <c r="I92"/>
      <c r="J92"/>
      <c r="K92"/>
      <c r="L92"/>
      <c r="M92"/>
      <c r="N92"/>
      <c r="O92"/>
      <c r="P92"/>
      <c r="Q92"/>
      <c r="R92"/>
      <c r="S92"/>
      <c r="T92"/>
      <c r="U92"/>
      <c r="V92"/>
      <c r="W92"/>
      <c r="X92"/>
      <c r="Y92"/>
    </row>
    <row r="93" spans="2:30">
      <c r="B93"/>
      <c r="C93"/>
      <c r="D93"/>
      <c r="E93" s="8"/>
      <c r="F93"/>
      <c r="G93"/>
      <c r="H93"/>
      <c r="I93"/>
      <c r="J93"/>
      <c r="K93"/>
      <c r="L93"/>
      <c r="M93"/>
      <c r="N93"/>
      <c r="O93"/>
      <c r="P93"/>
      <c r="Q93"/>
      <c r="R93"/>
      <c r="S93"/>
      <c r="T93"/>
      <c r="U93"/>
      <c r="V93"/>
      <c r="W93"/>
      <c r="X93"/>
      <c r="Y93"/>
    </row>
    <row r="94" spans="2:30">
      <c r="B94"/>
      <c r="C94"/>
      <c r="D94"/>
      <c r="E94"/>
      <c r="F94"/>
      <c r="G94"/>
      <c r="H94"/>
      <c r="I94"/>
      <c r="J94"/>
      <c r="K94"/>
      <c r="L94"/>
      <c r="M94"/>
      <c r="N94"/>
      <c r="O94"/>
      <c r="P94"/>
      <c r="Q94"/>
      <c r="R94"/>
      <c r="S94"/>
      <c r="T94"/>
      <c r="U94"/>
      <c r="V94"/>
      <c r="W94"/>
      <c r="X94"/>
      <c r="Y94"/>
    </row>
    <row r="95" spans="2:30">
      <c r="B95"/>
      <c r="C95"/>
      <c r="D95"/>
      <c r="E95"/>
      <c r="F95"/>
      <c r="G95"/>
      <c r="H95"/>
      <c r="I95"/>
      <c r="J95"/>
      <c r="K95"/>
      <c r="L95"/>
      <c r="M95"/>
      <c r="N95"/>
      <c r="O95"/>
      <c r="P95"/>
      <c r="Q95"/>
      <c r="R95"/>
      <c r="S95"/>
      <c r="T95"/>
      <c r="U95"/>
      <c r="V95"/>
      <c r="W95"/>
      <c r="X95"/>
      <c r="Y95"/>
    </row>
    <row r="96" spans="2:30">
      <c r="B96"/>
      <c r="C96"/>
      <c r="D96"/>
      <c r="E96"/>
      <c r="F96"/>
      <c r="G96"/>
      <c r="H96"/>
      <c r="I96"/>
      <c r="J96"/>
      <c r="K96"/>
      <c r="L96"/>
      <c r="M96"/>
      <c r="N96"/>
      <c r="O96"/>
      <c r="P96"/>
      <c r="Q96"/>
      <c r="R96"/>
      <c r="S96"/>
      <c r="T96"/>
      <c r="U96"/>
      <c r="V96"/>
      <c r="W96"/>
      <c r="X96"/>
      <c r="Y96"/>
    </row>
    <row r="97" spans="2:27">
      <c r="B97"/>
      <c r="C97"/>
      <c r="D97"/>
      <c r="E97"/>
      <c r="F97"/>
      <c r="G97"/>
      <c r="H97"/>
      <c r="I97"/>
      <c r="J97"/>
      <c r="K97"/>
      <c r="L97"/>
      <c r="M97"/>
      <c r="N97"/>
      <c r="O97"/>
      <c r="P97"/>
      <c r="Q97"/>
      <c r="R97"/>
      <c r="S97"/>
      <c r="T97"/>
      <c r="U97"/>
      <c r="V97"/>
      <c r="W97"/>
      <c r="X97"/>
      <c r="Y97"/>
    </row>
    <row r="98" spans="2:27">
      <c r="B98"/>
      <c r="C98"/>
      <c r="D98"/>
      <c r="E98"/>
      <c r="F98"/>
      <c r="G98"/>
      <c r="H98"/>
      <c r="I98"/>
      <c r="J98"/>
      <c r="K98"/>
      <c r="L98"/>
      <c r="M98"/>
      <c r="N98"/>
      <c r="O98"/>
      <c r="P98"/>
      <c r="Q98"/>
      <c r="R98"/>
      <c r="S98"/>
      <c r="T98"/>
      <c r="U98"/>
      <c r="V98"/>
      <c r="W98"/>
      <c r="X98"/>
      <c r="Y98"/>
    </row>
    <row r="99" spans="2:27">
      <c r="B99"/>
      <c r="C99"/>
      <c r="D99"/>
      <c r="E99"/>
      <c r="F99"/>
      <c r="G99"/>
      <c r="H99"/>
      <c r="I99"/>
      <c r="J99"/>
      <c r="K99"/>
      <c r="L99"/>
      <c r="M99"/>
      <c r="N99"/>
    </row>
    <row r="100" spans="2:27">
      <c r="B100"/>
      <c r="C100"/>
      <c r="D100"/>
      <c r="E100"/>
      <c r="F100"/>
      <c r="G100"/>
      <c r="H100"/>
      <c r="I100"/>
      <c r="J100"/>
      <c r="K100"/>
      <c r="L100"/>
      <c r="M100"/>
      <c r="N100"/>
      <c r="O100"/>
      <c r="P100"/>
      <c r="Q100"/>
      <c r="R100"/>
      <c r="S100"/>
      <c r="T100"/>
      <c r="U100"/>
      <c r="V100"/>
      <c r="W100"/>
      <c r="X100"/>
      <c r="Y100"/>
    </row>
    <row r="101" spans="2:27">
      <c r="B101"/>
      <c r="C101"/>
      <c r="D101"/>
      <c r="E101"/>
      <c r="F101"/>
      <c r="G101"/>
      <c r="H101"/>
      <c r="I101"/>
      <c r="J101"/>
      <c r="K101"/>
      <c r="L101"/>
      <c r="M101"/>
      <c r="N101"/>
      <c r="O101"/>
      <c r="P101"/>
      <c r="Q101"/>
      <c r="R101"/>
      <c r="S101"/>
      <c r="T101"/>
      <c r="U101"/>
      <c r="V101"/>
      <c r="W101"/>
      <c r="X101"/>
      <c r="Y101"/>
      <c r="AA101" s="5"/>
    </row>
    <row r="102" spans="2:27">
      <c r="B102"/>
      <c r="C102"/>
      <c r="D102"/>
      <c r="E102"/>
      <c r="F102"/>
      <c r="G102"/>
      <c r="H102"/>
      <c r="I102"/>
      <c r="J102"/>
      <c r="K102"/>
      <c r="L102"/>
      <c r="M102"/>
      <c r="N102"/>
      <c r="O102"/>
      <c r="P102"/>
      <c r="Q102"/>
      <c r="R102"/>
      <c r="S102"/>
      <c r="T102"/>
      <c r="U102"/>
      <c r="V102"/>
      <c r="W102"/>
      <c r="X102"/>
      <c r="Y102"/>
      <c r="AA102" s="5"/>
    </row>
    <row r="103" spans="2:27">
      <c r="B103"/>
      <c r="C103"/>
      <c r="D103"/>
      <c r="E103"/>
      <c r="F103"/>
      <c r="G103"/>
      <c r="H103"/>
      <c r="I103"/>
      <c r="J103"/>
      <c r="K103"/>
      <c r="L103"/>
      <c r="M103"/>
      <c r="N103"/>
      <c r="O103"/>
      <c r="P103"/>
      <c r="Q103"/>
      <c r="R103"/>
      <c r="S103"/>
      <c r="T103"/>
      <c r="U103"/>
      <c r="V103"/>
      <c r="W103"/>
      <c r="X103"/>
      <c r="Y103"/>
      <c r="AA103" s="5"/>
    </row>
    <row r="104" spans="2:27">
      <c r="B104"/>
      <c r="C104"/>
      <c r="D104"/>
      <c r="E104"/>
      <c r="F104"/>
      <c r="G104"/>
      <c r="H104"/>
      <c r="I104"/>
      <c r="J104"/>
      <c r="K104"/>
      <c r="L104"/>
      <c r="M104"/>
      <c r="N104"/>
      <c r="O104"/>
      <c r="P104"/>
      <c r="Q104"/>
      <c r="R104"/>
      <c r="S104"/>
      <c r="T104"/>
      <c r="U104"/>
      <c r="V104"/>
      <c r="W104"/>
      <c r="X104"/>
      <c r="Y104"/>
      <c r="AA104" s="5"/>
    </row>
    <row r="105" spans="2:27">
      <c r="B105"/>
      <c r="C105"/>
      <c r="D105"/>
      <c r="E105"/>
      <c r="F105"/>
      <c r="G105"/>
      <c r="H105"/>
      <c r="I105"/>
      <c r="J105"/>
      <c r="K105"/>
      <c r="L105"/>
      <c r="M105"/>
      <c r="N105"/>
      <c r="O105"/>
      <c r="P105"/>
      <c r="Q105"/>
      <c r="R105"/>
      <c r="S105"/>
      <c r="T105"/>
      <c r="U105"/>
      <c r="V105"/>
      <c r="W105"/>
      <c r="X105"/>
      <c r="Y105"/>
      <c r="AA105" s="5"/>
    </row>
    <row r="106" spans="2:27">
      <c r="B106"/>
      <c r="C106"/>
      <c r="D106"/>
      <c r="E106"/>
      <c r="F106"/>
      <c r="G106"/>
      <c r="H106"/>
      <c r="I106"/>
      <c r="J106"/>
      <c r="K106"/>
      <c r="L106"/>
      <c r="M106"/>
      <c r="N106"/>
      <c r="O106"/>
      <c r="P106"/>
      <c r="Q106"/>
      <c r="R106"/>
      <c r="S106"/>
      <c r="T106"/>
      <c r="U106"/>
      <c r="V106"/>
      <c r="W106"/>
      <c r="X106"/>
      <c r="Y106"/>
      <c r="AA106" s="5"/>
    </row>
    <row r="107" spans="2:27">
      <c r="B107"/>
      <c r="C107"/>
      <c r="D107"/>
      <c r="E107"/>
      <c r="F107"/>
      <c r="G107"/>
      <c r="H107"/>
      <c r="I107"/>
      <c r="J107"/>
      <c r="K107"/>
      <c r="L107"/>
      <c r="M107"/>
      <c r="N107"/>
    </row>
    <row r="108" spans="2:27">
      <c r="B108"/>
      <c r="C108"/>
      <c r="D108"/>
      <c r="E108"/>
      <c r="F108"/>
      <c r="G108"/>
      <c r="H108"/>
      <c r="I108"/>
      <c r="J108"/>
      <c r="K108"/>
      <c r="L108"/>
      <c r="M108"/>
      <c r="N108"/>
    </row>
    <row r="109" spans="2:27">
      <c r="B109"/>
      <c r="C109"/>
      <c r="D109"/>
      <c r="E109"/>
      <c r="F109"/>
      <c r="G109"/>
      <c r="H109"/>
      <c r="I109"/>
      <c r="J109"/>
      <c r="K109"/>
      <c r="L109"/>
      <c r="M109"/>
      <c r="N109"/>
    </row>
    <row r="110" spans="2:27">
      <c r="B110"/>
      <c r="C110"/>
      <c r="D110"/>
      <c r="E110"/>
      <c r="F110"/>
      <c r="G110"/>
      <c r="H110"/>
      <c r="I110"/>
      <c r="J110"/>
      <c r="K110"/>
      <c r="L110"/>
      <c r="M110"/>
      <c r="N110"/>
    </row>
    <row r="111" spans="2:27">
      <c r="B111"/>
      <c r="C111"/>
      <c r="D111"/>
      <c r="E111"/>
      <c r="F111"/>
      <c r="G111"/>
      <c r="H111"/>
      <c r="I111"/>
      <c r="J111"/>
      <c r="K111"/>
      <c r="L111"/>
      <c r="M111"/>
      <c r="N111"/>
    </row>
    <row r="112" spans="2:27">
      <c r="B112"/>
      <c r="C112"/>
      <c r="D112"/>
      <c r="E112"/>
      <c r="F112"/>
      <c r="G112"/>
      <c r="H112"/>
      <c r="I112"/>
      <c r="J112"/>
      <c r="K112"/>
      <c r="L112"/>
      <c r="M112"/>
      <c r="N112"/>
    </row>
    <row r="113" spans="2:14">
      <c r="B113"/>
      <c r="C113"/>
      <c r="D113"/>
      <c r="E113"/>
      <c r="F113"/>
      <c r="G113"/>
      <c r="H113"/>
      <c r="I113"/>
      <c r="J113"/>
      <c r="K113"/>
      <c r="L113"/>
      <c r="M113"/>
      <c r="N113"/>
    </row>
    <row r="114" spans="2:14">
      <c r="B114"/>
      <c r="C114"/>
      <c r="D114"/>
      <c r="E114"/>
      <c r="F114"/>
      <c r="G114"/>
      <c r="H114"/>
      <c r="I114"/>
      <c r="J114"/>
      <c r="K114"/>
      <c r="L114"/>
      <c r="M114"/>
      <c r="N114"/>
    </row>
    <row r="115" spans="2:14">
      <c r="B115"/>
      <c r="C115"/>
      <c r="D115"/>
      <c r="E115"/>
      <c r="F115"/>
      <c r="G115"/>
      <c r="H115"/>
      <c r="I115"/>
      <c r="J115"/>
      <c r="K115"/>
      <c r="L115"/>
      <c r="M115"/>
      <c r="N115"/>
    </row>
    <row r="116" spans="2:14">
      <c r="B116"/>
      <c r="C116"/>
      <c r="D116"/>
      <c r="E116"/>
      <c r="F116"/>
      <c r="G116"/>
      <c r="H116"/>
      <c r="I116"/>
      <c r="J116"/>
      <c r="K116"/>
      <c r="L116"/>
      <c r="M116"/>
      <c r="N116"/>
    </row>
    <row r="117" spans="2:14">
      <c r="B117"/>
      <c r="C117"/>
      <c r="D117"/>
      <c r="E117"/>
      <c r="F117"/>
      <c r="G117"/>
      <c r="H117"/>
      <c r="I117"/>
      <c r="J117"/>
      <c r="K117"/>
      <c r="L117"/>
      <c r="M117"/>
      <c r="N117"/>
    </row>
    <row r="118" spans="2:14">
      <c r="B118"/>
      <c r="C118"/>
      <c r="D118"/>
      <c r="E118"/>
      <c r="F118"/>
      <c r="G118"/>
      <c r="H118"/>
      <c r="I118"/>
      <c r="J118"/>
      <c r="K118"/>
      <c r="L118"/>
      <c r="M118"/>
      <c r="N118"/>
    </row>
    <row r="119" spans="2:14">
      <c r="B119"/>
      <c r="C119"/>
      <c r="D119"/>
      <c r="E119"/>
      <c r="F119"/>
      <c r="G119"/>
      <c r="H119"/>
      <c r="I119"/>
      <c r="J119"/>
      <c r="K119"/>
      <c r="L119"/>
      <c r="M119"/>
      <c r="N119"/>
    </row>
    <row r="120" spans="2:14">
      <c r="B120"/>
      <c r="C120"/>
      <c r="D120"/>
      <c r="E120"/>
      <c r="F120"/>
      <c r="G120"/>
      <c r="H120"/>
      <c r="I120"/>
      <c r="J120"/>
      <c r="K120"/>
      <c r="L120"/>
      <c r="M120"/>
      <c r="N120"/>
    </row>
    <row r="121" spans="2:14">
      <c r="B121"/>
      <c r="C121"/>
      <c r="D121"/>
      <c r="E121"/>
      <c r="F121"/>
      <c r="G121"/>
      <c r="H121"/>
      <c r="I121"/>
      <c r="J121"/>
      <c r="K121"/>
      <c r="L121"/>
      <c r="M121"/>
      <c r="N121"/>
    </row>
    <row r="122" spans="2:14">
      <c r="B122"/>
      <c r="C122"/>
      <c r="D122"/>
      <c r="E122"/>
      <c r="F122"/>
      <c r="G122"/>
      <c r="H122"/>
      <c r="I122"/>
      <c r="J122"/>
      <c r="K122"/>
      <c r="L122"/>
      <c r="M122"/>
      <c r="N122"/>
    </row>
    <row r="123" spans="2:14">
      <c r="B123"/>
      <c r="C123"/>
      <c r="D123"/>
      <c r="E123"/>
      <c r="F123"/>
      <c r="G123"/>
      <c r="H123"/>
      <c r="I123"/>
      <c r="J123"/>
      <c r="K123"/>
      <c r="L123"/>
      <c r="M123"/>
      <c r="N123"/>
    </row>
    <row r="124" spans="2:14">
      <c r="B124"/>
      <c r="C124"/>
      <c r="D124"/>
      <c r="E124"/>
      <c r="F124"/>
      <c r="G124"/>
      <c r="H124"/>
      <c r="I124"/>
      <c r="J124"/>
      <c r="K124"/>
      <c r="L124"/>
      <c r="M124"/>
      <c r="N124"/>
    </row>
    <row r="125" spans="2:14">
      <c r="B125"/>
      <c r="C125"/>
      <c r="D125"/>
      <c r="E125"/>
      <c r="F125"/>
      <c r="G125"/>
      <c r="H125"/>
      <c r="I125"/>
      <c r="J125"/>
      <c r="K125"/>
      <c r="L125"/>
      <c r="M125"/>
      <c r="N125"/>
    </row>
    <row r="126" spans="2:14">
      <c r="B126"/>
      <c r="C126"/>
      <c r="D126"/>
      <c r="E126"/>
      <c r="F126"/>
      <c r="G126"/>
      <c r="H126"/>
      <c r="I126"/>
      <c r="J126"/>
      <c r="K126"/>
      <c r="L126"/>
      <c r="M126"/>
      <c r="N126"/>
    </row>
    <row r="127" spans="2:14">
      <c r="B127"/>
      <c r="C127"/>
      <c r="D127"/>
      <c r="E127"/>
      <c r="F127"/>
      <c r="G127"/>
      <c r="H127"/>
      <c r="I127"/>
      <c r="J127"/>
      <c r="K127"/>
      <c r="L127"/>
      <c r="M127"/>
      <c r="N127"/>
    </row>
    <row r="128" spans="2:14">
      <c r="B128"/>
      <c r="C128"/>
      <c r="D128"/>
      <c r="E128"/>
      <c r="F128"/>
      <c r="G128"/>
      <c r="H128"/>
      <c r="I128"/>
      <c r="J128"/>
      <c r="K128"/>
      <c r="L128"/>
      <c r="M128"/>
      <c r="N128"/>
    </row>
    <row r="129" spans="2:14">
      <c r="B129"/>
      <c r="C129"/>
      <c r="D129"/>
      <c r="E129"/>
      <c r="F129"/>
      <c r="G129"/>
      <c r="H129"/>
      <c r="I129"/>
      <c r="J129"/>
      <c r="K129"/>
      <c r="L129"/>
      <c r="M129"/>
      <c r="N129"/>
    </row>
    <row r="130" spans="2:14">
      <c r="B130"/>
      <c r="C130"/>
      <c r="D130"/>
      <c r="E130"/>
      <c r="F130"/>
      <c r="G130"/>
      <c r="H130"/>
      <c r="I130"/>
      <c r="J130"/>
      <c r="K130"/>
      <c r="L130"/>
      <c r="M130"/>
      <c r="N130"/>
    </row>
    <row r="131" spans="2:14">
      <c r="B131"/>
      <c r="C131"/>
      <c r="D131"/>
      <c r="E131"/>
      <c r="F131"/>
      <c r="G131"/>
      <c r="H131"/>
      <c r="I131"/>
      <c r="J131"/>
      <c r="K131"/>
      <c r="L131"/>
      <c r="M131"/>
      <c r="N131"/>
    </row>
    <row r="132" spans="2:14">
      <c r="B132"/>
      <c r="C132"/>
      <c r="D132"/>
      <c r="E132"/>
      <c r="F132"/>
      <c r="G132"/>
      <c r="H132"/>
      <c r="I132"/>
      <c r="J132"/>
      <c r="K132"/>
      <c r="L132"/>
      <c r="M132"/>
      <c r="N132"/>
    </row>
    <row r="133" spans="2:14">
      <c r="B133"/>
      <c r="C133"/>
      <c r="D133"/>
      <c r="E133"/>
      <c r="F133"/>
      <c r="G133"/>
      <c r="H133"/>
      <c r="I133"/>
      <c r="J133"/>
      <c r="K133"/>
      <c r="L133"/>
      <c r="M133"/>
      <c r="N133"/>
    </row>
    <row r="134" spans="2:14">
      <c r="B134"/>
      <c r="C134"/>
      <c r="D134"/>
      <c r="E134"/>
      <c r="F134"/>
      <c r="G134"/>
      <c r="H134"/>
      <c r="I134"/>
      <c r="J134"/>
      <c r="K134"/>
      <c r="L134"/>
      <c r="M134"/>
      <c r="N134"/>
    </row>
    <row r="135" spans="2:14">
      <c r="B135"/>
      <c r="C135"/>
      <c r="D135"/>
      <c r="E135"/>
      <c r="F135"/>
      <c r="G135"/>
      <c r="H135"/>
      <c r="I135"/>
      <c r="J135"/>
      <c r="K135"/>
      <c r="L135"/>
      <c r="M135"/>
      <c r="N135"/>
    </row>
    <row r="136" spans="2:14">
      <c r="B136"/>
      <c r="C136"/>
      <c r="D136"/>
      <c r="E136"/>
      <c r="F136"/>
      <c r="G136"/>
      <c r="H136"/>
      <c r="I136"/>
      <c r="J136"/>
      <c r="K136"/>
      <c r="L136"/>
      <c r="M136"/>
      <c r="N136"/>
    </row>
    <row r="137" spans="2:14">
      <c r="B137"/>
      <c r="C137"/>
      <c r="D137"/>
      <c r="E137"/>
      <c r="F137"/>
      <c r="G137"/>
      <c r="H137"/>
      <c r="I137"/>
      <c r="J137"/>
      <c r="K137"/>
      <c r="L137"/>
      <c r="M137"/>
      <c r="N137"/>
    </row>
    <row r="138" spans="2:14">
      <c r="B138"/>
      <c r="C138"/>
      <c r="D138"/>
      <c r="E138"/>
      <c r="F138"/>
      <c r="G138"/>
      <c r="H138"/>
      <c r="I138"/>
      <c r="J138"/>
      <c r="K138"/>
      <c r="L138"/>
      <c r="M138"/>
      <c r="N138"/>
    </row>
    <row r="139" spans="2:14">
      <c r="B139"/>
      <c r="C139"/>
      <c r="D139"/>
      <c r="E139"/>
      <c r="F139"/>
      <c r="G139"/>
      <c r="H139"/>
      <c r="I139"/>
      <c r="J139"/>
      <c r="K139"/>
      <c r="L139"/>
      <c r="M139"/>
      <c r="N139"/>
    </row>
    <row r="140" spans="2:14">
      <c r="B140"/>
      <c r="C140"/>
      <c r="D140"/>
      <c r="E140"/>
      <c r="F140"/>
      <c r="G140"/>
      <c r="H140"/>
      <c r="I140"/>
      <c r="J140"/>
      <c r="K140"/>
      <c r="L140"/>
      <c r="M140"/>
      <c r="N140"/>
    </row>
    <row r="141" spans="2:14">
      <c r="B141"/>
      <c r="C141"/>
      <c r="D141"/>
      <c r="E141"/>
      <c r="F141"/>
      <c r="G141"/>
      <c r="H141"/>
      <c r="I141"/>
      <c r="J141"/>
      <c r="K141"/>
      <c r="L141"/>
      <c r="M141"/>
      <c r="N141"/>
    </row>
    <row r="142" spans="2:14">
      <c r="B142"/>
      <c r="C142"/>
      <c r="D142"/>
      <c r="E142"/>
      <c r="F142"/>
      <c r="G142"/>
      <c r="H142"/>
      <c r="I142"/>
      <c r="J142"/>
      <c r="K142"/>
      <c r="L142"/>
      <c r="M142"/>
      <c r="N142"/>
    </row>
    <row r="143" spans="2:14">
      <c r="B143"/>
      <c r="C143"/>
      <c r="D143"/>
      <c r="E143"/>
      <c r="F143"/>
      <c r="G143"/>
      <c r="H143"/>
      <c r="I143"/>
      <c r="J143"/>
      <c r="K143"/>
      <c r="L143"/>
      <c r="M143"/>
      <c r="N143"/>
    </row>
    <row r="144" spans="2:14">
      <c r="B144"/>
      <c r="C144"/>
      <c r="D144"/>
      <c r="E144"/>
      <c r="F144"/>
      <c r="G144"/>
      <c r="H144"/>
      <c r="I144"/>
      <c r="J144"/>
      <c r="K144"/>
      <c r="L144"/>
      <c r="M144"/>
      <c r="N144"/>
    </row>
    <row r="145" spans="2:14">
      <c r="B145"/>
      <c r="C145"/>
      <c r="D145"/>
      <c r="E145"/>
      <c r="F145"/>
      <c r="G145"/>
      <c r="H145"/>
      <c r="I145"/>
      <c r="J145"/>
      <c r="K145"/>
      <c r="L145"/>
      <c r="M145"/>
      <c r="N145"/>
    </row>
    <row r="146" spans="2:14">
      <c r="B146"/>
      <c r="C146"/>
      <c r="D146"/>
      <c r="E146"/>
      <c r="F146"/>
      <c r="G146"/>
      <c r="H146"/>
      <c r="I146"/>
      <c r="J146"/>
      <c r="K146"/>
      <c r="L146"/>
      <c r="M146"/>
      <c r="N146"/>
    </row>
    <row r="147" spans="2:14">
      <c r="B147"/>
      <c r="C147"/>
      <c r="D147"/>
      <c r="E147"/>
      <c r="F147"/>
      <c r="G147"/>
      <c r="H147"/>
      <c r="I147"/>
      <c r="J147"/>
      <c r="K147"/>
      <c r="L147"/>
      <c r="M147"/>
      <c r="N147"/>
    </row>
    <row r="148" spans="2:14">
      <c r="B148"/>
      <c r="C148"/>
      <c r="D148"/>
      <c r="E148"/>
      <c r="F148"/>
      <c r="G148"/>
      <c r="H148"/>
      <c r="I148"/>
      <c r="J148"/>
      <c r="K148"/>
      <c r="L148"/>
      <c r="M148"/>
      <c r="N148"/>
    </row>
    <row r="149" spans="2:14">
      <c r="B149"/>
      <c r="C149"/>
      <c r="D149"/>
      <c r="E149"/>
      <c r="F149"/>
      <c r="G149"/>
      <c r="H149"/>
      <c r="I149"/>
      <c r="J149"/>
      <c r="K149"/>
      <c r="L149"/>
      <c r="M149"/>
      <c r="N149"/>
    </row>
    <row r="150" spans="2:14">
      <c r="B150"/>
      <c r="C150"/>
      <c r="D150"/>
      <c r="E150"/>
      <c r="F150"/>
      <c r="G150"/>
      <c r="H150"/>
      <c r="I150"/>
      <c r="J150"/>
      <c r="K150"/>
      <c r="L150"/>
      <c r="M150"/>
      <c r="N150"/>
    </row>
    <row r="151" spans="2:14">
      <c r="B151"/>
      <c r="C151"/>
      <c r="D151"/>
      <c r="E151"/>
      <c r="F151"/>
      <c r="G151"/>
      <c r="H151"/>
      <c r="I151"/>
      <c r="J151"/>
      <c r="K151"/>
      <c r="L151"/>
      <c r="M151"/>
      <c r="N151"/>
    </row>
    <row r="152" spans="2:14">
      <c r="B152"/>
      <c r="C152"/>
      <c r="D152"/>
      <c r="E152"/>
      <c r="F152"/>
      <c r="G152"/>
      <c r="H152"/>
      <c r="I152"/>
      <c r="J152"/>
      <c r="K152"/>
      <c r="L152"/>
      <c r="M152"/>
      <c r="N152"/>
    </row>
    <row r="153" spans="2:14">
      <c r="B153"/>
      <c r="C153"/>
      <c r="D153"/>
      <c r="E153"/>
      <c r="F153"/>
      <c r="G153"/>
      <c r="H153"/>
      <c r="I153"/>
      <c r="J153"/>
      <c r="K153"/>
      <c r="L153"/>
      <c r="M153"/>
      <c r="N153"/>
    </row>
    <row r="154" spans="2:14">
      <c r="B154"/>
      <c r="C154"/>
      <c r="D154"/>
      <c r="E154"/>
      <c r="F154"/>
      <c r="G154"/>
      <c r="H154"/>
      <c r="I154"/>
      <c r="J154"/>
      <c r="K154"/>
      <c r="L154"/>
      <c r="M154"/>
      <c r="N154"/>
    </row>
    <row r="155" spans="2:14">
      <c r="B155"/>
      <c r="C155"/>
      <c r="D155"/>
      <c r="E155"/>
      <c r="F155"/>
      <c r="G155"/>
      <c r="H155"/>
      <c r="I155"/>
      <c r="J155"/>
      <c r="K155"/>
      <c r="L155"/>
      <c r="M155"/>
      <c r="N155"/>
    </row>
    <row r="156" spans="2:14">
      <c r="B156"/>
      <c r="C156"/>
      <c r="D156"/>
      <c r="E156"/>
      <c r="F156"/>
      <c r="G156"/>
      <c r="H156"/>
      <c r="I156"/>
      <c r="J156"/>
      <c r="K156"/>
      <c r="L156"/>
      <c r="M156"/>
      <c r="N156"/>
    </row>
    <row r="157" spans="2:14">
      <c r="B157"/>
      <c r="C157"/>
      <c r="D157"/>
      <c r="E157"/>
      <c r="F157"/>
      <c r="G157"/>
      <c r="H157"/>
      <c r="I157"/>
      <c r="J157"/>
      <c r="K157"/>
      <c r="L157"/>
      <c r="M157"/>
      <c r="N157"/>
    </row>
    <row r="158" spans="2:14">
      <c r="B158"/>
      <c r="C158"/>
      <c r="D158"/>
      <c r="E158"/>
      <c r="F158"/>
      <c r="G158"/>
      <c r="H158"/>
      <c r="I158"/>
      <c r="J158"/>
      <c r="K158"/>
      <c r="L158"/>
      <c r="M158"/>
      <c r="N158"/>
    </row>
    <row r="159" spans="2:14">
      <c r="B159"/>
      <c r="C159"/>
      <c r="D159"/>
      <c r="E159"/>
      <c r="F159"/>
      <c r="G159"/>
      <c r="H159"/>
      <c r="I159"/>
      <c r="J159"/>
      <c r="K159"/>
      <c r="L159"/>
      <c r="M159"/>
      <c r="N159"/>
    </row>
    <row r="160" spans="2:14">
      <c r="B160"/>
      <c r="C160"/>
      <c r="D160"/>
      <c r="E160"/>
      <c r="F160"/>
      <c r="G160"/>
      <c r="H160"/>
      <c r="I160"/>
      <c r="J160"/>
      <c r="K160"/>
      <c r="L160"/>
      <c r="M160"/>
      <c r="N160"/>
    </row>
    <row r="161" spans="2:14">
      <c r="B161"/>
      <c r="C161"/>
      <c r="D161"/>
      <c r="E161"/>
      <c r="F161"/>
      <c r="G161"/>
      <c r="H161"/>
      <c r="I161"/>
      <c r="J161"/>
      <c r="K161"/>
      <c r="L161"/>
      <c r="M161"/>
      <c r="N161"/>
    </row>
    <row r="162" spans="2:14">
      <c r="B162"/>
      <c r="C162"/>
      <c r="D162"/>
      <c r="E162"/>
      <c r="F162"/>
      <c r="G162"/>
      <c r="H162"/>
      <c r="I162"/>
      <c r="J162"/>
      <c r="K162"/>
      <c r="L162"/>
      <c r="M162"/>
      <c r="N162"/>
    </row>
    <row r="163" spans="2:14">
      <c r="B163"/>
      <c r="C163"/>
      <c r="D163"/>
      <c r="E163"/>
      <c r="F163"/>
      <c r="G163"/>
      <c r="H163"/>
      <c r="I163"/>
      <c r="J163"/>
      <c r="K163"/>
      <c r="L163"/>
      <c r="M163"/>
      <c r="N163"/>
    </row>
    <row r="164" spans="2:14">
      <c r="B164"/>
      <c r="C164"/>
      <c r="D164"/>
      <c r="E164"/>
      <c r="F164"/>
      <c r="G164"/>
      <c r="H164"/>
      <c r="I164"/>
      <c r="J164"/>
      <c r="K164"/>
      <c r="L164"/>
      <c r="M164"/>
      <c r="N164"/>
    </row>
    <row r="165" spans="2:14">
      <c r="B165"/>
      <c r="C165"/>
      <c r="D165"/>
      <c r="E165"/>
      <c r="F165"/>
      <c r="G165"/>
      <c r="H165"/>
      <c r="I165"/>
      <c r="J165"/>
      <c r="K165"/>
      <c r="L165"/>
      <c r="M165"/>
      <c r="N165"/>
    </row>
    <row r="166" spans="2:14">
      <c r="B166"/>
      <c r="C166"/>
      <c r="D166"/>
      <c r="E166"/>
      <c r="F166"/>
      <c r="G166"/>
      <c r="H166"/>
      <c r="I166"/>
      <c r="J166"/>
      <c r="K166"/>
      <c r="L166"/>
      <c r="M166"/>
      <c r="N166"/>
    </row>
    <row r="167" spans="2:14">
      <c r="B167"/>
      <c r="C167"/>
      <c r="D167"/>
      <c r="E167"/>
      <c r="F167"/>
      <c r="G167"/>
      <c r="H167"/>
      <c r="I167"/>
      <c r="J167"/>
      <c r="K167"/>
      <c r="L167"/>
      <c r="M167"/>
      <c r="N167"/>
    </row>
    <row r="168" spans="2:14">
      <c r="B168"/>
      <c r="C168"/>
      <c r="D168"/>
      <c r="E168"/>
      <c r="F168"/>
      <c r="G168"/>
      <c r="H168"/>
      <c r="I168"/>
      <c r="J168"/>
      <c r="K168"/>
      <c r="L168"/>
      <c r="M168"/>
      <c r="N168"/>
    </row>
    <row r="169" spans="2:14">
      <c r="B169"/>
      <c r="C169"/>
      <c r="D169"/>
      <c r="E169"/>
      <c r="F169"/>
      <c r="G169"/>
      <c r="H169"/>
      <c r="I169"/>
      <c r="J169"/>
      <c r="K169"/>
      <c r="L169"/>
      <c r="M169"/>
      <c r="N169"/>
    </row>
    <row r="170" spans="2:14">
      <c r="B170"/>
      <c r="C170"/>
      <c r="D170"/>
      <c r="E170"/>
      <c r="F170"/>
      <c r="G170"/>
      <c r="H170"/>
      <c r="I170"/>
      <c r="J170"/>
      <c r="K170"/>
      <c r="L170"/>
      <c r="M170"/>
      <c r="N170"/>
    </row>
    <row r="171" spans="2:14">
      <c r="B171"/>
      <c r="C171"/>
      <c r="D171"/>
      <c r="E171"/>
      <c r="F171"/>
      <c r="G171"/>
      <c r="H171"/>
      <c r="I171"/>
      <c r="J171"/>
      <c r="K171"/>
      <c r="L171"/>
      <c r="M171"/>
      <c r="N171"/>
    </row>
    <row r="172" spans="2:14">
      <c r="B172"/>
      <c r="C172"/>
      <c r="D172"/>
      <c r="E172"/>
      <c r="F172"/>
      <c r="G172"/>
      <c r="H172"/>
      <c r="I172"/>
      <c r="J172"/>
      <c r="K172"/>
      <c r="L172"/>
      <c r="M172"/>
      <c r="N172"/>
    </row>
    <row r="173" spans="2:14">
      <c r="B173"/>
      <c r="C173"/>
      <c r="D173"/>
      <c r="E173"/>
      <c r="F173"/>
      <c r="G173"/>
      <c r="H173"/>
      <c r="I173"/>
      <c r="J173"/>
      <c r="K173"/>
      <c r="L173"/>
      <c r="M173"/>
      <c r="N173"/>
    </row>
    <row r="174" spans="2:14">
      <c r="B174"/>
      <c r="C174"/>
      <c r="D174"/>
      <c r="E174"/>
      <c r="F174"/>
      <c r="G174"/>
      <c r="H174"/>
      <c r="I174"/>
      <c r="J174"/>
      <c r="K174"/>
      <c r="L174"/>
      <c r="M174"/>
      <c r="N174"/>
    </row>
    <row r="175" spans="2:14">
      <c r="B175"/>
      <c r="C175"/>
      <c r="D175"/>
      <c r="E175"/>
      <c r="F175"/>
      <c r="G175"/>
      <c r="H175"/>
      <c r="I175"/>
      <c r="J175"/>
      <c r="K175"/>
      <c r="L175"/>
      <c r="M175"/>
      <c r="N175"/>
    </row>
    <row r="176" spans="2: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sheetData>
  <mergeCells count="60">
    <mergeCell ref="B2:Z2"/>
    <mergeCell ref="C25:M25"/>
    <mergeCell ref="I26:M26"/>
    <mergeCell ref="G26:H26"/>
    <mergeCell ref="E26:F26"/>
    <mergeCell ref="C26:D26"/>
    <mergeCell ref="O26:O27"/>
    <mergeCell ref="B3:Z4"/>
    <mergeCell ref="P25:Z25"/>
    <mergeCell ref="P26:Q26"/>
    <mergeCell ref="R26:S26"/>
    <mergeCell ref="T26:U26"/>
    <mergeCell ref="V26:Z26"/>
    <mergeCell ref="P6:U6"/>
    <mergeCell ref="P7:Q7"/>
    <mergeCell ref="R7:S7"/>
    <mergeCell ref="C50:M50"/>
    <mergeCell ref="C51:D51"/>
    <mergeCell ref="E51:F51"/>
    <mergeCell ref="G51:H51"/>
    <mergeCell ref="I51:M51"/>
    <mergeCell ref="O51:T51"/>
    <mergeCell ref="P44:V44"/>
    <mergeCell ref="O36:O37"/>
    <mergeCell ref="V48:V49"/>
    <mergeCell ref="V46:V47"/>
    <mergeCell ref="P35:Z35"/>
    <mergeCell ref="P36:Q36"/>
    <mergeCell ref="R36:S36"/>
    <mergeCell ref="T36:U36"/>
    <mergeCell ref="V36:Z36"/>
    <mergeCell ref="P8:Q8"/>
    <mergeCell ref="R8:S8"/>
    <mergeCell ref="B6:G6"/>
    <mergeCell ref="B11:G11"/>
    <mergeCell ref="H6:M6"/>
    <mergeCell ref="H13:M13"/>
    <mergeCell ref="H9:M9"/>
    <mergeCell ref="R9:S9"/>
    <mergeCell ref="P10:Q10"/>
    <mergeCell ref="R10:S10"/>
    <mergeCell ref="P11:Q11"/>
    <mergeCell ref="R11:S11"/>
    <mergeCell ref="P9:Q9"/>
    <mergeCell ref="P12:Q12"/>
    <mergeCell ref="R12:S12"/>
    <mergeCell ref="P13:Q13"/>
    <mergeCell ref="R13:S13"/>
    <mergeCell ref="P14:Q14"/>
    <mergeCell ref="R14:S14"/>
    <mergeCell ref="P18:Q18"/>
    <mergeCell ref="R18:S18"/>
    <mergeCell ref="B23:Z23"/>
    <mergeCell ref="P15:Q15"/>
    <mergeCell ref="R15:S15"/>
    <mergeCell ref="P16:Q16"/>
    <mergeCell ref="R16:S16"/>
    <mergeCell ref="P17:Q17"/>
    <mergeCell ref="R17:S17"/>
    <mergeCell ref="B16:G16"/>
  </mergeCells>
  <conditionalFormatting sqref="C48:M48">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85" zoomScaleNormal="85" workbookViewId="0"/>
  </sheetViews>
  <sheetFormatPr defaultRowHeight="15"/>
  <sheetData>
    <row r="2" spans="2:24" ht="18.75">
      <c r="B2" s="319" t="s">
        <v>739</v>
      </c>
      <c r="C2" s="319"/>
      <c r="D2" s="319"/>
      <c r="E2" s="319"/>
      <c r="F2" s="319"/>
      <c r="G2" s="319"/>
      <c r="H2" s="319"/>
      <c r="I2" s="319"/>
      <c r="J2" s="319"/>
      <c r="K2" s="319"/>
      <c r="L2" s="319"/>
      <c r="M2" s="319"/>
      <c r="N2" s="319"/>
      <c r="O2" s="319"/>
      <c r="P2" s="319"/>
      <c r="Q2" s="319"/>
      <c r="R2" s="319"/>
      <c r="S2" s="319"/>
      <c r="T2" s="319"/>
      <c r="U2" s="319"/>
      <c r="V2" s="319"/>
      <c r="W2" s="319"/>
      <c r="X2" s="319"/>
    </row>
    <row r="3" spans="2:24" ht="45.75" customHeight="1">
      <c r="B3" s="320" t="s">
        <v>740</v>
      </c>
      <c r="C3" s="321"/>
      <c r="D3" s="321"/>
      <c r="E3" s="321"/>
      <c r="F3" s="321"/>
      <c r="G3" s="321"/>
      <c r="H3" s="321"/>
      <c r="I3" s="321"/>
      <c r="J3" s="321"/>
      <c r="K3" s="321"/>
      <c r="L3" s="321"/>
      <c r="M3" s="321"/>
      <c r="N3" s="321"/>
      <c r="O3" s="321"/>
      <c r="P3" s="321"/>
      <c r="Q3" s="321"/>
      <c r="R3" s="321"/>
      <c r="S3" s="321"/>
      <c r="T3" s="321"/>
      <c r="U3" s="321"/>
      <c r="V3" s="321"/>
      <c r="W3" s="321"/>
      <c r="X3" s="321"/>
    </row>
    <row r="4" spans="2:24" ht="69" customHeight="1">
      <c r="B4" s="321"/>
      <c r="C4" s="321"/>
      <c r="D4" s="321"/>
      <c r="E4" s="321"/>
      <c r="F4" s="321"/>
      <c r="G4" s="321"/>
      <c r="H4" s="321"/>
      <c r="I4" s="321"/>
      <c r="J4" s="321"/>
      <c r="K4" s="321"/>
      <c r="L4" s="321"/>
      <c r="M4" s="321"/>
      <c r="N4" s="321"/>
      <c r="O4" s="321"/>
      <c r="P4" s="321"/>
      <c r="Q4" s="321"/>
      <c r="R4" s="321"/>
      <c r="S4" s="321"/>
      <c r="T4" s="321"/>
      <c r="U4" s="321"/>
      <c r="V4" s="321"/>
      <c r="W4" s="321"/>
      <c r="X4" s="321"/>
    </row>
    <row r="6" spans="2:24">
      <c r="C6" s="312" t="s">
        <v>732</v>
      </c>
      <c r="D6" s="313"/>
      <c r="E6" s="313"/>
      <c r="F6" s="313"/>
      <c r="G6" s="313"/>
      <c r="H6" s="313"/>
      <c r="I6" s="313"/>
      <c r="J6" s="313"/>
      <c r="K6" s="313"/>
      <c r="L6" s="314"/>
      <c r="O6" s="312" t="s">
        <v>733</v>
      </c>
      <c r="P6" s="313"/>
      <c r="Q6" s="313"/>
      <c r="R6" s="313"/>
      <c r="S6" s="313"/>
      <c r="T6" s="313"/>
      <c r="U6" s="313"/>
      <c r="V6" s="313"/>
      <c r="W6" s="313"/>
      <c r="X6" s="314"/>
    </row>
    <row r="7" spans="2:24">
      <c r="C7" s="336" t="s">
        <v>738</v>
      </c>
      <c r="D7" s="337"/>
      <c r="E7" s="336" t="s">
        <v>729</v>
      </c>
      <c r="F7" s="338"/>
      <c r="G7" s="337"/>
      <c r="H7" s="336" t="s">
        <v>730</v>
      </c>
      <c r="I7" s="338"/>
      <c r="J7" s="337"/>
      <c r="K7" s="336" t="s">
        <v>731</v>
      </c>
      <c r="L7" s="337"/>
      <c r="O7" s="336" t="s">
        <v>734</v>
      </c>
      <c r="P7" s="337"/>
      <c r="Q7" s="335" t="s">
        <v>735</v>
      </c>
      <c r="R7" s="335"/>
      <c r="S7" s="335" t="s">
        <v>737</v>
      </c>
      <c r="T7" s="335"/>
      <c r="U7" s="335"/>
      <c r="V7" s="335" t="s">
        <v>736</v>
      </c>
      <c r="W7" s="335"/>
      <c r="X7" s="335"/>
    </row>
    <row r="8" spans="2:24">
      <c r="B8" s="2" t="s">
        <v>669</v>
      </c>
      <c r="C8" s="114" t="s">
        <v>742</v>
      </c>
      <c r="D8" s="114" t="s">
        <v>248</v>
      </c>
      <c r="E8" s="114" t="s">
        <v>742</v>
      </c>
      <c r="F8" s="114" t="s">
        <v>248</v>
      </c>
      <c r="G8" s="114" t="s">
        <v>248</v>
      </c>
      <c r="H8" s="114" t="s">
        <v>742</v>
      </c>
      <c r="I8" s="114" t="s">
        <v>248</v>
      </c>
      <c r="J8" s="114" t="s">
        <v>248</v>
      </c>
      <c r="K8" s="114" t="s">
        <v>742</v>
      </c>
      <c r="L8" s="114" t="s">
        <v>248</v>
      </c>
      <c r="N8" s="2" t="s">
        <v>669</v>
      </c>
      <c r="O8" s="114" t="s">
        <v>742</v>
      </c>
      <c r="P8" s="114" t="s">
        <v>248</v>
      </c>
      <c r="Q8" s="114" t="s">
        <v>742</v>
      </c>
      <c r="R8" s="114" t="s">
        <v>248</v>
      </c>
      <c r="S8" s="114" t="s">
        <v>248</v>
      </c>
      <c r="T8" s="114" t="s">
        <v>742</v>
      </c>
      <c r="U8" s="114" t="s">
        <v>248</v>
      </c>
      <c r="V8" s="114" t="s">
        <v>248</v>
      </c>
      <c r="W8" s="114" t="s">
        <v>742</v>
      </c>
      <c r="X8" s="114" t="s">
        <v>248</v>
      </c>
    </row>
    <row r="9" spans="2:24">
      <c r="B9" s="2" t="s">
        <v>741</v>
      </c>
      <c r="C9" s="114" t="s">
        <v>746</v>
      </c>
      <c r="D9" s="114" t="s">
        <v>746</v>
      </c>
      <c r="E9" s="114" t="s">
        <v>248</v>
      </c>
      <c r="F9" s="114" t="s">
        <v>248</v>
      </c>
      <c r="G9" s="114" t="s">
        <v>742</v>
      </c>
      <c r="H9" s="114" t="s">
        <v>743</v>
      </c>
      <c r="I9" s="114" t="s">
        <v>743</v>
      </c>
      <c r="J9" s="114" t="s">
        <v>744</v>
      </c>
      <c r="K9" s="114" t="s">
        <v>747</v>
      </c>
      <c r="L9" s="114" t="s">
        <v>745</v>
      </c>
      <c r="N9" s="2" t="s">
        <v>741</v>
      </c>
      <c r="O9" s="114" t="s">
        <v>746</v>
      </c>
      <c r="P9" s="114" t="s">
        <v>746</v>
      </c>
      <c r="Q9" s="114" t="s">
        <v>248</v>
      </c>
      <c r="R9" s="114" t="s">
        <v>248</v>
      </c>
      <c r="S9" s="114" t="s">
        <v>742</v>
      </c>
      <c r="T9" s="114" t="s">
        <v>743</v>
      </c>
      <c r="U9" s="114" t="s">
        <v>743</v>
      </c>
      <c r="V9" s="114" t="s">
        <v>744</v>
      </c>
      <c r="W9" s="114" t="s">
        <v>747</v>
      </c>
      <c r="X9" s="114" t="s">
        <v>745</v>
      </c>
    </row>
    <row r="10" spans="2:24">
      <c r="B10" s="22" t="s">
        <v>162</v>
      </c>
      <c r="C10" s="75">
        <v>-1600</v>
      </c>
      <c r="D10" s="75">
        <v>-1200</v>
      </c>
      <c r="E10" s="75">
        <v>-2000</v>
      </c>
      <c r="F10" s="75">
        <v>-1100</v>
      </c>
      <c r="G10" s="75">
        <v>-1900</v>
      </c>
      <c r="H10" s="75">
        <v>-1900</v>
      </c>
      <c r="I10" s="75">
        <v>-1000</v>
      </c>
      <c r="J10" s="75">
        <v>-1200</v>
      </c>
      <c r="K10" s="168"/>
      <c r="L10" s="168"/>
      <c r="N10" s="2">
        <v>4</v>
      </c>
      <c r="O10" s="75">
        <v>-1600</v>
      </c>
      <c r="P10" s="75">
        <v>-1200</v>
      </c>
      <c r="Q10" s="75">
        <v>-1300</v>
      </c>
      <c r="R10" s="75">
        <v>-900</v>
      </c>
      <c r="S10" s="75">
        <v>-1000</v>
      </c>
      <c r="T10" s="75">
        <v>-1000</v>
      </c>
      <c r="U10" s="75">
        <v>-800</v>
      </c>
      <c r="V10" s="75">
        <v>-800</v>
      </c>
      <c r="W10" s="75">
        <v>-800</v>
      </c>
      <c r="X10" s="75">
        <v>-600</v>
      </c>
    </row>
    <row r="11" spans="2:24">
      <c r="B11" s="2">
        <v>6</v>
      </c>
      <c r="C11" s="75">
        <v>-1600</v>
      </c>
      <c r="D11" s="75">
        <v>-1200</v>
      </c>
      <c r="E11" s="75">
        <v>-1900</v>
      </c>
      <c r="F11" s="75">
        <v>-1100</v>
      </c>
      <c r="G11" s="75">
        <v>-1800</v>
      </c>
      <c r="H11" s="75">
        <v>-1800</v>
      </c>
      <c r="I11" s="75">
        <v>-900</v>
      </c>
      <c r="J11" s="75">
        <v>-1300</v>
      </c>
      <c r="K11" s="75">
        <v>-1900</v>
      </c>
      <c r="L11" s="75">
        <v>-700</v>
      </c>
      <c r="N11" s="2">
        <v>6</v>
      </c>
      <c r="O11" s="75">
        <v>-1600</v>
      </c>
      <c r="P11" s="75">
        <v>-1200</v>
      </c>
      <c r="Q11" s="75">
        <v>-1300</v>
      </c>
      <c r="R11" s="75">
        <v>-1000</v>
      </c>
      <c r="S11" s="75">
        <v>-1100</v>
      </c>
      <c r="T11" s="75">
        <v>-1100</v>
      </c>
      <c r="U11" s="75">
        <v>-800</v>
      </c>
      <c r="V11" s="75">
        <v>-800</v>
      </c>
      <c r="W11" s="75">
        <v>-900</v>
      </c>
      <c r="X11" s="75">
        <v>-700</v>
      </c>
    </row>
    <row r="12" spans="2:24">
      <c r="B12" s="2">
        <v>8</v>
      </c>
      <c r="C12" s="75">
        <v>-1600</v>
      </c>
      <c r="D12" s="75">
        <v>-1200</v>
      </c>
      <c r="E12" s="75">
        <v>-1900</v>
      </c>
      <c r="F12" s="75">
        <v>-1100</v>
      </c>
      <c r="G12" s="75">
        <v>-1700</v>
      </c>
      <c r="H12" s="75">
        <v>-1700</v>
      </c>
      <c r="I12" s="75">
        <v>-900</v>
      </c>
      <c r="J12" s="75">
        <v>-1300</v>
      </c>
      <c r="K12" s="75">
        <v>-1600</v>
      </c>
      <c r="L12" s="75">
        <v>-800</v>
      </c>
      <c r="N12" s="2">
        <v>8</v>
      </c>
      <c r="O12" s="75">
        <v>-1600</v>
      </c>
      <c r="P12" s="75">
        <v>-1200</v>
      </c>
      <c r="Q12" s="75">
        <v>-1300</v>
      </c>
      <c r="R12" s="75">
        <v>-1000</v>
      </c>
      <c r="S12" s="75">
        <v>-1100</v>
      </c>
      <c r="T12" s="75">
        <v>-1100</v>
      </c>
      <c r="U12" s="75">
        <v>-800</v>
      </c>
      <c r="V12" s="75">
        <v>-900</v>
      </c>
      <c r="W12" s="75">
        <v>-900</v>
      </c>
      <c r="X12" s="75">
        <v>-700</v>
      </c>
    </row>
    <row r="13" spans="2:24">
      <c r="B13" s="2">
        <v>10</v>
      </c>
      <c r="C13" s="75">
        <v>-1600</v>
      </c>
      <c r="D13" s="75">
        <v>-1200</v>
      </c>
      <c r="E13" s="75">
        <v>-1900</v>
      </c>
      <c r="F13" s="75">
        <v>-1200</v>
      </c>
      <c r="G13" s="75">
        <v>-1700</v>
      </c>
      <c r="H13" s="75">
        <v>-1800</v>
      </c>
      <c r="I13" s="75">
        <v>-1000</v>
      </c>
      <c r="J13" s="75">
        <v>-1300</v>
      </c>
      <c r="K13" s="75">
        <v>-1100</v>
      </c>
      <c r="L13" s="75">
        <v>-900</v>
      </c>
      <c r="N13" s="2">
        <v>10</v>
      </c>
      <c r="O13" s="75">
        <v>-1600</v>
      </c>
      <c r="P13" s="75">
        <v>-1200</v>
      </c>
      <c r="Q13" s="75">
        <v>-1400</v>
      </c>
      <c r="R13" s="75">
        <v>-1000</v>
      </c>
      <c r="S13" s="75">
        <v>-1200</v>
      </c>
      <c r="T13" s="75">
        <v>-1200</v>
      </c>
      <c r="U13" s="75">
        <v>-800</v>
      </c>
      <c r="V13" s="75">
        <v>-1000</v>
      </c>
      <c r="W13" s="75">
        <v>-1000</v>
      </c>
      <c r="X13" s="75">
        <v>-800</v>
      </c>
    </row>
    <row r="14" spans="2:24">
      <c r="B14" s="2">
        <v>12</v>
      </c>
      <c r="C14" s="75">
        <v>-1500</v>
      </c>
      <c r="D14" s="75">
        <v>-1200</v>
      </c>
      <c r="E14" s="75">
        <v>-1800</v>
      </c>
      <c r="F14" s="75">
        <v>-1200</v>
      </c>
      <c r="G14" s="75">
        <v>-1600</v>
      </c>
      <c r="H14" s="75">
        <v>-1800</v>
      </c>
      <c r="I14" s="75">
        <v>-1100</v>
      </c>
      <c r="J14" s="75">
        <v>-1400</v>
      </c>
      <c r="K14" s="75">
        <v>-1700</v>
      </c>
      <c r="L14" s="75">
        <v>-900</v>
      </c>
      <c r="N14" s="2">
        <v>12</v>
      </c>
      <c r="O14" s="75">
        <v>-1600</v>
      </c>
      <c r="P14" s="75">
        <v>-1200</v>
      </c>
      <c r="Q14" s="75">
        <v>-1400</v>
      </c>
      <c r="R14" s="75">
        <v>-1100</v>
      </c>
      <c r="S14" s="75">
        <v>-1200</v>
      </c>
      <c r="T14" s="75">
        <v>-1300</v>
      </c>
      <c r="U14" s="75">
        <v>-900</v>
      </c>
      <c r="V14" s="75">
        <v>-1100</v>
      </c>
      <c r="W14" s="75">
        <v>-1100</v>
      </c>
      <c r="X14" s="75">
        <v>-900</v>
      </c>
    </row>
    <row r="15" spans="2:24">
      <c r="B15" s="2">
        <v>14</v>
      </c>
      <c r="C15" s="75">
        <v>-1300</v>
      </c>
      <c r="D15" s="75">
        <v>-1100</v>
      </c>
      <c r="E15" s="75">
        <v>-1700</v>
      </c>
      <c r="F15" s="75">
        <v>-1200</v>
      </c>
      <c r="G15" s="75">
        <v>-1500</v>
      </c>
      <c r="H15" s="75">
        <v>-1800</v>
      </c>
      <c r="I15" s="75">
        <v>-1200</v>
      </c>
      <c r="J15" s="75">
        <v>-1400</v>
      </c>
      <c r="K15" s="75">
        <v>-2100</v>
      </c>
      <c r="L15" s="75">
        <v>-1100</v>
      </c>
      <c r="N15" s="2">
        <v>14</v>
      </c>
      <c r="O15" s="75">
        <v>-1500</v>
      </c>
      <c r="P15" s="75">
        <v>-1200</v>
      </c>
      <c r="Q15" s="75">
        <v>-1500</v>
      </c>
      <c r="R15" s="75">
        <v>-1100</v>
      </c>
      <c r="S15" s="75">
        <v>-1300</v>
      </c>
      <c r="T15" s="75">
        <v>-1400</v>
      </c>
      <c r="U15" s="75">
        <v>-1100</v>
      </c>
      <c r="V15" s="75">
        <v>-1200</v>
      </c>
      <c r="W15" s="75">
        <v>-1300</v>
      </c>
      <c r="X15" s="75">
        <v>-1100</v>
      </c>
    </row>
    <row r="16" spans="2:24">
      <c r="B16" s="2">
        <v>16</v>
      </c>
      <c r="C16" s="75">
        <v>-1300</v>
      </c>
      <c r="D16" s="75">
        <v>-1200</v>
      </c>
      <c r="E16" s="75">
        <v>-1400</v>
      </c>
      <c r="F16" s="75">
        <v>-1300</v>
      </c>
      <c r="G16" s="75">
        <v>-1400</v>
      </c>
      <c r="H16" s="75">
        <v>-1700</v>
      </c>
      <c r="I16" s="75">
        <v>-1500</v>
      </c>
      <c r="J16" s="75">
        <v>-1600</v>
      </c>
      <c r="K16" s="75">
        <v>-2300</v>
      </c>
      <c r="L16" s="75">
        <v>-1900</v>
      </c>
      <c r="N16" s="2">
        <v>16</v>
      </c>
      <c r="O16" s="75">
        <v>-1300</v>
      </c>
      <c r="P16" s="75">
        <v>-1200</v>
      </c>
      <c r="Q16" s="75">
        <v>-1400</v>
      </c>
      <c r="R16" s="75">
        <v>-1200</v>
      </c>
      <c r="S16" s="75">
        <v>-1200</v>
      </c>
      <c r="T16" s="75">
        <v>-1500</v>
      </c>
      <c r="U16" s="75">
        <v>-1200</v>
      </c>
      <c r="V16" s="75">
        <v>-1300</v>
      </c>
      <c r="W16" s="75">
        <v>-1400</v>
      </c>
      <c r="X16" s="75">
        <v>-1300</v>
      </c>
    </row>
    <row r="17" spans="2:24">
      <c r="B17" s="2">
        <v>18</v>
      </c>
      <c r="C17" s="168"/>
      <c r="D17" s="75">
        <v>-1300</v>
      </c>
      <c r="E17" s="75">
        <v>-1500</v>
      </c>
      <c r="F17" s="75">
        <v>-1400</v>
      </c>
      <c r="G17" s="75">
        <v>-1400</v>
      </c>
      <c r="H17" s="75">
        <v>-2200</v>
      </c>
      <c r="I17" s="75">
        <v>-1900</v>
      </c>
      <c r="J17" s="75">
        <v>-1700</v>
      </c>
      <c r="K17" s="168"/>
      <c r="L17" s="168"/>
      <c r="N17" s="2">
        <v>18</v>
      </c>
      <c r="O17" s="168"/>
      <c r="P17" s="75">
        <v>-1100</v>
      </c>
      <c r="Q17" s="75">
        <v>-1300</v>
      </c>
      <c r="R17" s="75">
        <v>-1200</v>
      </c>
      <c r="S17" s="75">
        <v>-1300</v>
      </c>
      <c r="T17" s="75">
        <v>-1500</v>
      </c>
      <c r="U17" s="75">
        <v>-1400</v>
      </c>
      <c r="V17" s="75">
        <v>-1400</v>
      </c>
      <c r="W17" s="75">
        <v>-1600</v>
      </c>
      <c r="X17" s="75">
        <v>-1500</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9">
      <colorScale>
        <cfvo type="min"/>
        <cfvo type="percentile" val="50"/>
        <cfvo type="max"/>
        <color rgb="FFF8696B"/>
        <color rgb="FFFFEB84"/>
        <color rgb="FF63BE7B"/>
      </colorScale>
    </cfRule>
  </conditionalFormatting>
  <conditionalFormatting sqref="C10:L17">
    <cfRule type="colorScale" priority="10">
      <colorScale>
        <cfvo type="min"/>
        <cfvo type="percentile" val="50"/>
        <cfvo type="max"/>
        <color rgb="FFF8696B"/>
        <color rgb="FFFFEB84"/>
        <color rgb="FF63BE7B"/>
      </colorScale>
    </cfRule>
  </conditionalFormatting>
  <conditionalFormatting sqref="O10:X17">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36" sqref="P36"/>
    </sheetView>
  </sheetViews>
  <sheetFormatPr defaultRowHeight="15"/>
  <cols>
    <col min="4" max="4" width="9.5703125" customWidth="1"/>
    <col min="8" max="8" width="8.7109375" customWidth="1"/>
  </cols>
  <sheetData>
    <row r="2" spans="2:34" ht="18.75">
      <c r="B2" s="319" t="s">
        <v>493</v>
      </c>
      <c r="C2" s="319"/>
      <c r="D2" s="319"/>
      <c r="E2" s="319"/>
      <c r="F2" s="319"/>
      <c r="G2" s="319"/>
      <c r="H2" s="319"/>
      <c r="I2" s="319"/>
      <c r="J2" s="319"/>
      <c r="K2" s="319"/>
      <c r="L2" s="319"/>
      <c r="M2" s="319"/>
      <c r="N2" s="319"/>
      <c r="O2" s="319"/>
      <c r="P2" s="319"/>
      <c r="Q2" s="319"/>
      <c r="R2" s="319"/>
      <c r="S2" s="319"/>
      <c r="T2" s="319"/>
      <c r="U2" s="319"/>
      <c r="V2" s="319"/>
      <c r="W2" s="319"/>
      <c r="X2" s="319"/>
      <c r="Y2" s="319"/>
      <c r="Z2" s="319"/>
      <c r="AA2" s="319"/>
      <c r="AB2" s="319"/>
      <c r="AC2" s="319"/>
      <c r="AD2" s="93"/>
      <c r="AE2" s="93"/>
      <c r="AF2" s="93"/>
      <c r="AG2" s="93"/>
      <c r="AH2" s="93"/>
    </row>
    <row r="3" spans="2:34" ht="59.25" customHeight="1">
      <c r="B3" s="320" t="s">
        <v>552</v>
      </c>
      <c r="C3" s="321"/>
      <c r="D3" s="321"/>
      <c r="E3" s="321"/>
      <c r="F3" s="321"/>
      <c r="G3" s="321"/>
      <c r="H3" s="321"/>
      <c r="I3" s="321"/>
      <c r="J3" s="321"/>
      <c r="K3" s="321"/>
      <c r="L3" s="321"/>
      <c r="M3" s="321"/>
      <c r="N3" s="321"/>
      <c r="O3" s="321"/>
      <c r="P3" s="321"/>
      <c r="Q3" s="321"/>
      <c r="R3" s="321"/>
      <c r="S3" s="321"/>
      <c r="T3" s="321"/>
      <c r="U3" s="321"/>
      <c r="V3" s="321"/>
      <c r="W3" s="321"/>
      <c r="X3" s="321"/>
      <c r="Y3" s="321"/>
      <c r="Z3" s="321"/>
      <c r="AA3" s="321"/>
      <c r="AB3" s="321"/>
      <c r="AC3" s="321"/>
      <c r="AD3" s="93"/>
      <c r="AE3" s="93"/>
      <c r="AF3" s="93"/>
      <c r="AG3" s="93"/>
      <c r="AH3" s="93"/>
    </row>
    <row r="4" spans="2:34" ht="40.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c r="AA4" s="321"/>
      <c r="AB4" s="321"/>
      <c r="AC4" s="321"/>
      <c r="AD4" s="93"/>
      <c r="AE4" s="93"/>
      <c r="AF4" s="93"/>
      <c r="AG4" s="93"/>
      <c r="AH4" s="93"/>
    </row>
    <row r="5" spans="2:34" ht="15" customHeight="1">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3"/>
      <c r="AE5" s="93"/>
      <c r="AF5" s="93"/>
      <c r="AG5" s="93"/>
      <c r="AH5" s="93"/>
    </row>
    <row r="6" spans="2:34" ht="15" customHeight="1">
      <c r="B6" s="72" t="s">
        <v>491</v>
      </c>
      <c r="C6" s="72">
        <v>1</v>
      </c>
      <c r="D6" s="72">
        <v>2</v>
      </c>
      <c r="E6" s="72">
        <v>3</v>
      </c>
      <c r="F6" s="72">
        <v>4</v>
      </c>
      <c r="G6" s="72">
        <v>5</v>
      </c>
      <c r="H6" s="72">
        <v>6</v>
      </c>
      <c r="I6" s="72">
        <v>7</v>
      </c>
      <c r="J6" s="72">
        <v>8</v>
      </c>
      <c r="K6" s="72">
        <v>9</v>
      </c>
      <c r="L6" s="72" t="s">
        <v>4</v>
      </c>
      <c r="M6" s="65"/>
      <c r="N6" s="65"/>
      <c r="O6" s="65"/>
      <c r="W6" s="65"/>
      <c r="X6" s="65"/>
      <c r="Y6" s="65"/>
      <c r="Z6" s="65"/>
      <c r="AA6" s="65"/>
      <c r="AB6" s="65"/>
      <c r="AC6" s="65"/>
      <c r="AD6" s="93"/>
      <c r="AE6" s="93"/>
      <c r="AF6" s="93"/>
      <c r="AG6" s="93"/>
      <c r="AH6" s="93"/>
    </row>
    <row r="7" spans="2:34" ht="15" customHeight="1">
      <c r="B7" s="2" t="s">
        <v>52</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3"/>
      <c r="AE7" s="93"/>
      <c r="AF7" s="93"/>
      <c r="AG7" s="93"/>
      <c r="AH7" s="93"/>
    </row>
    <row r="8" spans="2:34" ht="15" customHeight="1">
      <c r="B8" s="2" t="s">
        <v>50</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3"/>
      <c r="AE8" s="93"/>
      <c r="AF8" s="93"/>
      <c r="AG8" s="93"/>
      <c r="AH8" s="93"/>
    </row>
    <row r="9" spans="2:34" ht="15" customHeight="1">
      <c r="B9" s="65"/>
      <c r="C9" s="65"/>
      <c r="D9" s="65"/>
      <c r="E9" s="65"/>
      <c r="F9" s="65"/>
      <c r="G9" s="65"/>
      <c r="H9" s="65"/>
      <c r="I9" s="65"/>
      <c r="J9" s="65"/>
      <c r="K9" s="65"/>
      <c r="L9" s="65"/>
      <c r="M9" s="65"/>
      <c r="N9" s="65"/>
      <c r="O9" s="65"/>
      <c r="W9" s="65"/>
      <c r="X9" s="65"/>
      <c r="Y9" s="65"/>
      <c r="Z9" s="65"/>
      <c r="AA9" s="65"/>
      <c r="AB9" s="65"/>
      <c r="AC9" s="65"/>
      <c r="AD9" s="93"/>
      <c r="AE9" s="93"/>
      <c r="AF9" s="93"/>
      <c r="AG9" s="93"/>
      <c r="AH9" s="93"/>
    </row>
    <row r="10" spans="2:34">
      <c r="B10" s="311" t="s">
        <v>108</v>
      </c>
      <c r="C10" s="311"/>
      <c r="D10" s="311"/>
      <c r="E10" s="311"/>
      <c r="F10" s="311"/>
      <c r="G10" s="311"/>
      <c r="H10" s="311"/>
      <c r="I10" s="311"/>
      <c r="Q10" s="311" t="s">
        <v>109</v>
      </c>
      <c r="R10" s="311"/>
      <c r="S10" s="311"/>
      <c r="T10" s="311"/>
      <c r="U10" s="311"/>
      <c r="V10" s="311"/>
      <c r="W10" s="311"/>
    </row>
    <row r="11" spans="2:34">
      <c r="B11" s="2" t="s">
        <v>494</v>
      </c>
      <c r="C11" s="2" t="s">
        <v>1</v>
      </c>
      <c r="D11" s="2" t="s">
        <v>106</v>
      </c>
      <c r="E11" s="2" t="s">
        <v>107</v>
      </c>
      <c r="F11" s="2" t="s">
        <v>5</v>
      </c>
      <c r="G11" s="2" t="s">
        <v>6</v>
      </c>
      <c r="H11" s="2" t="s">
        <v>328</v>
      </c>
      <c r="I11" s="2" t="s">
        <v>7</v>
      </c>
      <c r="Q11" s="2" t="s">
        <v>494</v>
      </c>
      <c r="R11" s="2" t="s">
        <v>1</v>
      </c>
      <c r="S11" s="2" t="s">
        <v>106</v>
      </c>
      <c r="T11" s="2" t="s">
        <v>107</v>
      </c>
      <c r="U11" s="2" t="s">
        <v>5</v>
      </c>
      <c r="V11" s="2" t="s">
        <v>6</v>
      </c>
      <c r="W11" s="2" t="s">
        <v>7</v>
      </c>
    </row>
    <row r="12" spans="2:34">
      <c r="B12" s="94">
        <v>5.7503226563416637E-2</v>
      </c>
      <c r="C12" s="96">
        <v>0.5345183620790801</v>
      </c>
      <c r="D12" s="98">
        <f>SUM(C18:K18)</f>
        <v>0.20931596855567292</v>
      </c>
      <c r="E12" s="100">
        <f>SUM(C20:N20)</f>
        <v>5.8852516719464981E-2</v>
      </c>
      <c r="F12" s="133">
        <v>0.10576227879910993</v>
      </c>
      <c r="G12" s="134">
        <v>3.4353261594401274E-2</v>
      </c>
      <c r="H12" s="4">
        <v>6.42</v>
      </c>
      <c r="I12" s="4">
        <v>142461</v>
      </c>
      <c r="Q12" s="94">
        <v>2.1349824634244945E-2</v>
      </c>
      <c r="R12" s="96">
        <v>0.42726964806660628</v>
      </c>
      <c r="S12" s="98">
        <v>0.26719583935699154</v>
      </c>
      <c r="T12" s="100">
        <v>6.6883063746215318E-2</v>
      </c>
      <c r="U12" s="135">
        <v>0.19299139678886515</v>
      </c>
      <c r="V12" s="134">
        <v>2.4861636254041319E-2</v>
      </c>
      <c r="W12" s="4">
        <v>109983</v>
      </c>
    </row>
    <row r="14" spans="2:34">
      <c r="B14" s="311" t="s">
        <v>489</v>
      </c>
      <c r="C14" s="311"/>
      <c r="D14" s="311"/>
      <c r="E14" s="311"/>
      <c r="F14" s="311"/>
      <c r="G14" s="311"/>
      <c r="H14" s="311"/>
      <c r="I14" s="311"/>
      <c r="J14" s="311"/>
      <c r="K14" s="311"/>
      <c r="L14" s="311"/>
      <c r="M14" s="311"/>
      <c r="N14" s="311"/>
      <c r="Q14" s="311" t="s">
        <v>492</v>
      </c>
      <c r="R14" s="311"/>
      <c r="S14" s="311"/>
      <c r="T14" s="311"/>
      <c r="U14" s="311"/>
      <c r="V14" s="311"/>
      <c r="W14" s="311"/>
      <c r="X14" s="311"/>
      <c r="Y14" s="311"/>
      <c r="Z14" s="311"/>
      <c r="AA14" s="311"/>
      <c r="AB14" s="311"/>
      <c r="AC14" s="311"/>
    </row>
    <row r="15" spans="2:34" ht="15" customHeight="1">
      <c r="B15" s="343" t="s">
        <v>490</v>
      </c>
      <c r="C15" s="74">
        <v>147</v>
      </c>
      <c r="D15" s="74">
        <v>258</v>
      </c>
      <c r="E15" s="74">
        <v>369</v>
      </c>
      <c r="F15" s="74">
        <v>14</v>
      </c>
      <c r="G15" s="74">
        <v>25</v>
      </c>
      <c r="H15" s="74">
        <v>36</v>
      </c>
      <c r="I15" s="74">
        <v>47</v>
      </c>
      <c r="J15" s="74">
        <v>58</v>
      </c>
      <c r="K15" s="74">
        <v>69</v>
      </c>
      <c r="M15" s="341" t="s">
        <v>6</v>
      </c>
      <c r="N15" s="339">
        <v>3.4353261594401274E-2</v>
      </c>
      <c r="Q15" s="343" t="s">
        <v>490</v>
      </c>
      <c r="R15" s="74">
        <v>147</v>
      </c>
      <c r="S15" s="74">
        <v>258</v>
      </c>
      <c r="T15" s="74">
        <v>369</v>
      </c>
      <c r="U15" s="74">
        <v>14</v>
      </c>
      <c r="V15" s="74">
        <v>25</v>
      </c>
      <c r="W15" s="74">
        <v>36</v>
      </c>
      <c r="X15" s="74">
        <v>47</v>
      </c>
      <c r="Y15" s="74">
        <v>58</v>
      </c>
      <c r="Z15" s="74">
        <v>69</v>
      </c>
      <c r="AB15" s="341" t="s">
        <v>6</v>
      </c>
      <c r="AC15" s="339">
        <v>2.4861636254041319E-2</v>
      </c>
    </row>
    <row r="16" spans="2:34">
      <c r="B16" s="342"/>
      <c r="C16" s="94">
        <v>1.9464977120732137E-2</v>
      </c>
      <c r="D16" s="94">
        <v>1.9019124721342252E-2</v>
      </c>
      <c r="E16" s="94">
        <v>1.9019124721342252E-2</v>
      </c>
      <c r="F16" s="96">
        <v>7.837615862959052E-2</v>
      </c>
      <c r="G16" s="96">
        <v>8.8795025225859442E-2</v>
      </c>
      <c r="H16" s="96">
        <v>0.10011732957878682</v>
      </c>
      <c r="I16" s="96">
        <v>9.7993664202745509E-2</v>
      </c>
      <c r="J16" s="96">
        <v>8.9405139035550862E-2</v>
      </c>
      <c r="K16" s="96">
        <v>7.9831045406546994E-2</v>
      </c>
      <c r="M16" s="342"/>
      <c r="N16" s="340"/>
      <c r="Q16" s="342"/>
      <c r="R16" s="94">
        <v>6.5557291609759294E-3</v>
      </c>
      <c r="S16" s="94">
        <v>7.7576128404881831E-3</v>
      </c>
      <c r="T16" s="94">
        <v>7.0364826327808314E-3</v>
      </c>
      <c r="U16" s="96">
        <v>4.9780420610457982E-2</v>
      </c>
      <c r="V16" s="96">
        <v>7.4993408072156612E-2</v>
      </c>
      <c r="W16" s="96">
        <v>8.9195602956820594E-2</v>
      </c>
      <c r="X16" s="96">
        <v>8.8550048643881329E-2</v>
      </c>
      <c r="Y16" s="96">
        <v>7.4447869216151583E-2</v>
      </c>
      <c r="Z16" s="96">
        <v>5.0098651609794244E-2</v>
      </c>
      <c r="AB16" s="342"/>
      <c r="AC16" s="340"/>
    </row>
    <row r="17" spans="2:29">
      <c r="B17" s="342" t="s">
        <v>106</v>
      </c>
      <c r="C17" s="22">
        <v>2</v>
      </c>
      <c r="D17" s="22" t="s">
        <v>110</v>
      </c>
      <c r="E17" s="22" t="s">
        <v>111</v>
      </c>
      <c r="F17" s="22">
        <v>4</v>
      </c>
      <c r="G17" s="22">
        <v>5</v>
      </c>
      <c r="H17" s="22">
        <v>6</v>
      </c>
      <c r="I17" s="22" t="s">
        <v>113</v>
      </c>
      <c r="J17" s="22" t="s">
        <v>112</v>
      </c>
      <c r="K17" s="22">
        <v>8</v>
      </c>
      <c r="Q17" s="342" t="s">
        <v>106</v>
      </c>
      <c r="R17" s="22">
        <v>2</v>
      </c>
      <c r="S17" s="22" t="s">
        <v>110</v>
      </c>
      <c r="T17" s="22" t="s">
        <v>111</v>
      </c>
      <c r="U17" s="22">
        <v>4</v>
      </c>
      <c r="V17" s="22">
        <v>5</v>
      </c>
      <c r="W17" s="22">
        <v>6</v>
      </c>
      <c r="X17" s="22" t="s">
        <v>113</v>
      </c>
      <c r="Y17" s="22" t="s">
        <v>112</v>
      </c>
      <c r="Z17" s="22">
        <v>8</v>
      </c>
    </row>
    <row r="18" spans="2:29">
      <c r="B18" s="342"/>
      <c r="C18" s="98">
        <v>2.5272791270679339E-2</v>
      </c>
      <c r="D18" s="98">
        <v>2.2527279127067933E-2</v>
      </c>
      <c r="E18" s="98">
        <v>2.5425319723102194E-2</v>
      </c>
      <c r="F18" s="98">
        <v>2.1975830106769918E-2</v>
      </c>
      <c r="G18" s="98">
        <v>1.7470374281356331E-2</v>
      </c>
      <c r="H18" s="98">
        <v>2.0802534318901795E-2</v>
      </c>
      <c r="I18" s="98">
        <v>2.6539950721576909E-2</v>
      </c>
      <c r="J18" s="98">
        <v>2.3982165904024404E-2</v>
      </c>
      <c r="K18" s="98">
        <v>2.5319723102194065E-2</v>
      </c>
      <c r="Q18" s="342"/>
      <c r="R18" s="98">
        <v>2.4058263549821338E-2</v>
      </c>
      <c r="S18" s="98">
        <v>2.3085385923279054E-2</v>
      </c>
      <c r="T18" s="98">
        <v>3.5805533582462745E-2</v>
      </c>
      <c r="U18" s="98">
        <v>3.5178163898056974E-2</v>
      </c>
      <c r="V18" s="98">
        <v>3.0568360564814562E-2</v>
      </c>
      <c r="W18" s="98">
        <v>3.431439404271569E-2</v>
      </c>
      <c r="X18" s="98">
        <v>3.7214842293809045E-2</v>
      </c>
      <c r="Y18" s="98">
        <v>2.3567278579416821E-2</v>
      </c>
      <c r="Z18" s="98">
        <v>2.3403616922615313E-2</v>
      </c>
    </row>
    <row r="19" spans="2:29">
      <c r="B19" s="342" t="s">
        <v>107</v>
      </c>
      <c r="C19" s="2">
        <v>1</v>
      </c>
      <c r="D19" s="2">
        <v>2</v>
      </c>
      <c r="E19" s="2">
        <v>3</v>
      </c>
      <c r="F19" s="2">
        <v>4</v>
      </c>
      <c r="G19" s="2">
        <v>5</v>
      </c>
      <c r="H19" s="2">
        <v>6</v>
      </c>
      <c r="I19" s="2">
        <v>7</v>
      </c>
      <c r="J19" s="2">
        <v>8</v>
      </c>
      <c r="K19" s="2">
        <v>9</v>
      </c>
      <c r="L19" s="2" t="s">
        <v>4</v>
      </c>
      <c r="M19" s="2" t="s">
        <v>115</v>
      </c>
      <c r="N19" s="2" t="s">
        <v>114</v>
      </c>
      <c r="Q19" s="342" t="s">
        <v>107</v>
      </c>
      <c r="R19" s="2">
        <v>1</v>
      </c>
      <c r="S19" s="2">
        <v>2</v>
      </c>
      <c r="T19" s="2">
        <v>3</v>
      </c>
      <c r="U19" s="2">
        <v>4</v>
      </c>
      <c r="V19" s="2">
        <v>5</v>
      </c>
      <c r="W19" s="2">
        <v>6</v>
      </c>
      <c r="X19" s="2">
        <v>7</v>
      </c>
      <c r="Y19" s="2">
        <v>8</v>
      </c>
      <c r="Z19" s="2">
        <v>9</v>
      </c>
      <c r="AA19" s="2" t="s">
        <v>4</v>
      </c>
      <c r="AB19" s="2" t="s">
        <v>115</v>
      </c>
      <c r="AC19" s="2" t="s">
        <v>114</v>
      </c>
    </row>
    <row r="20" spans="2:29">
      <c r="B20" s="342"/>
      <c r="C20" s="100">
        <v>5.0569048457116041E-3</v>
      </c>
      <c r="D20" s="100">
        <v>4.3177284993546877E-3</v>
      </c>
      <c r="E20" s="100">
        <v>4.3294614572333689E-3</v>
      </c>
      <c r="F20" s="100">
        <v>1.6074152293793266E-3</v>
      </c>
      <c r="G20" s="100">
        <v>4.4937228675349054E-3</v>
      </c>
      <c r="H20" s="100">
        <v>1.7247448081661387E-3</v>
      </c>
      <c r="I20" s="100">
        <v>4.7753138566232547E-3</v>
      </c>
      <c r="J20" s="100">
        <v>4.3294614572333689E-3</v>
      </c>
      <c r="K20" s="100">
        <v>5.0686378035902854E-3</v>
      </c>
      <c r="L20" s="100">
        <v>1.0841253079901443E-2</v>
      </c>
      <c r="M20" s="100">
        <v>1.0559662090813094E-2</v>
      </c>
      <c r="N20" s="100">
        <v>1.748210723923501E-3</v>
      </c>
      <c r="Q20" s="342"/>
      <c r="R20" s="100">
        <v>4.4734186192411556E-3</v>
      </c>
      <c r="S20" s="100">
        <v>5.9463735304547067E-3</v>
      </c>
      <c r="T20" s="100">
        <v>6.3828046152587222E-3</v>
      </c>
      <c r="U20" s="100">
        <v>4.9644035896456726E-3</v>
      </c>
      <c r="V20" s="100">
        <v>7.1192820708654977E-3</v>
      </c>
      <c r="W20" s="100">
        <v>4.8371111899111682E-3</v>
      </c>
      <c r="X20" s="100">
        <v>6.4464508151259739E-3</v>
      </c>
      <c r="Y20" s="100">
        <v>6.3646199867252208E-3</v>
      </c>
      <c r="Z20" s="100">
        <v>4.5006955620414063E-3</v>
      </c>
      <c r="AA20" s="100">
        <v>9.2014220379513199E-3</v>
      </c>
      <c r="AB20" s="100">
        <v>5.0189574752461741E-3</v>
      </c>
      <c r="AC20" s="100">
        <v>1.6275242537483066E-3</v>
      </c>
    </row>
    <row r="21" spans="2:29">
      <c r="B21" s="342" t="s">
        <v>5</v>
      </c>
      <c r="C21" s="2">
        <v>1</v>
      </c>
      <c r="D21" s="2">
        <v>2</v>
      </c>
      <c r="E21" s="2">
        <v>3</v>
      </c>
      <c r="F21" s="2">
        <v>4</v>
      </c>
      <c r="G21" s="2">
        <v>5</v>
      </c>
      <c r="H21" s="2">
        <v>6</v>
      </c>
      <c r="I21" s="2">
        <v>7</v>
      </c>
      <c r="J21" s="2">
        <v>8</v>
      </c>
      <c r="K21" s="2">
        <v>9</v>
      </c>
      <c r="L21" s="2" t="s">
        <v>4</v>
      </c>
      <c r="Q21" s="342" t="s">
        <v>5</v>
      </c>
      <c r="R21" s="2">
        <v>1</v>
      </c>
      <c r="S21" s="2">
        <v>2</v>
      </c>
      <c r="T21" s="2">
        <v>3</v>
      </c>
      <c r="U21" s="2">
        <v>4</v>
      </c>
      <c r="V21" s="2">
        <v>5</v>
      </c>
      <c r="W21" s="2">
        <v>6</v>
      </c>
      <c r="X21" s="2">
        <v>7</v>
      </c>
      <c r="Y21" s="2">
        <v>8</v>
      </c>
      <c r="Z21" s="2">
        <v>9</v>
      </c>
      <c r="AA21" s="2" t="s">
        <v>4</v>
      </c>
    </row>
    <row r="22" spans="2:29">
      <c r="B22" s="342"/>
      <c r="C22" s="102">
        <v>9.5991183551989677E-3</v>
      </c>
      <c r="D22" s="102">
        <v>9.8447996293722501E-3</v>
      </c>
      <c r="E22" s="102">
        <v>7.9741122131671109E-3</v>
      </c>
      <c r="F22" s="102">
        <v>7.6512168242536555E-3</v>
      </c>
      <c r="G22" s="102">
        <v>9.4376706607422391E-3</v>
      </c>
      <c r="H22" s="102">
        <v>7.6582362892300346E-3</v>
      </c>
      <c r="I22" s="102">
        <v>8.177676697482119E-3</v>
      </c>
      <c r="J22" s="102">
        <v>1.0093990636033723E-2</v>
      </c>
      <c r="K22" s="102">
        <v>1.0016776521293548E-2</v>
      </c>
      <c r="L22" s="102">
        <v>2.5308680972336288E-2</v>
      </c>
      <c r="Q22" s="342"/>
      <c r="R22" s="102">
        <v>1.1351306920927173E-2</v>
      </c>
      <c r="S22" s="102">
        <v>1.8096882020932657E-2</v>
      </c>
      <c r="T22" s="102">
        <v>1.6140610444407913E-2</v>
      </c>
      <c r="U22" s="102">
        <v>1.6444736697901256E-2</v>
      </c>
      <c r="V22" s="102">
        <v>1.9206531864759714E-2</v>
      </c>
      <c r="W22" s="102">
        <v>1.658995013425393E-2</v>
      </c>
      <c r="X22" s="102">
        <v>1.5874842457120938E-2</v>
      </c>
      <c r="Y22" s="102">
        <v>1.8313332237382872E-2</v>
      </c>
      <c r="Z22" s="102">
        <v>1.1438982957970301E-2</v>
      </c>
      <c r="AA22" s="102">
        <v>4.9534221053208399E-2</v>
      </c>
    </row>
    <row r="24" spans="2:29">
      <c r="B24" s="311" t="s">
        <v>266</v>
      </c>
      <c r="C24" s="311"/>
      <c r="D24" s="311"/>
      <c r="E24" s="311"/>
      <c r="F24" s="311"/>
      <c r="G24" s="311"/>
      <c r="H24" s="311"/>
      <c r="I24" s="311"/>
      <c r="J24" s="311"/>
      <c r="K24" s="311"/>
      <c r="L24" s="311"/>
      <c r="M24" s="311"/>
      <c r="N24" s="311"/>
      <c r="Q24" s="311" t="s">
        <v>267</v>
      </c>
      <c r="R24" s="311"/>
      <c r="S24" s="311"/>
      <c r="T24" s="311"/>
      <c r="U24" s="311"/>
      <c r="V24" s="311"/>
      <c r="W24" s="311"/>
      <c r="X24" s="311"/>
      <c r="Y24" s="311"/>
      <c r="Z24" s="311"/>
      <c r="AA24" s="311"/>
      <c r="AB24" s="311"/>
      <c r="AC24" s="311"/>
    </row>
    <row r="25" spans="2:29" ht="15" customHeight="1">
      <c r="B25" s="343" t="s">
        <v>490</v>
      </c>
      <c r="C25" s="74">
        <v>147</v>
      </c>
      <c r="D25" s="74">
        <v>258</v>
      </c>
      <c r="E25" s="74">
        <v>369</v>
      </c>
      <c r="F25" s="74">
        <v>14</v>
      </c>
      <c r="G25" s="74">
        <v>25</v>
      </c>
      <c r="H25" s="74">
        <v>36</v>
      </c>
      <c r="I25" s="74">
        <v>47</v>
      </c>
      <c r="J25" s="74">
        <v>58</v>
      </c>
      <c r="K25" s="74">
        <v>69</v>
      </c>
      <c r="Q25" s="343" t="s">
        <v>490</v>
      </c>
      <c r="R25" s="74">
        <v>147</v>
      </c>
      <c r="S25" s="74">
        <v>258</v>
      </c>
      <c r="T25" s="74">
        <v>369</v>
      </c>
      <c r="U25" s="74">
        <v>14</v>
      </c>
      <c r="V25" s="74">
        <v>25</v>
      </c>
      <c r="W25" s="74">
        <v>36</v>
      </c>
      <c r="X25" s="74">
        <v>47</v>
      </c>
      <c r="Y25" s="74">
        <v>58</v>
      </c>
      <c r="Z25" s="74">
        <v>69</v>
      </c>
    </row>
    <row r="26" spans="2:29">
      <c r="B26" s="342"/>
      <c r="C26" s="95">
        <v>6.4883257069107128E-3</v>
      </c>
      <c r="D26" s="95">
        <v>6.3397082404474175E-3</v>
      </c>
      <c r="E26" s="95">
        <v>6.3397082404474175E-3</v>
      </c>
      <c r="F26" s="97">
        <v>2.6125386209863505E-2</v>
      </c>
      <c r="G26" s="97">
        <v>2.9598341741953148E-2</v>
      </c>
      <c r="H26" s="97">
        <v>3.3372443192928938E-2</v>
      </c>
      <c r="I26" s="97">
        <v>3.2664554734248501E-2</v>
      </c>
      <c r="J26" s="97">
        <v>2.9801713011850289E-2</v>
      </c>
      <c r="K26" s="97">
        <v>2.6610348468848997E-2</v>
      </c>
      <c r="Q26" s="342"/>
      <c r="R26" s="95">
        <v>2.185243053658643E-3</v>
      </c>
      <c r="S26" s="95">
        <v>2.5858709468293945E-3</v>
      </c>
      <c r="T26" s="95">
        <v>2.3454942109269439E-3</v>
      </c>
      <c r="U26" s="97">
        <v>1.6593473536819326E-2</v>
      </c>
      <c r="V26" s="97">
        <v>2.4997802690718871E-2</v>
      </c>
      <c r="W26" s="97">
        <v>2.9731867652273532E-2</v>
      </c>
      <c r="X26" s="97">
        <v>2.9516682881293776E-2</v>
      </c>
      <c r="Y26" s="97">
        <v>2.4815956405383862E-2</v>
      </c>
      <c r="Z26" s="97">
        <v>1.6699550536598082E-2</v>
      </c>
    </row>
    <row r="27" spans="2:29">
      <c r="B27" s="342" t="s">
        <v>106</v>
      </c>
      <c r="C27" s="22">
        <v>2</v>
      </c>
      <c r="D27" s="22" t="s">
        <v>110</v>
      </c>
      <c r="E27" s="22" t="s">
        <v>111</v>
      </c>
      <c r="F27" s="22">
        <v>4</v>
      </c>
      <c r="G27" s="22">
        <v>5</v>
      </c>
      <c r="H27" s="22">
        <v>6</v>
      </c>
      <c r="I27" s="22" t="s">
        <v>113</v>
      </c>
      <c r="J27" s="22" t="s">
        <v>112</v>
      </c>
      <c r="K27" s="22">
        <v>8</v>
      </c>
      <c r="Q27" s="342" t="s">
        <v>106</v>
      </c>
      <c r="R27" s="22">
        <v>2</v>
      </c>
      <c r="S27" s="22" t="s">
        <v>110</v>
      </c>
      <c r="T27" s="22" t="s">
        <v>111</v>
      </c>
      <c r="U27" s="22">
        <v>4</v>
      </c>
      <c r="V27" s="22">
        <v>5</v>
      </c>
      <c r="W27" s="22">
        <v>6</v>
      </c>
      <c r="X27" s="22" t="s">
        <v>113</v>
      </c>
      <c r="Y27" s="22" t="s">
        <v>112</v>
      </c>
      <c r="Z27" s="22">
        <v>8</v>
      </c>
    </row>
    <row r="28" spans="2:29">
      <c r="B28" s="342"/>
      <c r="C28" s="99">
        <v>8.4242637568931137E-3</v>
      </c>
      <c r="D28" s="99">
        <v>7.5090930423559778E-3</v>
      </c>
      <c r="E28" s="99">
        <v>8.4751065743673987E-3</v>
      </c>
      <c r="F28" s="99">
        <v>7.3252767022566395E-3</v>
      </c>
      <c r="G28" s="99">
        <v>5.8234580937854439E-3</v>
      </c>
      <c r="H28" s="99">
        <v>6.9341781063005986E-3</v>
      </c>
      <c r="I28" s="99">
        <v>8.8466502405256369E-3</v>
      </c>
      <c r="J28" s="99">
        <v>7.9940553013414673E-3</v>
      </c>
      <c r="K28" s="99">
        <v>8.4399077007313549E-3</v>
      </c>
      <c r="Q28" s="342"/>
      <c r="R28" s="99">
        <v>8.0194211832737786E-3</v>
      </c>
      <c r="S28" s="99">
        <v>7.6951286410930179E-3</v>
      </c>
      <c r="T28" s="99">
        <v>1.1935177860820914E-2</v>
      </c>
      <c r="U28" s="99">
        <v>1.1726054632685659E-2</v>
      </c>
      <c r="V28" s="99">
        <v>1.0189453521604854E-2</v>
      </c>
      <c r="W28" s="99">
        <v>1.1438131347571897E-2</v>
      </c>
      <c r="X28" s="99">
        <v>1.2404947431269681E-2</v>
      </c>
      <c r="Y28" s="99">
        <v>7.8557595264722741E-3</v>
      </c>
      <c r="Z28" s="99">
        <v>7.8012056408717709E-3</v>
      </c>
    </row>
    <row r="29" spans="2:29">
      <c r="B29" s="342" t="s">
        <v>107</v>
      </c>
      <c r="C29" s="2">
        <v>1</v>
      </c>
      <c r="D29" s="2">
        <v>2</v>
      </c>
      <c r="E29" s="2">
        <v>3</v>
      </c>
      <c r="F29" s="2">
        <v>4</v>
      </c>
      <c r="G29" s="2">
        <v>5</v>
      </c>
      <c r="H29" s="2">
        <v>6</v>
      </c>
      <c r="I29" s="2">
        <v>7</v>
      </c>
      <c r="J29" s="2">
        <v>8</v>
      </c>
      <c r="K29" s="2">
        <v>9</v>
      </c>
      <c r="L29" s="2" t="s">
        <v>4</v>
      </c>
      <c r="M29" s="2" t="s">
        <v>115</v>
      </c>
      <c r="N29" s="2" t="s">
        <v>114</v>
      </c>
      <c r="Q29" s="342" t="s">
        <v>107</v>
      </c>
      <c r="R29" s="2">
        <v>1</v>
      </c>
      <c r="S29" s="2">
        <v>2</v>
      </c>
      <c r="T29" s="2">
        <v>3</v>
      </c>
      <c r="U29" s="2">
        <v>4</v>
      </c>
      <c r="V29" s="2">
        <v>5</v>
      </c>
      <c r="W29" s="2">
        <v>6</v>
      </c>
      <c r="X29" s="2">
        <v>7</v>
      </c>
      <c r="Y29" s="2">
        <v>8</v>
      </c>
      <c r="Z29" s="2">
        <v>9</v>
      </c>
      <c r="AA29" s="2" t="s">
        <v>4</v>
      </c>
      <c r="AB29" s="2" t="s">
        <v>115</v>
      </c>
      <c r="AC29" s="2" t="s">
        <v>114</v>
      </c>
    </row>
    <row r="30" spans="2:29">
      <c r="B30" s="342"/>
      <c r="C30" s="101">
        <v>1.6856349485705347E-3</v>
      </c>
      <c r="D30" s="101">
        <v>1.4392428331182292E-3</v>
      </c>
      <c r="E30" s="101">
        <v>1.4431538190777897E-3</v>
      </c>
      <c r="F30" s="101">
        <v>5.3580507645977556E-4</v>
      </c>
      <c r="G30" s="101">
        <v>1.497907622511635E-3</v>
      </c>
      <c r="H30" s="101">
        <v>5.7491493605537952E-4</v>
      </c>
      <c r="I30" s="101">
        <v>1.591771285541085E-3</v>
      </c>
      <c r="J30" s="101">
        <v>1.4431538190777897E-3</v>
      </c>
      <c r="K30" s="101">
        <v>1.6895459345300952E-3</v>
      </c>
      <c r="L30" s="101">
        <v>3.6137510266338146E-3</v>
      </c>
      <c r="M30" s="101">
        <v>3.5198873636043647E-3</v>
      </c>
      <c r="N30" s="101">
        <v>5.8273690797450031E-4</v>
      </c>
      <c r="Q30" s="342"/>
      <c r="R30" s="101">
        <v>1.4911395397470518E-3</v>
      </c>
      <c r="S30" s="101">
        <v>1.982124510151569E-3</v>
      </c>
      <c r="T30" s="101">
        <v>2.1276015384195739E-3</v>
      </c>
      <c r="U30" s="101">
        <v>1.6548011965485576E-3</v>
      </c>
      <c r="V30" s="101">
        <v>2.3730940236218324E-3</v>
      </c>
      <c r="W30" s="101">
        <v>1.612370396637056E-3</v>
      </c>
      <c r="X30" s="101">
        <v>2.1488169383753245E-3</v>
      </c>
      <c r="Y30" s="101">
        <v>2.1215399955750737E-3</v>
      </c>
      <c r="Z30" s="101">
        <v>1.500231854013802E-3</v>
      </c>
      <c r="AA30" s="101">
        <v>1.3144888625644742E-3</v>
      </c>
      <c r="AB30" s="101">
        <v>7.1699392503516768E-4</v>
      </c>
      <c r="AC30" s="101">
        <v>2.3250346482118667E-4</v>
      </c>
    </row>
    <row r="31" spans="2:29">
      <c r="B31" s="342" t="s">
        <v>5</v>
      </c>
      <c r="C31" s="2">
        <v>1</v>
      </c>
      <c r="D31" s="2">
        <v>2</v>
      </c>
      <c r="E31" s="2">
        <v>3</v>
      </c>
      <c r="F31" s="2">
        <v>4</v>
      </c>
      <c r="G31" s="2">
        <v>5</v>
      </c>
      <c r="H31" s="2">
        <v>6</v>
      </c>
      <c r="I31" s="2">
        <v>7</v>
      </c>
      <c r="J31" s="2">
        <v>8</v>
      </c>
      <c r="K31" s="2">
        <v>9</v>
      </c>
      <c r="L31" s="2" t="s">
        <v>4</v>
      </c>
      <c r="Q31" s="342" t="s">
        <v>5</v>
      </c>
      <c r="R31" s="2">
        <v>1</v>
      </c>
      <c r="S31" s="2">
        <v>2</v>
      </c>
      <c r="T31" s="2">
        <v>3</v>
      </c>
      <c r="U31" s="2">
        <v>4</v>
      </c>
      <c r="V31" s="2">
        <v>5</v>
      </c>
      <c r="W31" s="2">
        <v>6</v>
      </c>
      <c r="X31" s="2">
        <v>7</v>
      </c>
      <c r="Y31" s="2">
        <v>8</v>
      </c>
      <c r="Z31" s="2">
        <v>9</v>
      </c>
      <c r="AA31" s="2" t="s">
        <v>4</v>
      </c>
    </row>
    <row r="32" spans="2:29">
      <c r="B32" s="342"/>
      <c r="C32" s="103">
        <f>C22/3</f>
        <v>3.199706118399656E-3</v>
      </c>
      <c r="D32" s="103">
        <f t="shared" ref="D32:L32" si="0">D22/3</f>
        <v>3.2815998764574167E-3</v>
      </c>
      <c r="E32" s="103">
        <f t="shared" si="0"/>
        <v>2.6580374043890368E-3</v>
      </c>
      <c r="F32" s="103">
        <f t="shared" si="0"/>
        <v>2.5504056080845518E-3</v>
      </c>
      <c r="G32" s="103">
        <f t="shared" si="0"/>
        <v>3.1458902202474129E-3</v>
      </c>
      <c r="H32" s="103">
        <f t="shared" si="0"/>
        <v>2.552745429743345E-3</v>
      </c>
      <c r="I32" s="103">
        <f t="shared" si="0"/>
        <v>2.7258922324940398E-3</v>
      </c>
      <c r="J32" s="103">
        <f t="shared" si="0"/>
        <v>3.3646635453445741E-3</v>
      </c>
      <c r="K32" s="103">
        <f t="shared" si="0"/>
        <v>3.3389255070978494E-3</v>
      </c>
      <c r="L32" s="103">
        <f t="shared" si="0"/>
        <v>8.4362269907787626E-3</v>
      </c>
      <c r="Q32" s="342"/>
      <c r="R32" s="103">
        <f>R22/3</f>
        <v>3.783768973642391E-3</v>
      </c>
      <c r="S32" s="103">
        <f t="shared" ref="S32:Z32" si="1">S22/3</f>
        <v>6.0322940069775519E-3</v>
      </c>
      <c r="T32" s="103">
        <f t="shared" si="1"/>
        <v>5.3802034814693046E-3</v>
      </c>
      <c r="U32" s="103">
        <f t="shared" si="1"/>
        <v>5.4815788993004188E-3</v>
      </c>
      <c r="V32" s="103">
        <f t="shared" si="1"/>
        <v>6.4021772882532383E-3</v>
      </c>
      <c r="W32" s="103">
        <f t="shared" si="1"/>
        <v>5.5299833780846431E-3</v>
      </c>
      <c r="X32" s="103">
        <f t="shared" si="1"/>
        <v>5.2916141523736459E-3</v>
      </c>
      <c r="Y32" s="103">
        <f t="shared" si="1"/>
        <v>6.1044440791276243E-3</v>
      </c>
      <c r="Z32" s="103">
        <f t="shared" si="1"/>
        <v>3.8129943193234337E-3</v>
      </c>
      <c r="AA32" s="103">
        <f>AA22/7</f>
        <v>7.076317293315486E-3</v>
      </c>
    </row>
    <row r="34" spans="2:26">
      <c r="B34" s="282" t="s">
        <v>1169</v>
      </c>
      <c r="C34" s="311" t="s">
        <v>1170</v>
      </c>
      <c r="D34" s="311"/>
      <c r="E34" s="311"/>
      <c r="F34" s="311"/>
      <c r="G34" s="311"/>
      <c r="H34" s="311"/>
      <c r="Q34" s="282" t="s">
        <v>1169</v>
      </c>
      <c r="R34" s="311" t="s">
        <v>1171</v>
      </c>
      <c r="S34" s="311"/>
      <c r="T34" s="311"/>
      <c r="U34" s="311"/>
      <c r="V34" s="311"/>
      <c r="W34" s="311"/>
    </row>
    <row r="35" spans="2:26">
      <c r="B35" s="287">
        <v>1</v>
      </c>
      <c r="C35" s="180">
        <v>23456</v>
      </c>
      <c r="D35" s="66">
        <v>23</v>
      </c>
      <c r="E35" s="291" t="s">
        <v>107</v>
      </c>
      <c r="F35" s="293" t="s">
        <v>5</v>
      </c>
      <c r="G35" s="285"/>
      <c r="H35" s="285"/>
      <c r="Q35" s="287">
        <v>1</v>
      </c>
      <c r="R35" s="180">
        <v>23456</v>
      </c>
      <c r="S35" s="66">
        <v>23</v>
      </c>
      <c r="T35" s="291" t="s">
        <v>107</v>
      </c>
      <c r="U35" s="293" t="s">
        <v>5</v>
      </c>
      <c r="V35" s="285"/>
      <c r="W35" s="285"/>
    </row>
    <row r="36" spans="2:26">
      <c r="B36" s="286">
        <f>C26+F26+C30+C32</f>
        <v>3.7499052983744403E-2</v>
      </c>
      <c r="C36" s="73">
        <f>C26/B36</f>
        <v>0.17302638841901846</v>
      </c>
      <c r="D36" s="73">
        <f>F26/B36</f>
        <v>0.69669455975831418</v>
      </c>
      <c r="E36" s="73">
        <f>C30/B36</f>
        <v>4.4951400487400213E-2</v>
      </c>
      <c r="F36" s="73">
        <f>C32/B36</f>
        <v>8.5327651335267263E-2</v>
      </c>
      <c r="G36" s="285"/>
      <c r="H36" s="285"/>
      <c r="Q36" s="286">
        <f>R26+U26+R30+R32</f>
        <v>2.4053625103867413E-2</v>
      </c>
      <c r="R36" s="73">
        <f>R26/Q36</f>
        <v>9.0848803214584606E-2</v>
      </c>
      <c r="S36" s="73">
        <f>U26/Q36</f>
        <v>0.68985333666613846</v>
      </c>
      <c r="T36" s="73">
        <f>R30/Q36</f>
        <v>6.1992299842874909E-2</v>
      </c>
      <c r="U36" s="73">
        <f>R32/Q36</f>
        <v>0.15730556027640197</v>
      </c>
      <c r="V36" s="285"/>
      <c r="W36" s="285"/>
    </row>
    <row r="37" spans="2:26">
      <c r="B37" s="287">
        <v>2</v>
      </c>
      <c r="C37" s="288">
        <v>34567</v>
      </c>
      <c r="D37" s="289">
        <v>34</v>
      </c>
      <c r="E37" s="292">
        <v>13</v>
      </c>
      <c r="F37" s="291" t="s">
        <v>107</v>
      </c>
      <c r="G37" s="293" t="s">
        <v>5</v>
      </c>
      <c r="H37" s="285"/>
      <c r="Q37" s="287">
        <v>2</v>
      </c>
      <c r="R37" s="288">
        <v>34567</v>
      </c>
      <c r="S37" s="289">
        <v>34</v>
      </c>
      <c r="T37" s="292">
        <v>13</v>
      </c>
      <c r="U37" s="291" t="s">
        <v>107</v>
      </c>
      <c r="V37" s="293" t="s">
        <v>5</v>
      </c>
      <c r="W37" s="285"/>
    </row>
    <row r="38" spans="2:26">
      <c r="B38" s="286">
        <f>D26+G26+C28+D30+D32</f>
        <v>4.9083156448869319E-2</v>
      </c>
      <c r="C38" s="73">
        <f>D26/B38</f>
        <v>0.12916260279738914</v>
      </c>
      <c r="D38" s="73">
        <f>G26/B38</f>
        <v>0.60302441577460886</v>
      </c>
      <c r="E38" s="73">
        <f>C28/B38</f>
        <v>0.17163247774557447</v>
      </c>
      <c r="F38" s="73">
        <f>D30/B38</f>
        <v>2.9322540301936584E-2</v>
      </c>
      <c r="G38" s="73">
        <f>D32/B38</f>
        <v>6.685796338049102E-2</v>
      </c>
      <c r="H38" s="285"/>
      <c r="Q38" s="286">
        <f>S26+V26+R28+S30+S32</f>
        <v>4.3617513337951164E-2</v>
      </c>
      <c r="R38" s="73">
        <f>S26/Q38</f>
        <v>5.9285152887875753E-2</v>
      </c>
      <c r="S38" s="73">
        <f>V26/Q38</f>
        <v>0.57311388884172199</v>
      </c>
      <c r="T38" s="73">
        <f>R28/Q38</f>
        <v>0.18385782612453883</v>
      </c>
      <c r="U38" s="73">
        <f>S30/Q38</f>
        <v>4.5443317568196681E-2</v>
      </c>
      <c r="V38" s="73">
        <f>S32/Q38</f>
        <v>0.13829981457766674</v>
      </c>
      <c r="W38" s="285"/>
    </row>
    <row r="39" spans="2:26">
      <c r="B39" s="287">
        <v>3</v>
      </c>
      <c r="C39" s="288">
        <v>45678</v>
      </c>
      <c r="D39" s="289">
        <v>45</v>
      </c>
      <c r="E39" s="292">
        <v>12</v>
      </c>
      <c r="F39" s="292">
        <v>24</v>
      </c>
      <c r="G39" s="290" t="s">
        <v>107</v>
      </c>
      <c r="H39" s="294" t="s">
        <v>5</v>
      </c>
      <c r="Q39" s="287">
        <v>3</v>
      </c>
      <c r="R39" s="288">
        <v>45678</v>
      </c>
      <c r="S39" s="289">
        <v>45</v>
      </c>
      <c r="T39" s="292">
        <v>12</v>
      </c>
      <c r="U39" s="292">
        <v>24</v>
      </c>
      <c r="V39" s="290" t="s">
        <v>107</v>
      </c>
      <c r="W39" s="294" t="s">
        <v>5</v>
      </c>
    </row>
    <row r="40" spans="2:26">
      <c r="B40" s="286">
        <f>E26+H26+D28+E28+E30+E32</f>
        <v>5.979754227356656E-2</v>
      </c>
      <c r="C40" s="73">
        <f>E26/B40</f>
        <v>0.10601954527569069</v>
      </c>
      <c r="D40" s="73">
        <f>H26/B40</f>
        <v>0.55809054894353394</v>
      </c>
      <c r="E40" s="73">
        <f>D28/B40</f>
        <v>0.12557527879662311</v>
      </c>
      <c r="F40" s="73">
        <f>E28/B40</f>
        <v>0.14173001518348038</v>
      </c>
      <c r="G40" s="73">
        <f>E30/B40</f>
        <v>2.413399889372601E-2</v>
      </c>
      <c r="H40" s="73">
        <f>E32/B40</f>
        <v>4.4450612906945831E-2</v>
      </c>
      <c r="Q40" s="286">
        <f>T26+W26+S28+T28+T30+T32</f>
        <v>5.9215473385003277E-2</v>
      </c>
      <c r="R40" s="73">
        <f>T26/Q40</f>
        <v>3.9609481725784129E-2</v>
      </c>
      <c r="S40" s="73">
        <f>W26/Q40</f>
        <v>0.5020962588437794</v>
      </c>
      <c r="T40" s="73">
        <f>S28/Q40</f>
        <v>0.12995131510747768</v>
      </c>
      <c r="U40" s="73">
        <f>T28/Q40</f>
        <v>0.20155505273463845</v>
      </c>
      <c r="V40" s="73">
        <f>T30/Q40</f>
        <v>3.5929824027353022E-2</v>
      </c>
      <c r="W40" s="73">
        <f>T32/Q40</f>
        <v>9.0858067560967565E-2</v>
      </c>
    </row>
    <row r="41" spans="2:26">
      <c r="B41" s="287">
        <v>4</v>
      </c>
      <c r="C41" s="288">
        <v>23456</v>
      </c>
      <c r="D41" s="289">
        <v>23</v>
      </c>
      <c r="E41" s="289">
        <v>56</v>
      </c>
      <c r="F41" s="292">
        <v>35</v>
      </c>
      <c r="G41" s="290" t="s">
        <v>107</v>
      </c>
      <c r="H41" s="294" t="s">
        <v>5</v>
      </c>
      <c r="Q41" s="287">
        <v>4</v>
      </c>
      <c r="R41" s="288">
        <v>23456</v>
      </c>
      <c r="S41" s="289">
        <v>23</v>
      </c>
      <c r="T41" s="289">
        <v>56</v>
      </c>
      <c r="U41" s="292">
        <v>35</v>
      </c>
      <c r="V41" s="290" t="s">
        <v>107</v>
      </c>
      <c r="W41" s="294" t="s">
        <v>5</v>
      </c>
    </row>
    <row r="42" spans="2:26">
      <c r="B42" s="286">
        <f>C26+F26+I26+F28+F30+F32</f>
        <v>7.5689754037823659E-2</v>
      </c>
      <c r="C42" s="73">
        <f>C26/B42</f>
        <v>8.5722642243867886E-2</v>
      </c>
      <c r="D42" s="73">
        <f>F26/B42</f>
        <v>0.34516410499640593</v>
      </c>
      <c r="E42" s="73">
        <f>I26/B42</f>
        <v>0.43155847379191348</v>
      </c>
      <c r="F42" s="73">
        <f>F28/B42</f>
        <v>9.6780294709321618E-2</v>
      </c>
      <c r="G42" s="73">
        <f>F30/B42</f>
        <v>7.078964428818506E-3</v>
      </c>
      <c r="H42" s="73">
        <f>F32/B42</f>
        <v>3.3695519829672907E-2</v>
      </c>
      <c r="Q42" s="286">
        <f>R26+U26+X26+U28+U30+U32</f>
        <v>6.7157834200306382E-2</v>
      </c>
      <c r="R42" s="73">
        <f>R26/Q42</f>
        <v>3.2538914926006857E-2</v>
      </c>
      <c r="S42" s="73">
        <f>U26/Q42</f>
        <v>0.24708172522847119</v>
      </c>
      <c r="T42" s="73">
        <f>X26/Q42</f>
        <v>0.43951213187216093</v>
      </c>
      <c r="U42" s="73">
        <f>U28/Q42</f>
        <v>0.174604419161453</v>
      </c>
      <c r="V42" s="73">
        <f>U30/Q42</f>
        <v>2.4640478899496856E-2</v>
      </c>
      <c r="W42" s="73">
        <f>U32/Q42</f>
        <v>8.1622329912411196E-2</v>
      </c>
    </row>
    <row r="43" spans="2:26">
      <c r="B43" s="287">
        <v>5</v>
      </c>
      <c r="C43" s="288">
        <v>34567</v>
      </c>
      <c r="D43" s="289">
        <v>34</v>
      </c>
      <c r="E43" s="289">
        <v>67</v>
      </c>
      <c r="F43" s="292">
        <v>46</v>
      </c>
      <c r="G43" s="290" t="s">
        <v>107</v>
      </c>
      <c r="H43" s="294" t="s">
        <v>5</v>
      </c>
      <c r="Q43" s="287">
        <v>5</v>
      </c>
      <c r="R43" s="288">
        <v>34567</v>
      </c>
      <c r="S43" s="289">
        <v>34</v>
      </c>
      <c r="T43" s="289">
        <v>67</v>
      </c>
      <c r="U43" s="292">
        <v>46</v>
      </c>
      <c r="V43" s="290" t="s">
        <v>107</v>
      </c>
      <c r="W43" s="294" t="s">
        <v>5</v>
      </c>
    </row>
    <row r="44" spans="2:26">
      <c r="B44" s="286">
        <f>D26+G26+J26+G28+G30+G32</f>
        <v>7.6207018930795345E-2</v>
      </c>
      <c r="C44" s="73">
        <f>D26/B44</f>
        <v>8.319060802266251E-2</v>
      </c>
      <c r="D44" s="73">
        <f>G26/B44</f>
        <v>0.38839390593183831</v>
      </c>
      <c r="E44" s="73">
        <f>J26/B44</f>
        <v>0.39106257441868497</v>
      </c>
      <c r="F44" s="73">
        <f>G28/B44</f>
        <v>7.64162957098979E-2</v>
      </c>
      <c r="G44" s="73">
        <f>G30/B44</f>
        <v>1.9655769816582194E-2</v>
      </c>
      <c r="H44" s="73">
        <f>G32/B44</f>
        <v>4.128084610033414E-2</v>
      </c>
      <c r="Q44" s="286">
        <f>S26+V26+Y26+V28+V30+V32</f>
        <v>7.1364354876412045E-2</v>
      </c>
      <c r="R44" s="73">
        <f>S26/Q44</f>
        <v>3.6234769463096464E-2</v>
      </c>
      <c r="S44" s="73">
        <f>V26/Q44</f>
        <v>0.35028415423932258</v>
      </c>
      <c r="T44" s="73">
        <f>Y26/Q44</f>
        <v>0.34773601538695115</v>
      </c>
      <c r="U44" s="73">
        <f>V28/Q44</f>
        <v>0.14278071369454443</v>
      </c>
      <c r="V44" s="73">
        <f>V30/Q44</f>
        <v>3.3253212023446846E-2</v>
      </c>
      <c r="W44" s="73">
        <f>V32/Q44</f>
        <v>8.9711135192638597E-2</v>
      </c>
    </row>
    <row r="46" spans="2:26">
      <c r="Q46" s="311" t="s">
        <v>996</v>
      </c>
      <c r="R46" s="311"/>
      <c r="S46" s="311"/>
      <c r="T46" s="311"/>
      <c r="U46" s="311"/>
      <c r="V46" s="311"/>
      <c r="W46" s="311"/>
      <c r="X46" s="311"/>
      <c r="Y46" s="311"/>
      <c r="Z46" s="311"/>
    </row>
    <row r="47" spans="2:26">
      <c r="Q47" s="335" t="s">
        <v>158</v>
      </c>
      <c r="R47" s="335"/>
      <c r="S47" s="318" t="s">
        <v>9</v>
      </c>
      <c r="T47" s="318"/>
      <c r="U47" s="318" t="s">
        <v>10</v>
      </c>
      <c r="V47" s="318"/>
      <c r="W47" s="318" t="s">
        <v>8</v>
      </c>
      <c r="X47" s="318"/>
      <c r="Y47" s="318" t="s">
        <v>995</v>
      </c>
      <c r="Z47" s="318"/>
    </row>
    <row r="48" spans="2:26">
      <c r="Q48" s="344" t="s">
        <v>993</v>
      </c>
      <c r="R48" s="344"/>
      <c r="S48" s="345"/>
      <c r="T48" s="346"/>
      <c r="U48" s="347">
        <v>0.47599999999999998</v>
      </c>
      <c r="V48" s="348"/>
      <c r="W48" s="347">
        <v>0.40600000000000003</v>
      </c>
      <c r="X48" s="348"/>
      <c r="Y48" s="347">
        <v>0.11899999999999999</v>
      </c>
      <c r="Z48" s="348"/>
    </row>
    <row r="49" spans="2:26">
      <c r="Q49" s="344" t="s">
        <v>992</v>
      </c>
      <c r="R49" s="344"/>
      <c r="S49" s="347">
        <v>0.14599999999999999</v>
      </c>
      <c r="T49" s="348"/>
      <c r="U49" s="347">
        <v>0.245</v>
      </c>
      <c r="V49" s="348"/>
      <c r="W49" s="347">
        <v>0.49</v>
      </c>
      <c r="X49" s="348"/>
      <c r="Y49" s="347">
        <v>0.11899999999999999</v>
      </c>
      <c r="Z49" s="348"/>
    </row>
    <row r="50" spans="2:26">
      <c r="Q50" s="344" t="s">
        <v>994</v>
      </c>
      <c r="R50" s="344"/>
      <c r="S50" s="345"/>
      <c r="T50" s="346"/>
      <c r="U50" s="347">
        <v>0.47199999999999998</v>
      </c>
      <c r="V50" s="348"/>
      <c r="W50" s="347">
        <v>0.434</v>
      </c>
      <c r="X50" s="348"/>
      <c r="Y50" s="347">
        <v>9.4399999999999998E-2</v>
      </c>
      <c r="Z50" s="348"/>
    </row>
    <row r="58" spans="2:26">
      <c r="B58" s="8"/>
      <c r="C58" s="8"/>
      <c r="D58" s="8"/>
      <c r="E58" s="8"/>
      <c r="F58" s="8"/>
      <c r="G58" s="8"/>
      <c r="H58" s="8"/>
      <c r="I58" s="8"/>
      <c r="J58" s="8"/>
      <c r="K58" s="8"/>
      <c r="L58" s="8"/>
    </row>
  </sheetData>
  <mergeCells count="51">
    <mergeCell ref="Q50:R50"/>
    <mergeCell ref="S50:T50"/>
    <mergeCell ref="U50:V50"/>
    <mergeCell ref="W50:X50"/>
    <mergeCell ref="Y50:Z50"/>
    <mergeCell ref="Q49:R49"/>
    <mergeCell ref="S49:T49"/>
    <mergeCell ref="U49:V49"/>
    <mergeCell ref="W49:X49"/>
    <mergeCell ref="Y49:Z49"/>
    <mergeCell ref="Q48:R48"/>
    <mergeCell ref="S48:T48"/>
    <mergeCell ref="U48:V48"/>
    <mergeCell ref="W48:X48"/>
    <mergeCell ref="Y48:Z48"/>
    <mergeCell ref="Q46:Z46"/>
    <mergeCell ref="Q47:R47"/>
    <mergeCell ref="S47:T47"/>
    <mergeCell ref="U47:V47"/>
    <mergeCell ref="W47:X47"/>
    <mergeCell ref="Y47:Z47"/>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B10:I10"/>
    <mergeCell ref="Q10:W10"/>
    <mergeCell ref="B24:N24"/>
    <mergeCell ref="B25:B26"/>
    <mergeCell ref="B27:B28"/>
    <mergeCell ref="B15:B16"/>
    <mergeCell ref="B17:B18"/>
    <mergeCell ref="B19:B20"/>
    <mergeCell ref="B21:B22"/>
    <mergeCell ref="R34:W34"/>
    <mergeCell ref="C34:H34"/>
    <mergeCell ref="B14:N14"/>
    <mergeCell ref="N15:N16"/>
    <mergeCell ref="M15:M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heetViews>
  <sheetFormatPr defaultRowHeight="15"/>
  <sheetData>
    <row r="2" spans="2:54" ht="18.75">
      <c r="B2" s="319" t="s">
        <v>659</v>
      </c>
      <c r="C2" s="319"/>
      <c r="D2" s="319"/>
      <c r="E2" s="319"/>
      <c r="F2" s="319"/>
      <c r="G2" s="319"/>
      <c r="H2" s="319"/>
      <c r="I2" s="319"/>
      <c r="J2" s="319"/>
      <c r="K2" s="319"/>
      <c r="L2" s="319"/>
      <c r="M2" s="319"/>
      <c r="N2" s="319"/>
      <c r="O2" s="319"/>
      <c r="P2" s="319"/>
      <c r="Q2" s="319"/>
      <c r="R2" s="319"/>
      <c r="S2" s="319"/>
      <c r="T2" s="319"/>
      <c r="U2" s="319"/>
      <c r="V2" s="319"/>
      <c r="W2" s="319"/>
      <c r="X2" s="319"/>
      <c r="Y2" s="319"/>
    </row>
    <row r="3" spans="2:54" ht="83.25" customHeight="1">
      <c r="B3" s="320" t="s">
        <v>658</v>
      </c>
      <c r="C3" s="320"/>
      <c r="D3" s="320"/>
      <c r="E3" s="320"/>
      <c r="F3" s="320"/>
      <c r="G3" s="320"/>
      <c r="H3" s="320"/>
      <c r="I3" s="320"/>
      <c r="J3" s="320"/>
      <c r="K3" s="320"/>
      <c r="L3" s="320"/>
      <c r="M3" s="320"/>
      <c r="N3" s="320"/>
      <c r="O3" s="320"/>
      <c r="P3" s="320"/>
      <c r="Q3" s="320"/>
      <c r="R3" s="320"/>
      <c r="S3" s="320"/>
      <c r="T3" s="320"/>
      <c r="U3" s="320"/>
      <c r="V3" s="320"/>
      <c r="W3" s="320"/>
      <c r="X3" s="320"/>
      <c r="Y3" s="320"/>
    </row>
    <row r="4" spans="2:54" ht="84.75" customHeight="1">
      <c r="B4" s="320"/>
      <c r="C4" s="320"/>
      <c r="D4" s="320"/>
      <c r="E4" s="320"/>
      <c r="F4" s="320"/>
      <c r="G4" s="320"/>
      <c r="H4" s="320"/>
      <c r="I4" s="320"/>
      <c r="J4" s="320"/>
      <c r="K4" s="320"/>
      <c r="L4" s="320"/>
      <c r="M4" s="320"/>
      <c r="N4" s="320"/>
      <c r="O4" s="320"/>
      <c r="P4" s="320"/>
      <c r="Q4" s="320"/>
      <c r="R4" s="320"/>
      <c r="S4" s="320"/>
      <c r="T4" s="320"/>
      <c r="U4" s="320"/>
      <c r="V4" s="320"/>
      <c r="W4" s="320"/>
      <c r="X4" s="320"/>
      <c r="Y4" s="320"/>
    </row>
    <row r="6" spans="2:54">
      <c r="C6" s="311" t="s">
        <v>632</v>
      </c>
      <c r="D6" s="311"/>
      <c r="E6" s="311"/>
      <c r="F6" s="311"/>
      <c r="G6" s="311"/>
      <c r="H6" s="311"/>
      <c r="I6" s="311"/>
      <c r="J6" s="311"/>
      <c r="K6" s="311"/>
      <c r="M6" s="311" t="s">
        <v>638</v>
      </c>
      <c r="N6" s="311"/>
      <c r="O6" s="311"/>
      <c r="P6" s="311"/>
      <c r="Q6" s="311"/>
      <c r="R6" s="311"/>
      <c r="S6" s="311"/>
      <c r="T6" s="311"/>
      <c r="U6" s="311"/>
      <c r="V6" s="311"/>
      <c r="W6" s="311"/>
      <c r="X6" s="311"/>
      <c r="Y6" s="311"/>
      <c r="Z6" s="311"/>
      <c r="AA6" s="311"/>
      <c r="AB6" s="311"/>
      <c r="AC6" s="311"/>
      <c r="AD6" s="311"/>
      <c r="AE6" s="311"/>
      <c r="AF6" s="311"/>
      <c r="AG6" s="311"/>
      <c r="AJ6" s="312" t="s">
        <v>656</v>
      </c>
      <c r="AK6" s="313"/>
      <c r="AL6" s="313"/>
      <c r="AM6" s="313"/>
      <c r="AN6" s="313"/>
      <c r="AO6" s="313"/>
      <c r="AP6" s="313"/>
      <c r="AQ6" s="313"/>
      <c r="AR6" s="314"/>
      <c r="AT6" s="312" t="s">
        <v>657</v>
      </c>
      <c r="AU6" s="313"/>
      <c r="AV6" s="313"/>
      <c r="AW6" s="313"/>
      <c r="AX6" s="313"/>
      <c r="AY6" s="313"/>
      <c r="AZ6" s="313"/>
      <c r="BA6" s="313"/>
      <c r="BB6" s="314"/>
    </row>
    <row r="7" spans="2:54">
      <c r="C7" s="335" t="s">
        <v>940</v>
      </c>
      <c r="D7" s="335"/>
      <c r="E7" s="335"/>
      <c r="F7" s="335"/>
      <c r="G7" s="335"/>
      <c r="H7" s="335"/>
      <c r="I7" s="335"/>
      <c r="J7" s="335"/>
      <c r="K7" s="335"/>
      <c r="M7" s="318" t="s">
        <v>12</v>
      </c>
      <c r="N7" s="318"/>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335" t="s">
        <v>940</v>
      </c>
      <c r="AK7" s="335"/>
      <c r="AL7" s="335"/>
      <c r="AM7" s="335"/>
      <c r="AN7" s="335"/>
      <c r="AO7" s="335"/>
      <c r="AP7" s="335"/>
      <c r="AQ7" s="335"/>
      <c r="AR7" s="335"/>
      <c r="AT7" s="335" t="s">
        <v>940</v>
      </c>
      <c r="AU7" s="335"/>
      <c r="AV7" s="335"/>
      <c r="AW7" s="335"/>
      <c r="AX7" s="335"/>
      <c r="AY7" s="335"/>
      <c r="AZ7" s="335"/>
      <c r="BA7" s="335"/>
      <c r="BB7" s="335"/>
    </row>
    <row r="8" spans="2:54">
      <c r="B8" s="2" t="s">
        <v>585</v>
      </c>
      <c r="C8" s="2">
        <v>1</v>
      </c>
      <c r="D8" s="2">
        <v>2</v>
      </c>
      <c r="E8" s="2">
        <v>3</v>
      </c>
      <c r="F8" s="2">
        <v>4</v>
      </c>
      <c r="G8" s="2">
        <v>5</v>
      </c>
      <c r="H8" s="2">
        <v>6</v>
      </c>
      <c r="I8" s="2">
        <v>7</v>
      </c>
      <c r="J8" s="2">
        <v>8</v>
      </c>
      <c r="K8" s="2">
        <v>9</v>
      </c>
      <c r="M8" s="318" t="s">
        <v>633</v>
      </c>
      <c r="N8" s="318"/>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585</v>
      </c>
      <c r="AJ8" s="2">
        <v>1</v>
      </c>
      <c r="AK8" s="2">
        <v>2</v>
      </c>
      <c r="AL8" s="2">
        <v>3</v>
      </c>
      <c r="AM8" s="2">
        <v>4</v>
      </c>
      <c r="AN8" s="2">
        <v>5</v>
      </c>
      <c r="AO8" s="2">
        <v>6</v>
      </c>
      <c r="AP8" s="2">
        <v>7</v>
      </c>
      <c r="AQ8" s="2">
        <v>8</v>
      </c>
      <c r="AR8" s="2">
        <v>9</v>
      </c>
      <c r="AS8" s="2" t="s">
        <v>585</v>
      </c>
      <c r="AT8" s="2">
        <v>1</v>
      </c>
      <c r="AU8" s="2">
        <v>2</v>
      </c>
      <c r="AV8" s="2">
        <v>3</v>
      </c>
      <c r="AW8" s="2">
        <v>4</v>
      </c>
      <c r="AX8" s="2">
        <v>5</v>
      </c>
      <c r="AY8" s="2">
        <v>6</v>
      </c>
      <c r="AZ8" s="2">
        <v>7</v>
      </c>
      <c r="BA8" s="2">
        <v>8</v>
      </c>
      <c r="BB8" s="2">
        <v>9</v>
      </c>
    </row>
    <row r="9" spans="2:54">
      <c r="B9" s="2">
        <v>1</v>
      </c>
      <c r="C9" s="76"/>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318" t="s">
        <v>634</v>
      </c>
      <c r="N9" s="318"/>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6"/>
      <c r="AK9" s="73">
        <v>1.1500000000000001</v>
      </c>
      <c r="AL9" s="73">
        <v>1.05</v>
      </c>
      <c r="AM9" s="73">
        <v>0.60000000000000009</v>
      </c>
      <c r="AN9" s="73">
        <v>0.8</v>
      </c>
      <c r="AO9" s="73">
        <v>0.95000000000000007</v>
      </c>
      <c r="AP9" s="73">
        <v>0.9</v>
      </c>
      <c r="AQ9" s="73">
        <v>0.85000000000000009</v>
      </c>
      <c r="AR9" s="73">
        <v>0.95000000000000007</v>
      </c>
      <c r="AS9" s="2">
        <v>1</v>
      </c>
      <c r="AT9" s="76"/>
      <c r="AU9" s="73">
        <v>1.6</v>
      </c>
      <c r="AV9" s="73">
        <v>1.85</v>
      </c>
      <c r="AW9" s="73">
        <v>0.65</v>
      </c>
      <c r="AX9" s="73">
        <v>1.3</v>
      </c>
      <c r="AY9" s="73">
        <v>1.1000000000000001</v>
      </c>
      <c r="AZ9" s="73">
        <v>0.75</v>
      </c>
      <c r="BA9" s="73">
        <v>1.2000000000000002</v>
      </c>
      <c r="BB9" s="73">
        <v>1.05</v>
      </c>
    </row>
    <row r="10" spans="2:54">
      <c r="B10" s="2">
        <v>2</v>
      </c>
      <c r="C10" s="73">
        <f>MROUND(C42,0.05)-0.05</f>
        <v>1.7</v>
      </c>
      <c r="D10" s="76"/>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318" t="s">
        <v>635</v>
      </c>
      <c r="N10" s="318"/>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6"/>
      <c r="AL10" s="73">
        <v>0.7</v>
      </c>
      <c r="AM10" s="73">
        <v>0.9</v>
      </c>
      <c r="AN10" s="73">
        <v>0.55000000000000004</v>
      </c>
      <c r="AO10" s="73">
        <v>0.85000000000000009</v>
      </c>
      <c r="AP10" s="73">
        <v>0.9</v>
      </c>
      <c r="AQ10" s="73">
        <v>0.9</v>
      </c>
      <c r="AR10" s="73">
        <v>1</v>
      </c>
      <c r="AS10" s="2">
        <v>2</v>
      </c>
      <c r="AT10" s="73">
        <v>2.0500000000000003</v>
      </c>
      <c r="AU10" s="76"/>
      <c r="AV10" s="73">
        <v>1.45</v>
      </c>
      <c r="AW10" s="73">
        <v>1.35</v>
      </c>
      <c r="AX10" s="73">
        <v>0.85000000000000009</v>
      </c>
      <c r="AY10" s="73">
        <v>1.3</v>
      </c>
      <c r="AZ10" s="73">
        <v>1.05</v>
      </c>
      <c r="BA10" s="73">
        <v>1.05</v>
      </c>
      <c r="BB10" s="73">
        <v>1.35</v>
      </c>
    </row>
    <row r="11" spans="2:54">
      <c r="B11" s="2">
        <v>3</v>
      </c>
      <c r="C11" s="73">
        <f>MROUND(C43,0.05)-0.05</f>
        <v>1.35</v>
      </c>
      <c r="D11" s="73">
        <f>MROUND(D43,0.05)-0.05</f>
        <v>1</v>
      </c>
      <c r="E11" s="76"/>
      <c r="F11" s="73">
        <f>MROUND(F43,0.05)-0.05</f>
        <v>1</v>
      </c>
      <c r="G11" s="73">
        <f>MROUND(G43,0.05)-0.05</f>
        <v>0.95</v>
      </c>
      <c r="H11" s="73">
        <f>MROUND(H43,0.05)</f>
        <v>0.60000000000000009</v>
      </c>
      <c r="I11" s="73">
        <f>MROUND(I43,0.05)</f>
        <v>1</v>
      </c>
      <c r="J11" s="73">
        <f>MROUND(J43,0.05)</f>
        <v>0.95000000000000007</v>
      </c>
      <c r="K11" s="73">
        <f>MROUND(K43,0.05)</f>
        <v>0.8</v>
      </c>
      <c r="M11" s="318" t="s">
        <v>636</v>
      </c>
      <c r="N11" s="318"/>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6"/>
      <c r="AM11" s="73">
        <v>0.85</v>
      </c>
      <c r="AN11" s="73">
        <v>0.8</v>
      </c>
      <c r="AO11" s="73">
        <v>0.5</v>
      </c>
      <c r="AP11" s="73">
        <v>0.95000000000000007</v>
      </c>
      <c r="AQ11" s="73">
        <v>0.95000000000000007</v>
      </c>
      <c r="AR11" s="73">
        <v>0.70000000000000007</v>
      </c>
      <c r="AS11" s="2">
        <v>3</v>
      </c>
      <c r="AT11" s="73">
        <v>1.55</v>
      </c>
      <c r="AU11" s="73">
        <v>1.4000000000000001</v>
      </c>
      <c r="AV11" s="76"/>
      <c r="AW11" s="73">
        <v>1.35</v>
      </c>
      <c r="AX11" s="73">
        <v>1.2</v>
      </c>
      <c r="AY11" s="73">
        <v>0.75</v>
      </c>
      <c r="AZ11" s="73">
        <v>1.1000000000000001</v>
      </c>
      <c r="BA11" s="73">
        <v>1.2000000000000002</v>
      </c>
      <c r="BB11" s="73">
        <v>0.9</v>
      </c>
    </row>
    <row r="12" spans="2:54">
      <c r="B12" s="2">
        <v>4</v>
      </c>
      <c r="C12" s="73">
        <f t="shared" ref="C12:C17" si="2">MROUND(C44,0.05)</f>
        <v>0.25</v>
      </c>
      <c r="D12" s="73">
        <f>MROUND(D44,0.05)-0.05</f>
        <v>1.2</v>
      </c>
      <c r="E12" s="73">
        <f>MROUND(E44,0.05)-0.05</f>
        <v>0.7</v>
      </c>
      <c r="F12" s="76"/>
      <c r="G12" s="73">
        <f>MROUND(G44,0.05)-0.05</f>
        <v>1</v>
      </c>
      <c r="H12" s="73">
        <f>MROUND(H44,0.05)-0.05</f>
        <v>0.8</v>
      </c>
      <c r="I12" s="73">
        <f>MROUND(I44,0.05)</f>
        <v>0.75</v>
      </c>
      <c r="J12" s="73">
        <f>MROUND(J44,0.05)</f>
        <v>1.05</v>
      </c>
      <c r="K12" s="73">
        <f>MROUND(K44,0.05)</f>
        <v>1</v>
      </c>
      <c r="M12" s="318" t="s">
        <v>637</v>
      </c>
      <c r="N12" s="318"/>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6"/>
      <c r="AN12" s="73">
        <v>0.8</v>
      </c>
      <c r="AO12" s="73">
        <v>0.8</v>
      </c>
      <c r="AP12" s="73">
        <v>0.70000000000000007</v>
      </c>
      <c r="AQ12" s="73">
        <v>0.85000000000000009</v>
      </c>
      <c r="AR12" s="73">
        <v>1</v>
      </c>
      <c r="AS12" s="2">
        <v>4</v>
      </c>
      <c r="AT12" s="73">
        <v>0.15000000000000002</v>
      </c>
      <c r="AU12" s="73">
        <v>1.4000000000000001</v>
      </c>
      <c r="AV12" s="73">
        <v>1.2</v>
      </c>
      <c r="AW12" s="76"/>
      <c r="AX12" s="73">
        <v>1.3</v>
      </c>
      <c r="AY12" s="73">
        <v>1.05</v>
      </c>
      <c r="AZ12" s="73">
        <v>0.75</v>
      </c>
      <c r="BA12" s="73">
        <v>1.4500000000000002</v>
      </c>
      <c r="BB12" s="73">
        <v>1.05</v>
      </c>
    </row>
    <row r="13" spans="2:54">
      <c r="B13" s="2">
        <v>5</v>
      </c>
      <c r="C13" s="73">
        <f t="shared" si="2"/>
        <v>1.1500000000000001</v>
      </c>
      <c r="D13" s="73">
        <f>MROUND(D45,0.05)</f>
        <v>0.70000000000000007</v>
      </c>
      <c r="E13" s="73">
        <f>MROUND(E45,0.05)-0.05</f>
        <v>0.95</v>
      </c>
      <c r="F13" s="73">
        <f>MROUND(F45,0.05)-0.05</f>
        <v>0.9</v>
      </c>
      <c r="G13" s="76"/>
      <c r="H13" s="73">
        <f>MROUND(H45,0.05)-0.05</f>
        <v>0.95</v>
      </c>
      <c r="I13" s="73">
        <f>MROUND(I45,0.05)-0.05</f>
        <v>0.95</v>
      </c>
      <c r="J13" s="73">
        <f>MROUND(J45,0.05)</f>
        <v>0.65</v>
      </c>
      <c r="K13" s="73">
        <f>MROUND(K45,0.05)</f>
        <v>1.1500000000000001</v>
      </c>
      <c r="AI13" s="2">
        <v>5</v>
      </c>
      <c r="AJ13" s="73">
        <v>1.05</v>
      </c>
      <c r="AK13" s="73">
        <v>0.75</v>
      </c>
      <c r="AL13" s="73">
        <v>0.8</v>
      </c>
      <c r="AM13" s="73">
        <v>0.75</v>
      </c>
      <c r="AN13" s="76"/>
      <c r="AO13" s="73">
        <v>0.75</v>
      </c>
      <c r="AP13" s="73">
        <v>0.85</v>
      </c>
      <c r="AQ13" s="73">
        <v>0.70000000000000007</v>
      </c>
      <c r="AR13" s="73">
        <v>1</v>
      </c>
      <c r="AS13" s="2">
        <v>5</v>
      </c>
      <c r="AT13" s="73">
        <v>1.4000000000000001</v>
      </c>
      <c r="AU13" s="73">
        <v>0.55000000000000004</v>
      </c>
      <c r="AV13" s="73">
        <v>1.1000000000000001</v>
      </c>
      <c r="AW13" s="73">
        <v>1.1500000000000001</v>
      </c>
      <c r="AX13" s="76"/>
      <c r="AY13" s="73">
        <v>1.2</v>
      </c>
      <c r="AZ13" s="73">
        <v>1.35</v>
      </c>
      <c r="BA13" s="73">
        <v>0.45</v>
      </c>
      <c r="BB13" s="73">
        <v>1.55</v>
      </c>
    </row>
    <row r="14" spans="2:54">
      <c r="B14" s="2">
        <v>6</v>
      </c>
      <c r="C14" s="73">
        <f t="shared" si="2"/>
        <v>1.05</v>
      </c>
      <c r="D14" s="73">
        <f>MROUND(D46,0.05)</f>
        <v>1</v>
      </c>
      <c r="E14" s="73">
        <f>MROUND(E46,0.05)</f>
        <v>0.70000000000000007</v>
      </c>
      <c r="F14" s="73">
        <f>MROUND(F46,0.05)-0.05</f>
        <v>0.85</v>
      </c>
      <c r="G14" s="73">
        <f>MROUND(G46,0.05)-0.05</f>
        <v>1</v>
      </c>
      <c r="H14" s="76"/>
      <c r="I14" s="73">
        <f>MROUND(I46,0.05)-0.05</f>
        <v>0.7</v>
      </c>
      <c r="J14" s="73">
        <f>MROUND(J46,0.05)-0.05</f>
        <v>1.1500000000000001</v>
      </c>
      <c r="K14" s="73">
        <f>MROUND(K46,0.05)</f>
        <v>0.25</v>
      </c>
      <c r="N14" s="312" t="s">
        <v>642</v>
      </c>
      <c r="O14" s="313"/>
      <c r="P14" s="313"/>
      <c r="Q14" s="313"/>
      <c r="R14" s="313"/>
      <c r="S14" s="313"/>
      <c r="T14" s="313"/>
      <c r="U14" s="313"/>
      <c r="V14" s="314"/>
      <c r="Y14" s="312" t="s">
        <v>642</v>
      </c>
      <c r="Z14" s="313"/>
      <c r="AA14" s="313"/>
      <c r="AB14" s="313"/>
      <c r="AC14" s="313"/>
      <c r="AD14" s="313"/>
      <c r="AE14" s="313"/>
      <c r="AF14" s="313"/>
      <c r="AG14" s="314"/>
      <c r="AI14" s="2">
        <v>6</v>
      </c>
      <c r="AJ14" s="73">
        <v>1</v>
      </c>
      <c r="AK14" s="73">
        <v>0.9</v>
      </c>
      <c r="AL14" s="73">
        <v>0.65</v>
      </c>
      <c r="AM14" s="73">
        <v>0.8</v>
      </c>
      <c r="AN14" s="73">
        <v>0.8</v>
      </c>
      <c r="AO14" s="76"/>
      <c r="AP14" s="73">
        <v>0.65</v>
      </c>
      <c r="AQ14" s="73">
        <v>0.9</v>
      </c>
      <c r="AR14" s="73">
        <v>0.25</v>
      </c>
      <c r="AS14" s="2">
        <v>6</v>
      </c>
      <c r="AT14" s="73">
        <v>1.55</v>
      </c>
      <c r="AU14" s="73">
        <v>1.25</v>
      </c>
      <c r="AV14" s="73">
        <v>0.45</v>
      </c>
      <c r="AW14" s="73">
        <v>1.1000000000000001</v>
      </c>
      <c r="AX14" s="73">
        <v>1.3</v>
      </c>
      <c r="AY14" s="76"/>
      <c r="AZ14" s="73">
        <v>1.1000000000000001</v>
      </c>
      <c r="BA14" s="73">
        <v>1.1500000000000001</v>
      </c>
      <c r="BB14" s="73">
        <v>0.45</v>
      </c>
    </row>
    <row r="15" spans="2:54">
      <c r="B15" s="2">
        <v>7</v>
      </c>
      <c r="C15" s="73">
        <f t="shared" si="2"/>
        <v>0.9</v>
      </c>
      <c r="D15" s="73">
        <f>MROUND(D47,0.05)</f>
        <v>0.95000000000000007</v>
      </c>
      <c r="E15" s="73">
        <f>MROUND(E47,0.05)</f>
        <v>0.95000000000000007</v>
      </c>
      <c r="F15" s="73">
        <f>MROUND(F47,0.05)</f>
        <v>0.65</v>
      </c>
      <c r="G15" s="73">
        <f>MROUND(G47,0.05)-0.05</f>
        <v>0.95</v>
      </c>
      <c r="H15" s="73">
        <f>MROUND(H47,0.05)-0.05</f>
        <v>1</v>
      </c>
      <c r="I15" s="76"/>
      <c r="J15" s="73">
        <f>MROUND(J47,0.05)-0.05</f>
        <v>0.95</v>
      </c>
      <c r="K15" s="73">
        <f>MROUND(K47,0.05)-0.05</f>
        <v>1.45</v>
      </c>
      <c r="M15" s="2" t="s">
        <v>629</v>
      </c>
      <c r="N15" s="2">
        <v>1</v>
      </c>
      <c r="O15" s="2">
        <v>2</v>
      </c>
      <c r="P15" s="2">
        <v>3</v>
      </c>
      <c r="Q15" s="2">
        <v>4</v>
      </c>
      <c r="R15" s="2">
        <v>5</v>
      </c>
      <c r="S15" s="2">
        <v>6</v>
      </c>
      <c r="T15" s="2">
        <v>7</v>
      </c>
      <c r="U15" s="2">
        <v>8</v>
      </c>
      <c r="V15" s="2">
        <v>9</v>
      </c>
      <c r="X15" s="2" t="s">
        <v>630</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6"/>
      <c r="AQ15" s="73">
        <v>0.7</v>
      </c>
      <c r="AR15" s="73">
        <v>1.1000000000000001</v>
      </c>
      <c r="AS15" s="2">
        <v>7</v>
      </c>
      <c r="AT15" s="73">
        <v>1.55</v>
      </c>
      <c r="AU15" s="73">
        <v>1.05</v>
      </c>
      <c r="AV15" s="73">
        <v>1.25</v>
      </c>
      <c r="AW15" s="73">
        <v>0.9</v>
      </c>
      <c r="AX15" s="73">
        <v>1.05</v>
      </c>
      <c r="AY15" s="73">
        <v>1.45</v>
      </c>
      <c r="AZ15" s="76"/>
      <c r="BA15" s="73">
        <v>1.45</v>
      </c>
      <c r="BB15" s="73">
        <v>2.2000000000000002</v>
      </c>
    </row>
    <row r="16" spans="2:54">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6"/>
      <c r="K16" s="73">
        <f>MROUND(K48,0.05)-0.05</f>
        <v>1.6</v>
      </c>
      <c r="M16" s="2" t="s">
        <v>341</v>
      </c>
      <c r="N16" s="76"/>
      <c r="O16" s="76">
        <f t="shared" ref="O16" si="3">MROUND(Q41,0.05)-0.05</f>
        <v>1.3</v>
      </c>
      <c r="P16" s="76">
        <f t="shared" ref="P16" si="4">MROUND(R41,0.05)-0.05</f>
        <v>1.2</v>
      </c>
      <c r="Q16" s="76">
        <f t="shared" ref="Q16:V16" si="5">MROUND(S41,0.05)</f>
        <v>0.65</v>
      </c>
      <c r="R16" s="76">
        <f t="shared" si="5"/>
        <v>0.9</v>
      </c>
      <c r="S16" s="76">
        <f t="shared" si="5"/>
        <v>0.95000000000000007</v>
      </c>
      <c r="T16" s="76">
        <f t="shared" si="5"/>
        <v>0.9</v>
      </c>
      <c r="U16" s="76">
        <f t="shared" si="5"/>
        <v>0.9</v>
      </c>
      <c r="V16" s="76">
        <f t="shared" si="5"/>
        <v>1</v>
      </c>
      <c r="X16" s="2" t="s">
        <v>360</v>
      </c>
      <c r="Y16" s="76"/>
      <c r="Z16" s="76">
        <f>MROUND(AD41,0.05)</f>
        <v>0.8</v>
      </c>
      <c r="AA16" s="76">
        <f>MROUND(AE41,0.05)</f>
        <v>1</v>
      </c>
      <c r="AB16" s="76">
        <f>MROUND(AF41,0.05)</f>
        <v>0.35000000000000003</v>
      </c>
      <c r="AC16" s="76">
        <f>MROUND(AG41,0.05)-0.05</f>
        <v>1</v>
      </c>
      <c r="AD16" s="76">
        <f>MROUND(AH41,0.05)-0.05</f>
        <v>1.05</v>
      </c>
      <c r="AE16" s="76"/>
      <c r="AF16" s="76">
        <f>MROUND(AJ41,0.05)-0.05</f>
        <v>1.1000000000000001</v>
      </c>
      <c r="AG16" s="76">
        <f>MROUND(AK41,0.05)-0.05</f>
        <v>1.35</v>
      </c>
      <c r="AI16" s="2">
        <v>8</v>
      </c>
      <c r="AJ16" s="73">
        <v>0.95000000000000007</v>
      </c>
      <c r="AK16" s="73">
        <v>0.9</v>
      </c>
      <c r="AL16" s="73">
        <v>0.95000000000000007</v>
      </c>
      <c r="AM16" s="73">
        <v>0.85000000000000009</v>
      </c>
      <c r="AN16" s="73">
        <v>0.60000000000000009</v>
      </c>
      <c r="AO16" s="73">
        <v>0.95</v>
      </c>
      <c r="AP16" s="73">
        <v>0.6</v>
      </c>
      <c r="AQ16" s="76"/>
      <c r="AR16" s="73">
        <v>1.2</v>
      </c>
      <c r="AS16" s="2">
        <v>8</v>
      </c>
      <c r="AT16" s="73">
        <v>1.1500000000000001</v>
      </c>
      <c r="AU16" s="73">
        <v>0.9</v>
      </c>
      <c r="AV16" s="73">
        <v>0.9</v>
      </c>
      <c r="AW16" s="73">
        <v>1.1000000000000001</v>
      </c>
      <c r="AX16" s="73">
        <v>0.60000000000000009</v>
      </c>
      <c r="AY16" s="73">
        <v>1.55</v>
      </c>
      <c r="AZ16" s="73">
        <v>1.1000000000000001</v>
      </c>
      <c r="BA16" s="76"/>
      <c r="BB16" s="73">
        <v>2.3500000000000005</v>
      </c>
    </row>
    <row r="17" spans="2:54">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6"/>
      <c r="M17" s="2" t="s">
        <v>346</v>
      </c>
      <c r="N17" s="76">
        <f t="shared" ref="N17" si="6">MROUND(P42,0.05)-0.05</f>
        <v>1.75</v>
      </c>
      <c r="O17" s="76"/>
      <c r="P17" s="76">
        <f t="shared" ref="P17" si="7">MROUND(R42,0.05)-0.05</f>
        <v>0.9</v>
      </c>
      <c r="Q17" s="76">
        <f t="shared" ref="Q17" si="8">MROUND(S42,0.05)-0.05</f>
        <v>1.1500000000000001</v>
      </c>
      <c r="R17" s="76">
        <f t="shared" ref="R17:R30" si="9">MROUND(T42,0.05)</f>
        <v>0.65</v>
      </c>
      <c r="S17" s="76">
        <f t="shared" ref="S17:S32" si="10">MROUND(U42,0.05)</f>
        <v>0.95000000000000007</v>
      </c>
      <c r="T17" s="76">
        <f t="shared" ref="T17:T34" si="11">MROUND(V42,0.05)</f>
        <v>0.95000000000000007</v>
      </c>
      <c r="U17" s="76">
        <f t="shared" ref="U17:U34" si="12">MROUND(W42,0.05)</f>
        <v>0.9</v>
      </c>
      <c r="V17" s="76">
        <f t="shared" ref="V17:V34" si="13">MROUND(X42,0.05)</f>
        <v>1</v>
      </c>
      <c r="X17" s="2" t="s">
        <v>379</v>
      </c>
      <c r="Y17" s="76"/>
      <c r="Z17" s="76">
        <f t="shared" ref="Z17" si="14">MROUND(AD42,0.05)-0.05</f>
        <v>1.45</v>
      </c>
      <c r="AA17" s="76">
        <f t="shared" ref="AA17" si="15">MROUND(AE42,0.05)-0.05</f>
        <v>1.2</v>
      </c>
      <c r="AB17" s="76">
        <f>MROUND(AF42,0.05)</f>
        <v>0.25</v>
      </c>
      <c r="AC17" s="76">
        <f>MROUND(AG42,0.05)</f>
        <v>0.8</v>
      </c>
      <c r="AD17" s="76">
        <f>MROUND(AH42,0.05)</f>
        <v>0.65</v>
      </c>
      <c r="AE17" s="76"/>
      <c r="AF17" s="76">
        <f>MROUND(AJ42,0.05)</f>
        <v>0.30000000000000004</v>
      </c>
      <c r="AG17" s="76">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6"/>
      <c r="AS17" s="2">
        <v>9</v>
      </c>
      <c r="AT17" s="73">
        <v>1.3</v>
      </c>
      <c r="AU17" s="73">
        <v>0.9</v>
      </c>
      <c r="AV17" s="73">
        <v>0.70000000000000007</v>
      </c>
      <c r="AW17" s="73">
        <v>1.1000000000000001</v>
      </c>
      <c r="AX17" s="73">
        <v>0.9</v>
      </c>
      <c r="AY17" s="73">
        <v>0.85000000000000009</v>
      </c>
      <c r="AZ17" s="73">
        <v>1.45</v>
      </c>
      <c r="BA17" s="73">
        <v>1.4000000000000001</v>
      </c>
      <c r="BB17" s="76"/>
    </row>
    <row r="18" spans="2:54">
      <c r="M18" s="2" t="s">
        <v>353</v>
      </c>
      <c r="N18" s="76">
        <f t="shared" ref="N18" si="16">MROUND(P43,0.05)-0.05</f>
        <v>1.35</v>
      </c>
      <c r="O18" s="76">
        <f t="shared" ref="O18" si="17">MROUND(Q43,0.05)-0.05</f>
        <v>1</v>
      </c>
      <c r="P18" s="76"/>
      <c r="Q18" s="76">
        <f t="shared" ref="Q18" si="18">MROUND(S43,0.05)-0.05</f>
        <v>1</v>
      </c>
      <c r="R18" s="76">
        <f t="shared" ref="R18" si="19">MROUND(T43,0.05)-0.05</f>
        <v>1</v>
      </c>
      <c r="S18" s="76">
        <f t="shared" si="10"/>
        <v>0.60000000000000009</v>
      </c>
      <c r="T18" s="76">
        <f t="shared" si="11"/>
        <v>1</v>
      </c>
      <c r="U18" s="76">
        <f t="shared" si="12"/>
        <v>0.95000000000000007</v>
      </c>
      <c r="V18" s="76">
        <f t="shared" si="13"/>
        <v>0.8</v>
      </c>
      <c r="X18" s="2" t="s">
        <v>362</v>
      </c>
      <c r="Y18" s="76">
        <f>MROUND(AC43,0.05)</f>
        <v>0.45</v>
      </c>
      <c r="Z18" s="76"/>
      <c r="AA18" s="76">
        <f t="shared" ref="AA18:AC19" si="20">MROUND(AE43,0.05)</f>
        <v>0.65</v>
      </c>
      <c r="AB18" s="76">
        <f t="shared" si="20"/>
        <v>0.60000000000000009</v>
      </c>
      <c r="AC18" s="76">
        <f t="shared" si="20"/>
        <v>0.30000000000000004</v>
      </c>
      <c r="AD18" s="76">
        <f>MROUND(AH43,0.05)-0.05</f>
        <v>1.1500000000000001</v>
      </c>
      <c r="AE18" s="76">
        <f t="shared" ref="AE18" si="21">MROUND(AI43,0.05)-0.05</f>
        <v>0.85</v>
      </c>
      <c r="AF18" s="76"/>
      <c r="AG18" s="76">
        <f>MROUND(AK43,0.05)-0.05</f>
        <v>1.75</v>
      </c>
      <c r="AJ18" s="312" t="s">
        <v>655</v>
      </c>
      <c r="AK18" s="313"/>
      <c r="AL18" s="313"/>
      <c r="AM18" s="313"/>
      <c r="AN18" s="313"/>
      <c r="AO18" s="313"/>
      <c r="AP18" s="313"/>
      <c r="AQ18" s="313"/>
      <c r="AR18" s="314"/>
    </row>
    <row r="19" spans="2:54">
      <c r="C19" s="312" t="s">
        <v>643</v>
      </c>
      <c r="D19" s="313"/>
      <c r="E19" s="313"/>
      <c r="F19" s="313"/>
      <c r="G19" s="313"/>
      <c r="H19" s="313"/>
      <c r="I19" s="313"/>
      <c r="J19" s="313"/>
      <c r="K19" s="314"/>
      <c r="M19" s="2" t="s">
        <v>352</v>
      </c>
      <c r="N19" s="76">
        <f t="shared" ref="N19:N34" si="22">MROUND(P44,0.05)</f>
        <v>0.25</v>
      </c>
      <c r="O19" s="76">
        <f t="shared" ref="O19" si="23">MROUND(Q44,0.05)-0.05</f>
        <v>1.2</v>
      </c>
      <c r="P19" s="76">
        <f t="shared" ref="P19" si="24">MROUND(R44,0.05)-0.05</f>
        <v>0.7</v>
      </c>
      <c r="Q19" s="76"/>
      <c r="R19" s="76">
        <f t="shared" ref="R19" si="25">MROUND(T44,0.05)-0.05</f>
        <v>1</v>
      </c>
      <c r="S19" s="76">
        <f t="shared" ref="S19" si="26">MROUND(U44,0.05)-0.05</f>
        <v>0.8</v>
      </c>
      <c r="T19" s="76">
        <f t="shared" si="11"/>
        <v>0.75</v>
      </c>
      <c r="U19" s="76">
        <f t="shared" si="12"/>
        <v>1.05</v>
      </c>
      <c r="V19" s="76">
        <f t="shared" si="13"/>
        <v>0.95000000000000007</v>
      </c>
      <c r="X19" s="2" t="s">
        <v>361</v>
      </c>
      <c r="Y19" s="76"/>
      <c r="Z19" s="76">
        <f>MROUND(AD44,0.05)</f>
        <v>0.85000000000000009</v>
      </c>
      <c r="AA19" s="76">
        <f t="shared" si="20"/>
        <v>0.75</v>
      </c>
      <c r="AB19" s="76">
        <f t="shared" si="20"/>
        <v>0.55000000000000004</v>
      </c>
      <c r="AC19" s="76">
        <f t="shared" si="20"/>
        <v>1.05</v>
      </c>
      <c r="AD19" s="76">
        <f>MROUND(AH44,0.05)</f>
        <v>0.65</v>
      </c>
      <c r="AE19" s="76">
        <f>MROUND(AI44,0.05)-0.05</f>
        <v>1.1000000000000001</v>
      </c>
      <c r="AF19" s="76">
        <f>MROUND(AJ44,0.05)-0.05</f>
        <v>1.6500000000000001</v>
      </c>
      <c r="AG19" s="76"/>
      <c r="AJ19" s="335" t="s">
        <v>940</v>
      </c>
      <c r="AK19" s="335"/>
      <c r="AL19" s="335"/>
      <c r="AM19" s="335"/>
      <c r="AN19" s="335"/>
      <c r="AO19" s="335"/>
      <c r="AP19" s="335"/>
      <c r="AQ19" s="335"/>
      <c r="AR19" s="335"/>
    </row>
    <row r="20" spans="2:54">
      <c r="C20" s="335" t="s">
        <v>939</v>
      </c>
      <c r="D20" s="335"/>
      <c r="E20" s="335"/>
      <c r="F20" s="335"/>
      <c r="G20" s="335"/>
      <c r="H20" s="335"/>
      <c r="I20" s="335"/>
      <c r="J20" s="335"/>
      <c r="K20" s="335"/>
      <c r="M20" s="2" t="s">
        <v>355</v>
      </c>
      <c r="N20" s="76">
        <f t="shared" si="22"/>
        <v>1.1500000000000001</v>
      </c>
      <c r="O20" s="76">
        <f t="shared" ref="O20:O33" si="27">MROUND(Q45,0.05)</f>
        <v>0.70000000000000007</v>
      </c>
      <c r="P20" s="76">
        <f t="shared" ref="P20:Q22" si="28">MROUND(R45,0.05)-0.05</f>
        <v>0.95</v>
      </c>
      <c r="Q20" s="76">
        <f t="shared" si="28"/>
        <v>0.9</v>
      </c>
      <c r="R20" s="76"/>
      <c r="S20" s="76">
        <f t="shared" ref="S20:T20" si="29">MROUND(U45,0.05)-0.05</f>
        <v>0.95</v>
      </c>
      <c r="T20" s="76">
        <f t="shared" si="29"/>
        <v>0.95</v>
      </c>
      <c r="U20" s="76">
        <f t="shared" si="12"/>
        <v>0.65</v>
      </c>
      <c r="V20" s="76">
        <f t="shared" si="13"/>
        <v>1.1500000000000001</v>
      </c>
      <c r="X20" s="2" t="s">
        <v>363</v>
      </c>
      <c r="Y20" s="76"/>
      <c r="Z20" s="76">
        <f>MROUND(AD45,0.05)</f>
        <v>0.9</v>
      </c>
      <c r="AA20" s="76">
        <f>MROUND(AE45,0.05)</f>
        <v>0.70000000000000007</v>
      </c>
      <c r="AB20" s="76">
        <f>MROUND(AF45,0.05)-0.05</f>
        <v>0.55000000000000004</v>
      </c>
      <c r="AC20" s="76">
        <f t="shared" ref="AC20" si="30">MROUND(AG45,0.05)-0.05</f>
        <v>1.1000000000000001</v>
      </c>
      <c r="AD20" s="76"/>
      <c r="AE20" s="76">
        <f t="shared" ref="AE20" si="31">MROUND(AI45,0.05)-0.05</f>
        <v>0.65</v>
      </c>
      <c r="AF20" s="76">
        <f>MROUND(AJ45,0.05)-0.05</f>
        <v>1.25</v>
      </c>
      <c r="AG20" s="76">
        <f>MROUND(AK45,0.05)</f>
        <v>0.25</v>
      </c>
      <c r="AI20" s="2" t="s">
        <v>585</v>
      </c>
      <c r="AJ20" s="2">
        <v>1</v>
      </c>
      <c r="AK20" s="2">
        <v>2</v>
      </c>
      <c r="AL20" s="2">
        <v>3</v>
      </c>
      <c r="AM20" s="2">
        <v>4</v>
      </c>
      <c r="AN20" s="2">
        <v>5</v>
      </c>
      <c r="AO20" s="2">
        <v>6</v>
      </c>
      <c r="AP20" s="2">
        <v>7</v>
      </c>
      <c r="AQ20" s="2">
        <v>8</v>
      </c>
      <c r="AR20" s="2">
        <v>9</v>
      </c>
    </row>
    <row r="21" spans="2:54">
      <c r="B21" s="2" t="s">
        <v>585</v>
      </c>
      <c r="C21" s="2">
        <v>1</v>
      </c>
      <c r="D21" s="2">
        <v>2</v>
      </c>
      <c r="E21" s="2">
        <v>3</v>
      </c>
      <c r="F21" s="2">
        <v>4</v>
      </c>
      <c r="G21" s="2">
        <v>5</v>
      </c>
      <c r="H21" s="2">
        <v>6</v>
      </c>
      <c r="I21" s="2">
        <v>7</v>
      </c>
      <c r="J21" s="2">
        <v>8</v>
      </c>
      <c r="K21" s="2">
        <v>9</v>
      </c>
      <c r="M21" s="2" t="s">
        <v>344</v>
      </c>
      <c r="N21" s="76"/>
      <c r="O21" s="76"/>
      <c r="P21" s="76">
        <f t="shared" si="28"/>
        <v>1.1000000000000001</v>
      </c>
      <c r="Q21" s="76">
        <f t="shared" si="28"/>
        <v>0.85</v>
      </c>
      <c r="R21" s="76">
        <f t="shared" si="9"/>
        <v>0.85000000000000009</v>
      </c>
      <c r="S21" s="76">
        <f t="shared" si="10"/>
        <v>1.1000000000000001</v>
      </c>
      <c r="T21" s="76">
        <f t="shared" si="11"/>
        <v>1</v>
      </c>
      <c r="U21" s="76">
        <f t="shared" si="12"/>
        <v>1.2000000000000002</v>
      </c>
      <c r="V21" s="76">
        <f t="shared" si="13"/>
        <v>1.05</v>
      </c>
      <c r="X21" s="2" t="s">
        <v>366</v>
      </c>
      <c r="Y21" s="76"/>
      <c r="Z21" s="76">
        <f t="shared" ref="Z21" si="32">MROUND(AD46,0.05)-0.05</f>
        <v>1.9000000000000001</v>
      </c>
      <c r="AA21" s="76">
        <f t="shared" ref="AA21" si="33">MROUND(AE46,0.05)-0.05</f>
        <v>0.95</v>
      </c>
      <c r="AB21" s="76">
        <f>MROUND(AF46,0.05)</f>
        <v>0.30000000000000004</v>
      </c>
      <c r="AC21" s="76">
        <f>MROUND(AG46,0.05)</f>
        <v>0.9</v>
      </c>
      <c r="AD21" s="76"/>
      <c r="AE21" s="76">
        <f>MROUND(AI46,0.05)</f>
        <v>0.45</v>
      </c>
      <c r="AF21" s="76">
        <f>MROUND(AJ46,0.05)</f>
        <v>0.65</v>
      </c>
      <c r="AG21" s="76">
        <f>MROUND(AK46,0.05)</f>
        <v>0.4</v>
      </c>
      <c r="AI21" s="2">
        <v>1</v>
      </c>
      <c r="AJ21" s="76"/>
      <c r="AK21" s="73">
        <v>1.55</v>
      </c>
      <c r="AL21" s="73">
        <v>1.3</v>
      </c>
      <c r="AM21" s="73">
        <v>0.70000000000000007</v>
      </c>
      <c r="AN21" s="73">
        <v>0.95000000000000007</v>
      </c>
      <c r="AO21" s="73">
        <v>0.95000000000000007</v>
      </c>
      <c r="AP21" s="73">
        <v>0.9</v>
      </c>
      <c r="AQ21" s="73">
        <v>0.9</v>
      </c>
      <c r="AR21" s="73">
        <v>1</v>
      </c>
    </row>
    <row r="22" spans="2:54">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340</v>
      </c>
      <c r="N22" s="76"/>
      <c r="O22" s="76"/>
      <c r="P22" s="76">
        <f t="shared" si="28"/>
        <v>0.9</v>
      </c>
      <c r="Q22" s="76">
        <f t="shared" ref="Q22:Q26" si="43">MROUND(S47,0.05)</f>
        <v>0.55000000000000004</v>
      </c>
      <c r="R22" s="76">
        <f t="shared" si="9"/>
        <v>0.55000000000000004</v>
      </c>
      <c r="S22" s="76">
        <f t="shared" si="10"/>
        <v>1.1000000000000001</v>
      </c>
      <c r="T22" s="76">
        <f t="shared" si="11"/>
        <v>0.95000000000000007</v>
      </c>
      <c r="U22" s="76">
        <f t="shared" si="12"/>
        <v>0.9</v>
      </c>
      <c r="V22" s="76">
        <f t="shared" si="13"/>
        <v>0.8</v>
      </c>
      <c r="X22" s="2" t="s">
        <v>367</v>
      </c>
      <c r="Y22" s="76">
        <f>MROUND(AC47,0.05)</f>
        <v>0.30000000000000004</v>
      </c>
      <c r="Z22" s="76"/>
      <c r="AA22" s="76">
        <f>MROUND(AE47,0.05)</f>
        <v>0.85000000000000009</v>
      </c>
      <c r="AB22" s="76">
        <f>MROUND(AF47,0.05)</f>
        <v>0.35000000000000003</v>
      </c>
      <c r="AC22" s="76">
        <f>MROUND(AG47,0.05)-0.05</f>
        <v>0.6</v>
      </c>
      <c r="AD22" s="76">
        <f t="shared" ref="AD22" si="44">MROUND(AH47,0.05)-0.05</f>
        <v>1.1000000000000001</v>
      </c>
      <c r="AE22" s="76"/>
      <c r="AF22" s="76">
        <f t="shared" ref="AF22" si="45">MROUND(AJ47,0.05)-0.05</f>
        <v>0.9</v>
      </c>
      <c r="AG22" s="76">
        <f t="shared" ref="AG22" si="46">MROUND(AK47,0.05)-0.05</f>
        <v>1.5</v>
      </c>
      <c r="AI22" s="2">
        <v>2</v>
      </c>
      <c r="AJ22" s="73">
        <v>1.95</v>
      </c>
      <c r="AK22" s="76"/>
      <c r="AL22" s="73">
        <v>0.95</v>
      </c>
      <c r="AM22" s="73">
        <v>1.3</v>
      </c>
      <c r="AN22" s="73">
        <v>0.70000000000000007</v>
      </c>
      <c r="AO22" s="73">
        <v>0.95000000000000007</v>
      </c>
      <c r="AP22" s="73">
        <v>0.95000000000000007</v>
      </c>
      <c r="AQ22" s="73">
        <v>0.85000000000000009</v>
      </c>
      <c r="AR22" s="73">
        <v>1</v>
      </c>
    </row>
    <row r="23" spans="2:54">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349</v>
      </c>
      <c r="N23" s="76"/>
      <c r="O23" s="76"/>
      <c r="P23" s="76">
        <f t="shared" ref="P23:P24" si="47">MROUND(R48,0.05)-0.05</f>
        <v>1.1000000000000001</v>
      </c>
      <c r="Q23" s="76"/>
      <c r="R23" s="76">
        <f t="shared" ref="R23" si="48">MROUND(T48,0.05)-0.05</f>
        <v>0.8</v>
      </c>
      <c r="S23" s="76">
        <f t="shared" ref="S23" si="49">MROUND(U48,0.05)-0.05</f>
        <v>1.3</v>
      </c>
      <c r="T23" s="76">
        <f t="shared" si="11"/>
        <v>0.8</v>
      </c>
      <c r="U23" s="76">
        <f t="shared" si="12"/>
        <v>1.2000000000000002</v>
      </c>
      <c r="V23" s="76">
        <f t="shared" si="13"/>
        <v>1.2000000000000002</v>
      </c>
      <c r="X23" s="2" t="s">
        <v>371</v>
      </c>
      <c r="Y23" s="76">
        <f t="shared" ref="Y23" si="50">MROUND(AC48,0.05)-0.05</f>
        <v>1.9000000000000001</v>
      </c>
      <c r="Z23" s="76"/>
      <c r="AA23" s="76">
        <f t="shared" ref="AA23:AA25" si="51">MROUND(AE48,0.05)-0.05</f>
        <v>1.1000000000000001</v>
      </c>
      <c r="AB23" s="76">
        <f>MROUND(AF48,0.05)-0.05</f>
        <v>0.85</v>
      </c>
      <c r="AC23" s="76">
        <f>MROUND(AG48,0.05)</f>
        <v>0.4</v>
      </c>
      <c r="AD23" s="76">
        <f>MROUND(AH48,0.05)</f>
        <v>0.65</v>
      </c>
      <c r="AE23" s="76"/>
      <c r="AF23" s="76">
        <f t="shared" ref="AF23:AG27" si="52">MROUND(AJ48,0.05)</f>
        <v>0.5</v>
      </c>
      <c r="AG23" s="76">
        <f t="shared" si="52"/>
        <v>0.5</v>
      </c>
      <c r="AI23" s="2">
        <v>3</v>
      </c>
      <c r="AJ23" s="73">
        <v>1.45</v>
      </c>
      <c r="AK23" s="73">
        <v>1.1500000000000001</v>
      </c>
      <c r="AL23" s="76"/>
      <c r="AM23" s="73">
        <v>1</v>
      </c>
      <c r="AN23" s="73">
        <v>1.05</v>
      </c>
      <c r="AO23" s="73">
        <v>0.70000000000000007</v>
      </c>
      <c r="AP23" s="73">
        <v>0.9</v>
      </c>
      <c r="AQ23" s="73">
        <v>0.9</v>
      </c>
      <c r="AR23" s="73">
        <v>0.9</v>
      </c>
    </row>
    <row r="24" spans="2:54">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342</v>
      </c>
      <c r="N24" s="76">
        <f t="shared" ref="N24" si="53">MROUND(P49,0.05)-0.05</f>
        <v>0.85</v>
      </c>
      <c r="O24" s="76"/>
      <c r="P24" s="76">
        <f t="shared" si="47"/>
        <v>0.8</v>
      </c>
      <c r="Q24" s="76"/>
      <c r="R24" s="76">
        <f t="shared" si="9"/>
        <v>0.85000000000000009</v>
      </c>
      <c r="S24" s="76">
        <f t="shared" si="10"/>
        <v>0.75</v>
      </c>
      <c r="T24" s="76">
        <f t="shared" si="11"/>
        <v>0.35000000000000003</v>
      </c>
      <c r="U24" s="76">
        <f t="shared" si="12"/>
        <v>1.35</v>
      </c>
      <c r="V24" s="76">
        <f t="shared" si="13"/>
        <v>1</v>
      </c>
      <c r="X24" s="2" t="s">
        <v>365</v>
      </c>
      <c r="Y24" s="76"/>
      <c r="Z24" s="76">
        <f>MROUND(AD49,0.05)-0.05</f>
        <v>1.05</v>
      </c>
      <c r="AA24" s="76">
        <f t="shared" si="51"/>
        <v>0.7</v>
      </c>
      <c r="AB24" s="76"/>
      <c r="AC24" s="76">
        <f t="shared" ref="AC24" si="54">MROUND(AG49,0.05)-0.05</f>
        <v>0.9</v>
      </c>
      <c r="AD24" s="76">
        <f t="shared" ref="AD24" si="55">MROUND(AH49,0.05)-0.05</f>
        <v>0.85</v>
      </c>
      <c r="AE24" s="76">
        <f>MROUND(AI49,0.05)</f>
        <v>0.75</v>
      </c>
      <c r="AF24" s="76">
        <f t="shared" si="52"/>
        <v>0.9</v>
      </c>
      <c r="AG24" s="76">
        <f t="shared" si="52"/>
        <v>0.85000000000000009</v>
      </c>
      <c r="AI24" s="2">
        <v>4</v>
      </c>
      <c r="AJ24" s="73">
        <v>0.25</v>
      </c>
      <c r="AK24" s="73">
        <v>1.3</v>
      </c>
      <c r="AL24" s="73">
        <v>0.75</v>
      </c>
      <c r="AM24" s="76"/>
      <c r="AN24" s="73">
        <v>1</v>
      </c>
      <c r="AO24" s="73">
        <v>0.8</v>
      </c>
      <c r="AP24" s="73">
        <v>0.75</v>
      </c>
      <c r="AQ24" s="73">
        <v>1.1000000000000001</v>
      </c>
      <c r="AR24" s="73">
        <v>1</v>
      </c>
    </row>
    <row r="25" spans="2:54">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345</v>
      </c>
      <c r="N25" s="76"/>
      <c r="O25" s="76">
        <f t="shared" ref="O25:O26" si="56">MROUND(Q50,0.05)-0.05</f>
        <v>1.35</v>
      </c>
      <c r="P25" s="76"/>
      <c r="Q25" s="76">
        <f t="shared" ref="Q25" si="57">MROUND(S50,0.05)-0.05</f>
        <v>0.55000000000000004</v>
      </c>
      <c r="R25" s="76">
        <f t="shared" ref="R25" si="58">MROUND(T50,0.05)-0.05</f>
        <v>1.4000000000000001</v>
      </c>
      <c r="S25" s="76">
        <f t="shared" si="10"/>
        <v>0.60000000000000009</v>
      </c>
      <c r="T25" s="76">
        <f t="shared" si="11"/>
        <v>0.9</v>
      </c>
      <c r="U25" s="76">
        <f t="shared" si="12"/>
        <v>1.1500000000000001</v>
      </c>
      <c r="V25" s="76">
        <f t="shared" si="13"/>
        <v>0.8</v>
      </c>
      <c r="X25" s="2" t="s">
        <v>369</v>
      </c>
      <c r="Y25" s="76"/>
      <c r="Z25" s="76">
        <f t="shared" ref="Z25" si="59">MROUND(AD50,0.05)-0.05</f>
        <v>0.45</v>
      </c>
      <c r="AA25" s="76">
        <f t="shared" si="51"/>
        <v>1.25</v>
      </c>
      <c r="AB25" s="76"/>
      <c r="AC25" s="76">
        <f>MROUND(AG50,0.05)</f>
        <v>0.75</v>
      </c>
      <c r="AD25" s="76">
        <f>MROUND(AH50,0.05)</f>
        <v>0.75</v>
      </c>
      <c r="AE25" s="76">
        <f>MROUND(AI50,0.05)</f>
        <v>0.30000000000000004</v>
      </c>
      <c r="AF25" s="76">
        <f t="shared" si="52"/>
        <v>0.85000000000000009</v>
      </c>
      <c r="AG25" s="76">
        <f t="shared" si="52"/>
        <v>0.70000000000000007</v>
      </c>
      <c r="AI25" s="2">
        <v>5</v>
      </c>
      <c r="AJ25" s="73">
        <v>1.05</v>
      </c>
      <c r="AK25" s="73">
        <v>0.70000000000000007</v>
      </c>
      <c r="AL25" s="73">
        <v>1.05</v>
      </c>
      <c r="AM25" s="73">
        <v>0.95</v>
      </c>
      <c r="AN25" s="76"/>
      <c r="AO25" s="73">
        <v>1.05</v>
      </c>
      <c r="AP25" s="73">
        <v>1.05</v>
      </c>
      <c r="AQ25" s="73">
        <v>0.65</v>
      </c>
      <c r="AR25" s="73">
        <v>1.25</v>
      </c>
    </row>
    <row r="26" spans="2:54">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356</v>
      </c>
      <c r="N26" s="76"/>
      <c r="O26" s="76">
        <f t="shared" si="56"/>
        <v>0.30000000000000004</v>
      </c>
      <c r="P26" s="76"/>
      <c r="Q26" s="76">
        <f t="shared" si="43"/>
        <v>1</v>
      </c>
      <c r="R26" s="76">
        <f t="shared" si="9"/>
        <v>0.70000000000000007</v>
      </c>
      <c r="S26" s="76">
        <f t="shared" si="10"/>
        <v>0.65</v>
      </c>
      <c r="T26" s="76">
        <f t="shared" si="11"/>
        <v>1.4000000000000001</v>
      </c>
      <c r="U26" s="76">
        <f t="shared" si="12"/>
        <v>0.9</v>
      </c>
      <c r="V26" s="76">
        <f t="shared" si="13"/>
        <v>1.2000000000000002</v>
      </c>
      <c r="X26" s="2" t="s">
        <v>359</v>
      </c>
      <c r="Y26" s="76">
        <f>MROUND(AC51,0.05)</f>
        <v>0.55000000000000004</v>
      </c>
      <c r="Z26" s="76"/>
      <c r="AA26" s="76">
        <f>MROUND(AE51,0.05)-0.05</f>
        <v>0.65</v>
      </c>
      <c r="AB26" s="76">
        <f t="shared" ref="AB26:AB27" si="60">MROUND(AF51,0.05)-0.05</f>
        <v>0.65</v>
      </c>
      <c r="AC26" s="76"/>
      <c r="AD26" s="76">
        <f t="shared" ref="AD26" si="61">MROUND(AH51,0.05)-0.05</f>
        <v>1.05</v>
      </c>
      <c r="AE26" s="76">
        <f t="shared" ref="AE26" si="62">MROUND(AI51,0.05)-0.05</f>
        <v>1</v>
      </c>
      <c r="AF26" s="76">
        <f t="shared" si="52"/>
        <v>0.5</v>
      </c>
      <c r="AG26" s="76">
        <f t="shared" si="52"/>
        <v>1.35</v>
      </c>
      <c r="AI26" s="2">
        <v>6</v>
      </c>
      <c r="AJ26" s="73">
        <v>0.95000000000000007</v>
      </c>
      <c r="AK26" s="73">
        <v>1</v>
      </c>
      <c r="AL26" s="73">
        <v>0.8</v>
      </c>
      <c r="AM26" s="73">
        <v>0.85</v>
      </c>
      <c r="AN26" s="73">
        <v>1.1000000000000001</v>
      </c>
      <c r="AO26" s="76"/>
      <c r="AP26" s="73">
        <v>0.75</v>
      </c>
      <c r="AQ26" s="73">
        <v>1.4000000000000001</v>
      </c>
      <c r="AR26" s="73">
        <v>0.2</v>
      </c>
    </row>
    <row r="27" spans="2:54">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351</v>
      </c>
      <c r="N27" s="76">
        <f t="shared" si="22"/>
        <v>0.60000000000000009</v>
      </c>
      <c r="O27" s="76">
        <f t="shared" si="27"/>
        <v>0.4</v>
      </c>
      <c r="P27" s="76"/>
      <c r="Q27" s="76">
        <f t="shared" ref="Q27:Q30" si="63">MROUND(S52,0.05)-0.05</f>
        <v>1.1000000000000001</v>
      </c>
      <c r="R27" s="76"/>
      <c r="S27" s="76">
        <f t="shared" ref="S27" si="64">MROUND(U52,0.05)-0.05</f>
        <v>0.75</v>
      </c>
      <c r="T27" s="76">
        <f t="shared" ref="T27" si="65">MROUND(V52,0.05)-0.05</f>
        <v>1.6</v>
      </c>
      <c r="U27" s="76">
        <f t="shared" si="12"/>
        <v>0.60000000000000009</v>
      </c>
      <c r="V27" s="76">
        <f t="shared" si="13"/>
        <v>1.4500000000000002</v>
      </c>
      <c r="X27" s="2" t="s">
        <v>370</v>
      </c>
      <c r="Y27" s="76">
        <f t="shared" ref="Y27" si="66">MROUND(AC52,0.05)-0.05</f>
        <v>2.9000000000000004</v>
      </c>
      <c r="Z27" s="76"/>
      <c r="AA27" s="76">
        <f t="shared" ref="AA27" si="67">MROUND(AE52,0.05)-0.05</f>
        <v>0.8</v>
      </c>
      <c r="AB27" s="76">
        <f t="shared" si="60"/>
        <v>1.25</v>
      </c>
      <c r="AC27" s="76"/>
      <c r="AD27" s="76">
        <f>MROUND(AH52,0.05)</f>
        <v>1</v>
      </c>
      <c r="AE27" s="76">
        <f>MROUND(AI52,0.05)</f>
        <v>0.65</v>
      </c>
      <c r="AF27" s="76">
        <f t="shared" si="52"/>
        <v>0.35000000000000003</v>
      </c>
      <c r="AG27" s="76">
        <f t="shared" si="52"/>
        <v>1.5</v>
      </c>
      <c r="AI27" s="2">
        <v>7</v>
      </c>
      <c r="AJ27" s="73">
        <v>0.9</v>
      </c>
      <c r="AK27" s="73">
        <v>1</v>
      </c>
      <c r="AL27" s="73">
        <v>1</v>
      </c>
      <c r="AM27" s="73">
        <v>0.70000000000000007</v>
      </c>
      <c r="AN27" s="73">
        <v>1</v>
      </c>
      <c r="AO27" s="73">
        <v>1.1500000000000001</v>
      </c>
      <c r="AP27" s="76"/>
      <c r="AQ27" s="73">
        <v>1.1000000000000001</v>
      </c>
      <c r="AR27" s="73">
        <v>1.6</v>
      </c>
    </row>
    <row r="28" spans="2:54">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348</v>
      </c>
      <c r="N28" s="76">
        <f t="shared" ref="N28:N30" si="68">MROUND(P53,0.05)-0.05</f>
        <v>2.5000000000000004</v>
      </c>
      <c r="O28" s="76">
        <f t="shared" ref="O28" si="69">MROUND(Q53,0.05)-0.05</f>
        <v>0.7</v>
      </c>
      <c r="P28" s="76"/>
      <c r="Q28" s="76">
        <f t="shared" si="63"/>
        <v>1.3</v>
      </c>
      <c r="R28" s="76"/>
      <c r="S28" s="76">
        <f t="shared" si="10"/>
        <v>0.8</v>
      </c>
      <c r="T28" s="76">
        <f t="shared" si="11"/>
        <v>0.75</v>
      </c>
      <c r="U28" s="76">
        <f t="shared" si="12"/>
        <v>0.30000000000000004</v>
      </c>
      <c r="V28" s="76">
        <f t="shared" si="13"/>
        <v>1.1000000000000001</v>
      </c>
      <c r="X28" s="2" t="s">
        <v>368</v>
      </c>
      <c r="Y28" s="76">
        <f>MROUND(AC53,0.05)</f>
        <v>0.55000000000000004</v>
      </c>
      <c r="Z28" s="76">
        <f>MROUND(AD53,0.05)</f>
        <v>0.25</v>
      </c>
      <c r="AA28" s="76"/>
      <c r="AB28" s="76">
        <f>MROUND(AF53,0.05)-0.05</f>
        <v>0.6</v>
      </c>
      <c r="AC28" s="76">
        <f t="shared" ref="AC28:AC29" si="70">MROUND(AG53,0.05)-0.05</f>
        <v>0.75</v>
      </c>
      <c r="AD28" s="76"/>
      <c r="AE28" s="76">
        <f t="shared" ref="AE28" si="71">MROUND(AI53,0.05)-0.05</f>
        <v>0.75</v>
      </c>
      <c r="AF28" s="76">
        <f t="shared" ref="AF28" si="72">MROUND(AJ53,0.05)-0.05</f>
        <v>1.2</v>
      </c>
      <c r="AG28" s="76">
        <f>MROUND(AK53,0.05)</f>
        <v>0.2</v>
      </c>
      <c r="AI28" s="2">
        <v>8</v>
      </c>
      <c r="AJ28" s="73">
        <v>1.05</v>
      </c>
      <c r="AK28" s="73">
        <v>0.85000000000000009</v>
      </c>
      <c r="AL28" s="73">
        <v>0.85000000000000009</v>
      </c>
      <c r="AM28" s="73">
        <v>1.1000000000000001</v>
      </c>
      <c r="AN28" s="73">
        <v>0.60000000000000009</v>
      </c>
      <c r="AO28" s="73">
        <v>1.1000000000000001</v>
      </c>
      <c r="AP28" s="73">
        <v>1.1000000000000001</v>
      </c>
      <c r="AQ28" s="76"/>
      <c r="AR28" s="73">
        <v>1.75</v>
      </c>
    </row>
    <row r="29" spans="2:54">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347</v>
      </c>
      <c r="N29" s="76">
        <f t="shared" si="68"/>
        <v>1.05</v>
      </c>
      <c r="O29" s="76"/>
      <c r="P29" s="76"/>
      <c r="Q29" s="76">
        <f t="shared" si="63"/>
        <v>1.4000000000000001</v>
      </c>
      <c r="R29" s="76">
        <f t="shared" ref="R29" si="73">MROUND(T54,0.05)-0.05</f>
        <v>0.75</v>
      </c>
      <c r="S29" s="76">
        <f t="shared" si="10"/>
        <v>0.9</v>
      </c>
      <c r="T29" s="76">
        <f t="shared" si="11"/>
        <v>1.4000000000000001</v>
      </c>
      <c r="U29" s="76">
        <f t="shared" si="12"/>
        <v>0.8</v>
      </c>
      <c r="V29" s="76">
        <f t="shared" si="13"/>
        <v>0.8</v>
      </c>
      <c r="X29" s="2" t="s">
        <v>364</v>
      </c>
      <c r="Y29" s="76">
        <f>MROUND(AC54,0.05)-0.05</f>
        <v>1.35</v>
      </c>
      <c r="Z29" s="76">
        <f t="shared" ref="Z29" si="74">MROUND(AD54,0.05)-0.05</f>
        <v>1.1000000000000001</v>
      </c>
      <c r="AA29" s="76"/>
      <c r="AB29" s="76">
        <f t="shared" ref="AB29" si="75">MROUND(AF54,0.05)-0.05</f>
        <v>0.85</v>
      </c>
      <c r="AC29" s="76">
        <f t="shared" si="70"/>
        <v>0.7</v>
      </c>
      <c r="AD29" s="76"/>
      <c r="AE29" s="76">
        <f>MROUND(AI54,0.05)</f>
        <v>0.4</v>
      </c>
      <c r="AF29" s="76">
        <f>MROUND(AJ54,0.05)</f>
        <v>0.30000000000000004</v>
      </c>
      <c r="AG29" s="76">
        <f>MROUND(AK54,0.05)</f>
        <v>0.2</v>
      </c>
      <c r="AI29" s="2">
        <v>9</v>
      </c>
      <c r="AJ29" s="73">
        <v>1.1000000000000001</v>
      </c>
      <c r="AK29" s="73">
        <v>1.1000000000000001</v>
      </c>
      <c r="AL29" s="73">
        <v>0.85000000000000009</v>
      </c>
      <c r="AM29" s="73">
        <v>0.9</v>
      </c>
      <c r="AN29" s="73">
        <v>1.25</v>
      </c>
      <c r="AO29" s="73">
        <v>0.65</v>
      </c>
      <c r="AP29" s="73">
        <v>1.1000000000000001</v>
      </c>
      <c r="AQ29" s="73">
        <v>1.85</v>
      </c>
      <c r="AR29" s="76"/>
    </row>
    <row r="30" spans="2:54">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350</v>
      </c>
      <c r="N30" s="76">
        <f t="shared" si="68"/>
        <v>1.5</v>
      </c>
      <c r="O30" s="76"/>
      <c r="P30" s="76"/>
      <c r="Q30" s="76">
        <f t="shared" si="63"/>
        <v>1.35</v>
      </c>
      <c r="R30" s="76">
        <f t="shared" si="9"/>
        <v>0.35000000000000003</v>
      </c>
      <c r="S30" s="76">
        <f t="shared" si="10"/>
        <v>0.60000000000000009</v>
      </c>
      <c r="T30" s="76">
        <f t="shared" si="11"/>
        <v>1.25</v>
      </c>
      <c r="U30" s="76">
        <f t="shared" si="12"/>
        <v>0.70000000000000007</v>
      </c>
      <c r="V30" s="76">
        <f t="shared" si="13"/>
        <v>1.2000000000000002</v>
      </c>
    </row>
    <row r="31" spans="2:54">
      <c r="M31" s="2" t="s">
        <v>358</v>
      </c>
      <c r="N31" s="76">
        <f t="shared" si="22"/>
        <v>0.2</v>
      </c>
      <c r="O31" s="76">
        <f t="shared" ref="O31:O32" si="76">MROUND(Q56,0.05)-0.05</f>
        <v>1.25</v>
      </c>
      <c r="P31" s="76"/>
      <c r="Q31" s="76"/>
      <c r="R31" s="76">
        <f t="shared" ref="R31:R32" si="77">MROUND(T56,0.05)-0.05</f>
        <v>1.55</v>
      </c>
      <c r="S31" s="76">
        <f t="shared" ref="S31" si="78">MROUND(U56,0.05)-0.05</f>
        <v>0.65</v>
      </c>
      <c r="T31" s="76">
        <f t="shared" si="11"/>
        <v>0.85000000000000009</v>
      </c>
      <c r="U31" s="76">
        <f t="shared" si="12"/>
        <v>1.35</v>
      </c>
      <c r="V31" s="76">
        <f t="shared" si="13"/>
        <v>1</v>
      </c>
    </row>
    <row r="32" spans="2:54">
      <c r="M32" s="2" t="s">
        <v>343</v>
      </c>
      <c r="N32" s="76">
        <f t="shared" ref="N32" si="79">MROUND(P57,0.05)-0.05</f>
        <v>0.7</v>
      </c>
      <c r="O32" s="76">
        <f t="shared" si="76"/>
        <v>2.2500000000000004</v>
      </c>
      <c r="P32" s="76"/>
      <c r="Q32" s="76"/>
      <c r="R32" s="76">
        <f t="shared" si="77"/>
        <v>1.55</v>
      </c>
      <c r="S32" s="76">
        <f t="shared" si="10"/>
        <v>0.55000000000000004</v>
      </c>
      <c r="T32" s="76">
        <f t="shared" si="11"/>
        <v>0.4</v>
      </c>
      <c r="U32" s="76">
        <f t="shared" si="12"/>
        <v>1.2000000000000002</v>
      </c>
      <c r="V32" s="76">
        <f t="shared" si="13"/>
        <v>1.1500000000000001</v>
      </c>
    </row>
    <row r="33" spans="2:97">
      <c r="M33" s="2" t="s">
        <v>357</v>
      </c>
      <c r="N33" s="76">
        <f t="shared" si="22"/>
        <v>0.5</v>
      </c>
      <c r="O33" s="76">
        <f t="shared" si="27"/>
        <v>0.35000000000000003</v>
      </c>
      <c r="P33" s="76">
        <f t="shared" ref="P33:P34" si="80">MROUND(R58,0.05)-0.05</f>
        <v>2.6500000000000004</v>
      </c>
      <c r="Q33" s="76"/>
      <c r="R33" s="76"/>
      <c r="S33" s="76">
        <f t="shared" ref="S33:S34" si="81">MROUND(U58,0.05)-0.05</f>
        <v>2.7</v>
      </c>
      <c r="T33" s="76">
        <f t="shared" ref="T33" si="82">MROUND(V58,0.05)-0.05</f>
        <v>0.75</v>
      </c>
      <c r="U33" s="76">
        <f t="shared" si="12"/>
        <v>0.8</v>
      </c>
      <c r="V33" s="76">
        <f t="shared" si="13"/>
        <v>2.5500000000000003</v>
      </c>
    </row>
    <row r="34" spans="2:97">
      <c r="M34" s="2" t="s">
        <v>354</v>
      </c>
      <c r="N34" s="76">
        <f t="shared" si="22"/>
        <v>0.30000000000000004</v>
      </c>
      <c r="O34" s="76">
        <f t="shared" ref="O34" si="83">MROUND(Q59,0.05)-0.05</f>
        <v>1.3</v>
      </c>
      <c r="P34" s="76">
        <f t="shared" si="80"/>
        <v>0.9</v>
      </c>
      <c r="Q34" s="76"/>
      <c r="R34" s="76"/>
      <c r="S34" s="76">
        <f t="shared" si="81"/>
        <v>0.75</v>
      </c>
      <c r="T34" s="76">
        <f t="shared" si="11"/>
        <v>0.55000000000000004</v>
      </c>
      <c r="U34" s="76">
        <f t="shared" si="12"/>
        <v>0.60000000000000009</v>
      </c>
      <c r="V34" s="76">
        <f t="shared" si="13"/>
        <v>0.70000000000000007</v>
      </c>
    </row>
    <row r="37" spans="2:97" ht="18.75">
      <c r="B37" s="319" t="s">
        <v>36</v>
      </c>
      <c r="C37" s="319"/>
      <c r="D37" s="319"/>
      <c r="E37" s="319"/>
      <c r="F37" s="319"/>
      <c r="G37" s="319"/>
      <c r="H37" s="319"/>
      <c r="I37" s="319"/>
      <c r="J37" s="319"/>
      <c r="K37" s="319"/>
      <c r="L37" s="319"/>
      <c r="M37" s="319"/>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row>
    <row r="39" spans="2:97">
      <c r="C39" s="311" t="s">
        <v>626</v>
      </c>
      <c r="D39" s="311"/>
      <c r="E39" s="311"/>
      <c r="F39" s="311"/>
      <c r="G39" s="311"/>
      <c r="H39" s="311"/>
      <c r="I39" s="311"/>
      <c r="J39" s="311"/>
      <c r="K39" s="311"/>
      <c r="P39" s="311" t="s">
        <v>627</v>
      </c>
      <c r="Q39" s="311"/>
      <c r="R39" s="311"/>
      <c r="S39" s="311"/>
      <c r="T39" s="311"/>
      <c r="U39" s="311"/>
      <c r="V39" s="311"/>
      <c r="W39" s="311"/>
      <c r="X39" s="311"/>
      <c r="AC39" s="312" t="s">
        <v>631</v>
      </c>
      <c r="AD39" s="313"/>
      <c r="AE39" s="313"/>
      <c r="AF39" s="313"/>
      <c r="AG39" s="313"/>
      <c r="AH39" s="313"/>
      <c r="AI39" s="313"/>
      <c r="AJ39" s="313"/>
      <c r="AK39" s="314"/>
      <c r="AN39" s="311" t="s">
        <v>614</v>
      </c>
      <c r="AO39" s="311"/>
      <c r="AP39" s="311"/>
      <c r="AQ39" s="311"/>
      <c r="AR39" s="311"/>
      <c r="AS39" s="311"/>
      <c r="AT39" s="311"/>
      <c r="AU39" s="311"/>
      <c r="AV39" s="311"/>
      <c r="AY39" s="311" t="s">
        <v>628</v>
      </c>
      <c r="AZ39" s="311"/>
      <c r="BA39" s="311"/>
      <c r="BB39" s="311"/>
      <c r="BC39" s="311"/>
      <c r="BD39" s="311"/>
      <c r="BE39" s="311"/>
      <c r="BF39" s="311"/>
      <c r="BG39" s="311"/>
      <c r="BK39" s="311" t="s">
        <v>646</v>
      </c>
      <c r="BL39" s="311"/>
      <c r="BM39" s="311"/>
      <c r="BN39" s="311"/>
      <c r="BO39" s="311"/>
      <c r="BP39" s="311"/>
      <c r="BQ39" s="311"/>
      <c r="BR39" s="311"/>
      <c r="BS39" s="311"/>
      <c r="BX39" s="311" t="s">
        <v>649</v>
      </c>
      <c r="BY39" s="311"/>
      <c r="BZ39" s="311"/>
      <c r="CA39" s="311"/>
      <c r="CB39" s="311"/>
      <c r="CC39" s="311"/>
      <c r="CD39" s="311"/>
      <c r="CE39" s="311"/>
      <c r="CF39" s="311"/>
      <c r="CK39" s="311" t="s">
        <v>652</v>
      </c>
      <c r="CL39" s="311"/>
      <c r="CM39" s="311"/>
      <c r="CN39" s="311"/>
      <c r="CO39" s="311"/>
      <c r="CP39" s="311"/>
      <c r="CQ39" s="311"/>
      <c r="CR39" s="311"/>
      <c r="CS39" s="311"/>
    </row>
    <row r="40" spans="2:97">
      <c r="B40" s="2" t="s">
        <v>585</v>
      </c>
      <c r="C40" s="2">
        <v>1</v>
      </c>
      <c r="D40" s="2">
        <v>2</v>
      </c>
      <c r="E40" s="2">
        <v>3</v>
      </c>
      <c r="F40" s="2">
        <v>4</v>
      </c>
      <c r="G40" s="2">
        <v>5</v>
      </c>
      <c r="H40" s="2">
        <v>6</v>
      </c>
      <c r="I40" s="2">
        <v>7</v>
      </c>
      <c r="J40" s="2">
        <v>8</v>
      </c>
      <c r="K40" s="2">
        <v>9</v>
      </c>
      <c r="O40" s="2" t="s">
        <v>601</v>
      </c>
      <c r="P40" s="2">
        <v>1</v>
      </c>
      <c r="Q40" s="2">
        <v>2</v>
      </c>
      <c r="R40" s="2">
        <v>3</v>
      </c>
      <c r="S40" s="2">
        <v>4</v>
      </c>
      <c r="T40" s="2">
        <v>5</v>
      </c>
      <c r="U40" s="2">
        <v>6</v>
      </c>
      <c r="V40" s="2">
        <v>7</v>
      </c>
      <c r="W40" s="2">
        <v>8</v>
      </c>
      <c r="X40" s="2">
        <v>9</v>
      </c>
      <c r="AB40" s="2" t="s">
        <v>601</v>
      </c>
      <c r="AC40" s="2">
        <v>1</v>
      </c>
      <c r="AD40" s="2">
        <v>2</v>
      </c>
      <c r="AE40" s="2">
        <v>3</v>
      </c>
      <c r="AF40" s="2">
        <v>4</v>
      </c>
      <c r="AG40" s="2">
        <v>5</v>
      </c>
      <c r="AH40" s="2">
        <v>6</v>
      </c>
      <c r="AI40" s="2">
        <v>7</v>
      </c>
      <c r="AJ40" s="2">
        <v>8</v>
      </c>
      <c r="AK40" s="2">
        <v>9</v>
      </c>
      <c r="AN40" s="2" t="s">
        <v>381</v>
      </c>
      <c r="AO40" s="2" t="s">
        <v>602</v>
      </c>
      <c r="AP40" s="2" t="s">
        <v>603</v>
      </c>
      <c r="AQ40" s="2" t="s">
        <v>604</v>
      </c>
      <c r="AR40" s="2" t="s">
        <v>605</v>
      </c>
      <c r="AS40" s="2" t="s">
        <v>606</v>
      </c>
      <c r="AT40" s="2" t="s">
        <v>607</v>
      </c>
      <c r="AU40" s="2" t="s">
        <v>608</v>
      </c>
      <c r="AV40" s="2" t="s">
        <v>621</v>
      </c>
      <c r="AX40" s="2" t="s">
        <v>585</v>
      </c>
      <c r="AY40" s="2">
        <v>1</v>
      </c>
      <c r="AZ40" s="2">
        <v>2</v>
      </c>
      <c r="BA40" s="2">
        <v>3</v>
      </c>
      <c r="BB40" s="2">
        <v>4</v>
      </c>
      <c r="BC40" s="2">
        <v>5</v>
      </c>
      <c r="BD40" s="2">
        <v>6</v>
      </c>
      <c r="BE40" s="2">
        <v>7</v>
      </c>
      <c r="BF40" s="2">
        <v>8</v>
      </c>
      <c r="BG40" s="2">
        <v>9</v>
      </c>
      <c r="BJ40" s="2" t="s">
        <v>585</v>
      </c>
      <c r="BK40" s="2">
        <v>1</v>
      </c>
      <c r="BL40" s="2">
        <v>2</v>
      </c>
      <c r="BM40" s="2">
        <v>3</v>
      </c>
      <c r="BN40" s="2">
        <v>4</v>
      </c>
      <c r="BO40" s="2">
        <v>5</v>
      </c>
      <c r="BP40" s="2">
        <v>6</v>
      </c>
      <c r="BQ40" s="2">
        <v>7</v>
      </c>
      <c r="BR40" s="2">
        <v>8</v>
      </c>
      <c r="BS40" s="2">
        <v>9</v>
      </c>
      <c r="BW40" s="2" t="s">
        <v>585</v>
      </c>
      <c r="BX40" s="2">
        <v>1</v>
      </c>
      <c r="BY40" s="2">
        <v>2</v>
      </c>
      <c r="BZ40" s="2">
        <v>3</v>
      </c>
      <c r="CA40" s="2">
        <v>4</v>
      </c>
      <c r="CB40" s="2">
        <v>5</v>
      </c>
      <c r="CC40" s="2">
        <v>6</v>
      </c>
      <c r="CD40" s="2">
        <v>7</v>
      </c>
      <c r="CE40" s="2">
        <v>8</v>
      </c>
      <c r="CF40" s="2">
        <v>9</v>
      </c>
      <c r="CJ40" s="2" t="s">
        <v>585</v>
      </c>
      <c r="CK40" s="2">
        <v>1</v>
      </c>
      <c r="CL40" s="2">
        <v>2</v>
      </c>
      <c r="CM40" s="2">
        <v>3</v>
      </c>
      <c r="CN40" s="2">
        <v>4</v>
      </c>
      <c r="CO40" s="2">
        <v>5</v>
      </c>
      <c r="CP40" s="2">
        <v>6</v>
      </c>
      <c r="CQ40" s="2">
        <v>7</v>
      </c>
      <c r="CR40" s="2">
        <v>8</v>
      </c>
      <c r="CS40" s="2">
        <v>9</v>
      </c>
    </row>
    <row r="41" spans="2:97">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341</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360</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346</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379</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353</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362</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352</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361</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355</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363</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344</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366</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340</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367</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349</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371</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342</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365</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c r="C50" s="311" t="s">
        <v>610</v>
      </c>
      <c r="D50" s="311"/>
      <c r="E50" s="311"/>
      <c r="F50" s="311"/>
      <c r="G50" s="311"/>
      <c r="H50" s="311"/>
      <c r="I50" s="311"/>
      <c r="J50" s="311"/>
      <c r="K50" s="311"/>
      <c r="O50" s="2" t="s">
        <v>345</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369</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311" t="s">
        <v>615</v>
      </c>
      <c r="AO50" s="311"/>
      <c r="AP50" s="311"/>
      <c r="AQ50" s="311"/>
      <c r="AR50" s="311"/>
      <c r="AS50" s="311"/>
      <c r="AT50" s="311"/>
      <c r="AU50" s="311"/>
      <c r="AV50" s="311"/>
      <c r="AY50" s="311" t="s">
        <v>609</v>
      </c>
      <c r="AZ50" s="311"/>
      <c r="BA50" s="311"/>
      <c r="BB50" s="311"/>
      <c r="BC50" s="311"/>
      <c r="BD50" s="311"/>
      <c r="BE50" s="311"/>
      <c r="BF50" s="311"/>
      <c r="BG50" s="311"/>
      <c r="BK50" s="311" t="s">
        <v>647</v>
      </c>
      <c r="BL50" s="311"/>
      <c r="BM50" s="311"/>
      <c r="BN50" s="311"/>
      <c r="BO50" s="311"/>
      <c r="BP50" s="311"/>
      <c r="BQ50" s="311"/>
      <c r="BR50" s="311"/>
      <c r="BS50" s="311"/>
      <c r="BX50" s="311" t="s">
        <v>650</v>
      </c>
      <c r="BY50" s="311"/>
      <c r="BZ50" s="311"/>
      <c r="CA50" s="311"/>
      <c r="CB50" s="311"/>
      <c r="CC50" s="311"/>
      <c r="CD50" s="311"/>
      <c r="CE50" s="311"/>
      <c r="CF50" s="311"/>
      <c r="CK50" s="311" t="s">
        <v>653</v>
      </c>
      <c r="CL50" s="311"/>
      <c r="CM50" s="311"/>
      <c r="CN50" s="311"/>
      <c r="CO50" s="311"/>
      <c r="CP50" s="311"/>
      <c r="CQ50" s="311"/>
      <c r="CR50" s="311"/>
      <c r="CS50" s="311"/>
    </row>
    <row r="51" spans="2:98">
      <c r="B51" s="2" t="s">
        <v>585</v>
      </c>
      <c r="C51" s="2">
        <v>1</v>
      </c>
      <c r="D51" s="2">
        <v>2</v>
      </c>
      <c r="E51" s="2">
        <v>3</v>
      </c>
      <c r="F51" s="2">
        <v>4</v>
      </c>
      <c r="G51" s="2">
        <v>5</v>
      </c>
      <c r="H51" s="2">
        <v>6</v>
      </c>
      <c r="I51" s="2">
        <v>7</v>
      </c>
      <c r="J51" s="2">
        <v>8</v>
      </c>
      <c r="K51" s="2">
        <v>9</v>
      </c>
      <c r="L51" s="2" t="s">
        <v>616</v>
      </c>
      <c r="O51" s="2" t="s">
        <v>356</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359</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12</v>
      </c>
      <c r="AO51" s="2" t="s">
        <v>602</v>
      </c>
      <c r="AP51" s="2" t="s">
        <v>603</v>
      </c>
      <c r="AQ51" s="2" t="s">
        <v>604</v>
      </c>
      <c r="AR51" s="2" t="s">
        <v>605</v>
      </c>
      <c r="AS51" s="2" t="s">
        <v>606</v>
      </c>
      <c r="AT51" s="2" t="s">
        <v>607</v>
      </c>
      <c r="AU51" s="2" t="s">
        <v>608</v>
      </c>
      <c r="AV51" s="2" t="s">
        <v>621</v>
      </c>
      <c r="AX51" s="2" t="s">
        <v>585</v>
      </c>
      <c r="AY51" s="2">
        <v>1</v>
      </c>
      <c r="AZ51" s="2">
        <v>2</v>
      </c>
      <c r="BA51" s="2">
        <v>3</v>
      </c>
      <c r="BB51" s="2">
        <v>4</v>
      </c>
      <c r="BC51" s="2">
        <v>5</v>
      </c>
      <c r="BD51" s="2">
        <v>6</v>
      </c>
      <c r="BE51" s="2">
        <v>7</v>
      </c>
      <c r="BF51" s="2">
        <v>8</v>
      </c>
      <c r="BG51" s="2">
        <v>9</v>
      </c>
      <c r="BH51" s="2" t="s">
        <v>616</v>
      </c>
      <c r="BJ51" s="2" t="s">
        <v>585</v>
      </c>
      <c r="BK51" s="2">
        <v>1</v>
      </c>
      <c r="BL51" s="2">
        <v>2</v>
      </c>
      <c r="BM51" s="2">
        <v>3</v>
      </c>
      <c r="BN51" s="2">
        <v>4</v>
      </c>
      <c r="BO51" s="2">
        <v>5</v>
      </c>
      <c r="BP51" s="2">
        <v>6</v>
      </c>
      <c r="BQ51" s="2">
        <v>7</v>
      </c>
      <c r="BR51" s="2">
        <v>8</v>
      </c>
      <c r="BS51" s="2">
        <v>9</v>
      </c>
      <c r="BT51" s="2" t="s">
        <v>616</v>
      </c>
      <c r="BW51" s="2" t="s">
        <v>585</v>
      </c>
      <c r="BX51" s="2">
        <v>1</v>
      </c>
      <c r="BY51" s="2">
        <v>2</v>
      </c>
      <c r="BZ51" s="2">
        <v>3</v>
      </c>
      <c r="CA51" s="2">
        <v>4</v>
      </c>
      <c r="CB51" s="2">
        <v>5</v>
      </c>
      <c r="CC51" s="2">
        <v>6</v>
      </c>
      <c r="CD51" s="2">
        <v>7</v>
      </c>
      <c r="CE51" s="2">
        <v>8</v>
      </c>
      <c r="CF51" s="2">
        <v>9</v>
      </c>
      <c r="CG51" s="2" t="s">
        <v>616</v>
      </c>
      <c r="CJ51" s="2" t="s">
        <v>585</v>
      </c>
      <c r="CK51" s="2">
        <v>1</v>
      </c>
      <c r="CL51" s="2">
        <v>2</v>
      </c>
      <c r="CM51" s="2">
        <v>3</v>
      </c>
      <c r="CN51" s="2">
        <v>4</v>
      </c>
      <c r="CO51" s="2">
        <v>5</v>
      </c>
      <c r="CP51" s="2">
        <v>6</v>
      </c>
      <c r="CQ51" s="2">
        <v>7</v>
      </c>
      <c r="CR51" s="2">
        <v>8</v>
      </c>
      <c r="CS51" s="2">
        <v>9</v>
      </c>
      <c r="CT51" s="2" t="s">
        <v>616</v>
      </c>
    </row>
    <row r="52" spans="2:98">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3">
        <f t="shared" ref="L52:L60" si="143">M84/SUM($M$84:$M$92)</f>
        <v>8.237801019838463E-2</v>
      </c>
      <c r="O52" s="2" t="s">
        <v>351</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370</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3">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3">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3">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3">
        <f t="shared" ref="CT52:CT60" si="154">CU84/SUM($M$84:$M$92)</f>
        <v>6.1320579149142067E-3</v>
      </c>
    </row>
    <row r="53" spans="2:98">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3">
        <f t="shared" si="143"/>
        <v>0.10776231064130717</v>
      </c>
      <c r="O53" s="2" t="s">
        <v>348</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368</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3">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3">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3">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3">
        <f t="shared" si="154"/>
        <v>7.9465515316187139E-3</v>
      </c>
    </row>
    <row r="54" spans="2:98">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3">
        <f t="shared" si="143"/>
        <v>0.12560017865783302</v>
      </c>
      <c r="O54" s="2" t="s">
        <v>347</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364</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3">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3">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3">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3">
        <f t="shared" si="154"/>
        <v>9.2678750883984067E-3</v>
      </c>
    </row>
    <row r="55" spans="2:98">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3">
        <f t="shared" si="143"/>
        <v>0.11682547362935944</v>
      </c>
      <c r="O55" s="2" t="s">
        <v>350</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311" t="s">
        <v>613</v>
      </c>
      <c r="AD55" s="311"/>
      <c r="AE55" s="311"/>
      <c r="AF55" s="311"/>
      <c r="AG55" s="311"/>
      <c r="AH55" s="311"/>
      <c r="AI55" s="311"/>
      <c r="AJ55" s="311"/>
      <c r="AK55" s="311"/>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3">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3">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3">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3">
        <f t="shared" si="154"/>
        <v>8.9235865559980643E-3</v>
      </c>
    </row>
    <row r="56" spans="2:98">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3">
        <f t="shared" si="143"/>
        <v>0.13768749767372612</v>
      </c>
      <c r="O56" s="2" t="s">
        <v>358</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601</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3">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3">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3">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3">
        <f t="shared" si="154"/>
        <v>9.9192317713179736E-3</v>
      </c>
    </row>
    <row r="57" spans="2:98">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3">
        <f t="shared" si="143"/>
        <v>0.11620203223285071</v>
      </c>
      <c r="O57" s="2" t="s">
        <v>343</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360</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3">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3">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3">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3">
        <f t="shared" si="154"/>
        <v>8.3745859232515728E-3</v>
      </c>
    </row>
    <row r="58" spans="2:98">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3">
        <f t="shared" si="143"/>
        <v>0.12529311050731382</v>
      </c>
      <c r="O58" s="2" t="s">
        <v>357</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379</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3">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3">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3">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3">
        <f t="shared" si="154"/>
        <v>8.9794171288197413E-3</v>
      </c>
    </row>
    <row r="59" spans="2:98">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3">
        <f t="shared" si="143"/>
        <v>0.10760412401831243</v>
      </c>
      <c r="O59" s="2" t="s">
        <v>354</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362</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3">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3">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3">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3">
        <f t="shared" si="154"/>
        <v>8.1698738229054237E-3</v>
      </c>
    </row>
    <row r="60" spans="2:98">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3">
        <f t="shared" si="143"/>
        <v>8.0647262440912637E-2</v>
      </c>
      <c r="P60" s="311" t="s">
        <v>613</v>
      </c>
      <c r="Q60" s="311"/>
      <c r="R60" s="311"/>
      <c r="S60" s="311"/>
      <c r="T60" s="311"/>
      <c r="U60" s="311"/>
      <c r="V60" s="311"/>
      <c r="W60" s="311"/>
      <c r="X60" s="311"/>
      <c r="AB60" s="2" t="s">
        <v>361</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3">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3">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3">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3">
        <f t="shared" si="154"/>
        <v>5.2666840361782112E-3</v>
      </c>
    </row>
    <row r="61" spans="2:98">
      <c r="C61" s="311" t="s">
        <v>611</v>
      </c>
      <c r="D61" s="311"/>
      <c r="E61" s="311"/>
      <c r="F61" s="311"/>
      <c r="G61" s="311"/>
      <c r="H61" s="311"/>
      <c r="I61" s="311"/>
      <c r="J61" s="311"/>
      <c r="K61" s="311"/>
      <c r="O61" s="2" t="s">
        <v>601</v>
      </c>
      <c r="P61" s="2">
        <v>1</v>
      </c>
      <c r="Q61" s="2">
        <v>2</v>
      </c>
      <c r="R61" s="2">
        <v>3</v>
      </c>
      <c r="S61" s="2">
        <v>4</v>
      </c>
      <c r="T61" s="2">
        <v>5</v>
      </c>
      <c r="U61" s="2">
        <v>6</v>
      </c>
      <c r="V61" s="2">
        <v>7</v>
      </c>
      <c r="W61" s="2">
        <v>8</v>
      </c>
      <c r="X61" s="2">
        <v>9</v>
      </c>
      <c r="AB61" s="2" t="s">
        <v>363</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311" t="s">
        <v>599</v>
      </c>
      <c r="AZ61" s="311"/>
      <c r="BA61" s="311"/>
      <c r="BB61" s="311"/>
      <c r="BC61" s="311"/>
      <c r="BD61" s="311"/>
      <c r="BE61" s="311"/>
      <c r="BF61" s="311"/>
      <c r="BG61" s="311"/>
      <c r="BK61" s="311" t="s">
        <v>648</v>
      </c>
      <c r="BL61" s="311"/>
      <c r="BM61" s="311"/>
      <c r="BN61" s="311"/>
      <c r="BO61" s="311"/>
      <c r="BP61" s="311"/>
      <c r="BQ61" s="311"/>
      <c r="BR61" s="311"/>
      <c r="BS61" s="311"/>
      <c r="BX61" s="311" t="s">
        <v>651</v>
      </c>
      <c r="BY61" s="311"/>
      <c r="BZ61" s="311"/>
      <c r="CA61" s="311"/>
      <c r="CB61" s="311"/>
      <c r="CC61" s="311"/>
      <c r="CD61" s="311"/>
      <c r="CE61" s="311"/>
      <c r="CF61" s="311"/>
      <c r="CK61" s="311" t="s">
        <v>654</v>
      </c>
      <c r="CL61" s="311"/>
      <c r="CM61" s="311"/>
      <c r="CN61" s="311"/>
      <c r="CO61" s="311"/>
      <c r="CP61" s="311"/>
      <c r="CQ61" s="311"/>
      <c r="CR61" s="311"/>
      <c r="CS61" s="311"/>
    </row>
    <row r="62" spans="2:98">
      <c r="B62" s="2" t="s">
        <v>585</v>
      </c>
      <c r="C62" s="2">
        <v>1</v>
      </c>
      <c r="D62" s="2">
        <v>2</v>
      </c>
      <c r="E62" s="2">
        <v>3</v>
      </c>
      <c r="F62" s="2">
        <v>4</v>
      </c>
      <c r="G62" s="2">
        <v>5</v>
      </c>
      <c r="H62" s="2">
        <v>6</v>
      </c>
      <c r="I62" s="2">
        <v>7</v>
      </c>
      <c r="J62" s="2">
        <v>8</v>
      </c>
      <c r="K62" s="2">
        <v>9</v>
      </c>
      <c r="L62" s="2" t="s">
        <v>4</v>
      </c>
      <c r="O62" s="2" t="s">
        <v>341</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366</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585</v>
      </c>
      <c r="AY62" s="2">
        <v>1</v>
      </c>
      <c r="AZ62" s="2">
        <v>2</v>
      </c>
      <c r="BA62" s="2">
        <v>3</v>
      </c>
      <c r="BB62" s="2">
        <v>4</v>
      </c>
      <c r="BC62" s="2">
        <v>5</v>
      </c>
      <c r="BD62" s="2">
        <v>6</v>
      </c>
      <c r="BE62" s="2">
        <v>7</v>
      </c>
      <c r="BF62" s="2">
        <v>8</v>
      </c>
      <c r="BG62" s="2">
        <v>9</v>
      </c>
      <c r="BJ62" s="2" t="s">
        <v>585</v>
      </c>
      <c r="BK62" s="2">
        <v>1</v>
      </c>
      <c r="BL62" s="2">
        <v>2</v>
      </c>
      <c r="BM62" s="2">
        <v>3</v>
      </c>
      <c r="BN62" s="2">
        <v>4</v>
      </c>
      <c r="BO62" s="2">
        <v>5</v>
      </c>
      <c r="BP62" s="2">
        <v>6</v>
      </c>
      <c r="BQ62" s="2">
        <v>7</v>
      </c>
      <c r="BR62" s="2">
        <v>8</v>
      </c>
      <c r="BS62" s="2">
        <v>9</v>
      </c>
      <c r="BT62" s="2" t="s">
        <v>4</v>
      </c>
      <c r="BW62" s="2" t="s">
        <v>585</v>
      </c>
      <c r="BX62" s="2">
        <v>1</v>
      </c>
      <c r="BY62" s="2">
        <v>2</v>
      </c>
      <c r="BZ62" s="2">
        <v>3</v>
      </c>
      <c r="CA62" s="2">
        <v>4</v>
      </c>
      <c r="CB62" s="2">
        <v>5</v>
      </c>
      <c r="CC62" s="2">
        <v>6</v>
      </c>
      <c r="CD62" s="2">
        <v>7</v>
      </c>
      <c r="CE62" s="2">
        <v>8</v>
      </c>
      <c r="CF62" s="2">
        <v>9</v>
      </c>
      <c r="CG62" s="2" t="s">
        <v>4</v>
      </c>
      <c r="CJ62" s="2" t="s">
        <v>585</v>
      </c>
      <c r="CK62" s="2">
        <v>1</v>
      </c>
      <c r="CL62" s="2">
        <v>2</v>
      </c>
      <c r="CM62" s="2">
        <v>3</v>
      </c>
      <c r="CN62" s="2">
        <v>4</v>
      </c>
      <c r="CO62" s="2">
        <v>5</v>
      </c>
      <c r="CP62" s="2">
        <v>6</v>
      </c>
      <c r="CQ62" s="2">
        <v>7</v>
      </c>
      <c r="CR62" s="2">
        <v>8</v>
      </c>
      <c r="CS62" s="2">
        <v>9</v>
      </c>
      <c r="CT62" s="2" t="s">
        <v>4</v>
      </c>
    </row>
    <row r="63" spans="2:98">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346</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367</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353</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371</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352</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365</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355</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369</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344</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359</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340</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370</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349</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368</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342</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364</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345</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312" t="s">
        <v>612</v>
      </c>
      <c r="AD71" s="313"/>
      <c r="AE71" s="313"/>
      <c r="AF71" s="313"/>
      <c r="AG71" s="313"/>
      <c r="AH71" s="313"/>
      <c r="AI71" s="313"/>
      <c r="AJ71" s="313"/>
      <c r="AK71" s="314"/>
      <c r="AN71" s="335" t="s">
        <v>614</v>
      </c>
      <c r="AO71" s="335"/>
      <c r="AP71" s="335"/>
      <c r="AQ71" s="335"/>
      <c r="AR71" s="335"/>
      <c r="AS71" s="335"/>
      <c r="AT71" s="335"/>
      <c r="AU71" s="335"/>
      <c r="AV71" s="335"/>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c r="O72" s="2" t="s">
        <v>356</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601</v>
      </c>
      <c r="AC72" s="2">
        <v>1</v>
      </c>
      <c r="AD72" s="2">
        <v>2</v>
      </c>
      <c r="AE72" s="2">
        <v>3</v>
      </c>
      <c r="AF72" s="2">
        <v>4</v>
      </c>
      <c r="AG72" s="2">
        <v>5</v>
      </c>
      <c r="AH72" s="2">
        <v>6</v>
      </c>
      <c r="AI72" s="2">
        <v>7</v>
      </c>
      <c r="AJ72" s="2">
        <v>8</v>
      </c>
      <c r="AK72" s="2">
        <v>9</v>
      </c>
      <c r="AL72" s="2" t="s">
        <v>4</v>
      </c>
      <c r="AN72" s="2" t="s">
        <v>381</v>
      </c>
      <c r="AO72" s="2" t="s">
        <v>602</v>
      </c>
      <c r="AP72" s="2" t="s">
        <v>603</v>
      </c>
      <c r="AQ72" s="2" t="s">
        <v>604</v>
      </c>
      <c r="AR72" s="2" t="s">
        <v>605</v>
      </c>
      <c r="AS72" s="2" t="s">
        <v>606</v>
      </c>
      <c r="AT72" s="2" t="s">
        <v>607</v>
      </c>
      <c r="AU72" s="2" t="s">
        <v>608</v>
      </c>
      <c r="AV72" s="2" t="s">
        <v>583</v>
      </c>
    </row>
    <row r="73" spans="2:98">
      <c r="B73" s="2" t="s">
        <v>578</v>
      </c>
      <c r="C73" s="2">
        <v>1</v>
      </c>
      <c r="D73" s="2">
        <v>2</v>
      </c>
      <c r="E73" s="2">
        <v>3</v>
      </c>
      <c r="F73" s="2">
        <v>4</v>
      </c>
      <c r="G73" s="2">
        <v>5</v>
      </c>
      <c r="H73" s="2">
        <v>6</v>
      </c>
      <c r="I73" s="2">
        <v>7</v>
      </c>
      <c r="J73" s="2">
        <v>8</v>
      </c>
      <c r="K73" s="2">
        <v>9</v>
      </c>
      <c r="O73" s="2" t="s">
        <v>351</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360</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600</v>
      </c>
      <c r="AY73" s="2">
        <v>1</v>
      </c>
      <c r="AZ73" s="2">
        <v>2</v>
      </c>
      <c r="BA73" s="2">
        <v>3</v>
      </c>
      <c r="BB73" s="2">
        <v>4</v>
      </c>
      <c r="BC73" s="2">
        <v>5</v>
      </c>
      <c r="BD73" s="2">
        <v>6</v>
      </c>
      <c r="BE73" s="2">
        <v>7</v>
      </c>
      <c r="BF73" s="2">
        <v>8</v>
      </c>
      <c r="BG73" s="2">
        <v>9</v>
      </c>
      <c r="BJ73" s="2" t="s">
        <v>578</v>
      </c>
      <c r="BK73" s="2">
        <v>1</v>
      </c>
      <c r="BL73" s="2">
        <v>2</v>
      </c>
      <c r="BM73" s="2">
        <v>3</v>
      </c>
      <c r="BN73" s="2">
        <v>4</v>
      </c>
      <c r="BO73" s="2">
        <v>5</v>
      </c>
      <c r="BP73" s="2">
        <v>6</v>
      </c>
      <c r="BQ73" s="2">
        <v>7</v>
      </c>
      <c r="BR73" s="2">
        <v>8</v>
      </c>
      <c r="BS73" s="2">
        <v>9</v>
      </c>
      <c r="BW73" s="2" t="s">
        <v>578</v>
      </c>
      <c r="BX73" s="2">
        <v>1</v>
      </c>
      <c r="BY73" s="2">
        <v>2</v>
      </c>
      <c r="BZ73" s="2">
        <v>3</v>
      </c>
      <c r="CA73" s="2">
        <v>4</v>
      </c>
      <c r="CB73" s="2">
        <v>5</v>
      </c>
      <c r="CC73" s="2">
        <v>6</v>
      </c>
      <c r="CD73" s="2">
        <v>7</v>
      </c>
      <c r="CE73" s="2">
        <v>8</v>
      </c>
      <c r="CF73" s="2">
        <v>9</v>
      </c>
      <c r="CJ73" s="2" t="s">
        <v>578</v>
      </c>
      <c r="CK73" s="2">
        <v>1</v>
      </c>
      <c r="CL73" s="2">
        <v>2</v>
      </c>
      <c r="CM73" s="2">
        <v>3</v>
      </c>
      <c r="CN73" s="2">
        <v>4</v>
      </c>
      <c r="CO73" s="2">
        <v>5</v>
      </c>
      <c r="CP73" s="2">
        <v>6</v>
      </c>
      <c r="CQ73" s="2">
        <v>7</v>
      </c>
      <c r="CR73" s="2">
        <v>8</v>
      </c>
      <c r="CS73" s="2">
        <v>9</v>
      </c>
    </row>
    <row r="74" spans="2:98">
      <c r="B74" s="2">
        <v>1</v>
      </c>
      <c r="C74" s="4">
        <v>10</v>
      </c>
      <c r="D74" s="4">
        <v>667</v>
      </c>
      <c r="E74" s="4">
        <v>714</v>
      </c>
      <c r="F74" s="4">
        <v>493</v>
      </c>
      <c r="G74" s="4">
        <v>708</v>
      </c>
      <c r="H74" s="4">
        <v>714</v>
      </c>
      <c r="I74" s="4">
        <v>534</v>
      </c>
      <c r="J74" s="4">
        <v>475</v>
      </c>
      <c r="K74" s="4">
        <v>372</v>
      </c>
      <c r="O74" s="2" t="s">
        <v>348</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379</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c r="B75" s="2">
        <v>2</v>
      </c>
      <c r="C75" s="4">
        <v>904</v>
      </c>
      <c r="D75" s="4">
        <v>3</v>
      </c>
      <c r="E75" s="4">
        <v>731</v>
      </c>
      <c r="F75" s="4">
        <v>1191</v>
      </c>
      <c r="G75" s="4">
        <v>651</v>
      </c>
      <c r="H75" s="4">
        <v>924</v>
      </c>
      <c r="I75" s="4">
        <v>760</v>
      </c>
      <c r="J75" s="4">
        <v>569</v>
      </c>
      <c r="K75" s="4">
        <v>501</v>
      </c>
      <c r="O75" s="2" t="s">
        <v>347</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362</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c r="B76" s="2">
        <v>3</v>
      </c>
      <c r="C76" s="4">
        <v>849</v>
      </c>
      <c r="D76" s="4">
        <v>826</v>
      </c>
      <c r="E76" s="4">
        <v>3</v>
      </c>
      <c r="F76" s="4">
        <v>1206</v>
      </c>
      <c r="G76" s="4">
        <v>1234</v>
      </c>
      <c r="H76" s="4">
        <v>714</v>
      </c>
      <c r="I76" s="4">
        <v>960</v>
      </c>
      <c r="J76" s="4">
        <v>755</v>
      </c>
      <c r="K76" s="4">
        <v>467</v>
      </c>
      <c r="O76" s="2" t="s">
        <v>350</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361</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c r="B77" s="2">
        <v>4</v>
      </c>
      <c r="C77" s="4">
        <v>149</v>
      </c>
      <c r="D77" s="4">
        <v>885</v>
      </c>
      <c r="E77" s="4">
        <v>727</v>
      </c>
      <c r="F77" s="4">
        <v>7</v>
      </c>
      <c r="G77" s="4">
        <v>1153</v>
      </c>
      <c r="H77" s="4">
        <v>1014</v>
      </c>
      <c r="I77" s="4">
        <v>703</v>
      </c>
      <c r="J77" s="4">
        <v>789</v>
      </c>
      <c r="K77" s="4">
        <v>553</v>
      </c>
      <c r="O77" s="2" t="s">
        <v>358</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363</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c r="B78" s="2">
        <v>5</v>
      </c>
      <c r="C78" s="4">
        <v>724</v>
      </c>
      <c r="D78" s="4">
        <v>588</v>
      </c>
      <c r="E78" s="4">
        <v>1019</v>
      </c>
      <c r="F78" s="4">
        <v>1261</v>
      </c>
      <c r="G78" s="4">
        <v>4</v>
      </c>
      <c r="H78" s="4">
        <v>1251</v>
      </c>
      <c r="I78" s="4">
        <v>1065</v>
      </c>
      <c r="J78" s="4">
        <v>570</v>
      </c>
      <c r="K78" s="4">
        <v>753</v>
      </c>
      <c r="O78" s="2" t="s">
        <v>343</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366</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c r="B79" s="2">
        <v>6</v>
      </c>
      <c r="C79" s="4">
        <v>550</v>
      </c>
      <c r="D79" s="4">
        <v>766</v>
      </c>
      <c r="E79" s="4">
        <v>669</v>
      </c>
      <c r="F79" s="4">
        <v>984</v>
      </c>
      <c r="G79" s="4">
        <v>1178</v>
      </c>
      <c r="H79" s="4">
        <v>12</v>
      </c>
      <c r="I79" s="4">
        <v>690</v>
      </c>
      <c r="J79" s="4">
        <v>903</v>
      </c>
      <c r="K79" s="4">
        <v>155</v>
      </c>
      <c r="O79" s="2" t="s">
        <v>357</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367</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c r="B80" s="2">
        <v>7</v>
      </c>
      <c r="C80" s="4">
        <v>519</v>
      </c>
      <c r="D80" s="4">
        <v>767</v>
      </c>
      <c r="E80" s="4">
        <v>912</v>
      </c>
      <c r="F80" s="4">
        <v>742</v>
      </c>
      <c r="G80" s="4">
        <v>1261</v>
      </c>
      <c r="H80" s="4">
        <v>1266</v>
      </c>
      <c r="I80" s="4">
        <v>6</v>
      </c>
      <c r="J80" s="4">
        <v>769</v>
      </c>
      <c r="K80" s="4">
        <v>909</v>
      </c>
      <c r="O80" s="2" t="s">
        <v>354</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371</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c r="B81" s="2">
        <v>8</v>
      </c>
      <c r="C81" s="4">
        <v>505</v>
      </c>
      <c r="D81" s="4">
        <v>572</v>
      </c>
      <c r="E81" s="4">
        <v>700</v>
      </c>
      <c r="F81" s="4">
        <v>995</v>
      </c>
      <c r="G81" s="4">
        <v>628</v>
      </c>
      <c r="H81" s="4">
        <v>1135</v>
      </c>
      <c r="I81" s="4">
        <v>758</v>
      </c>
      <c r="J81" s="4">
        <v>4</v>
      </c>
      <c r="K81" s="4">
        <v>818</v>
      </c>
      <c r="P81" s="311" t="s">
        <v>612</v>
      </c>
      <c r="Q81" s="311"/>
      <c r="R81" s="311"/>
      <c r="S81" s="311"/>
      <c r="T81" s="311"/>
      <c r="U81" s="311"/>
      <c r="V81" s="311"/>
      <c r="W81" s="311"/>
      <c r="X81" s="311"/>
      <c r="AB81" s="2" t="s">
        <v>365</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c r="B82" s="2">
        <v>9</v>
      </c>
      <c r="C82" s="4">
        <v>400</v>
      </c>
      <c r="D82" s="4">
        <v>520</v>
      </c>
      <c r="E82" s="4">
        <v>484</v>
      </c>
      <c r="F82" s="4">
        <v>701</v>
      </c>
      <c r="G82" s="4">
        <v>791</v>
      </c>
      <c r="H82" s="4">
        <v>487</v>
      </c>
      <c r="I82" s="4">
        <v>679</v>
      </c>
      <c r="J82" s="4">
        <v>788</v>
      </c>
      <c r="K82" s="4">
        <v>7</v>
      </c>
      <c r="O82" s="2" t="s">
        <v>601</v>
      </c>
      <c r="P82" s="2">
        <v>1</v>
      </c>
      <c r="Q82" s="2">
        <v>2</v>
      </c>
      <c r="R82" s="2">
        <v>3</v>
      </c>
      <c r="S82" s="2">
        <v>4</v>
      </c>
      <c r="T82" s="2">
        <v>5</v>
      </c>
      <c r="U82" s="2">
        <v>6</v>
      </c>
      <c r="V82" s="2">
        <v>7</v>
      </c>
      <c r="W82" s="2">
        <v>8</v>
      </c>
      <c r="X82" s="2">
        <v>9</v>
      </c>
      <c r="Y82" s="2" t="s">
        <v>4</v>
      </c>
      <c r="AB82" s="2" t="s">
        <v>369</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335" t="s">
        <v>615</v>
      </c>
      <c r="AO82" s="335"/>
      <c r="AP82" s="335"/>
      <c r="AQ82" s="335"/>
      <c r="AR82" s="335"/>
      <c r="AS82" s="335"/>
      <c r="AT82" s="335"/>
      <c r="AU82" s="335"/>
      <c r="AV82" s="335"/>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c r="B83" t="s">
        <v>578</v>
      </c>
      <c r="C83" s="2">
        <v>11</v>
      </c>
      <c r="D83" s="2">
        <v>12</v>
      </c>
      <c r="E83" s="2">
        <v>13</v>
      </c>
      <c r="F83" s="2">
        <v>14</v>
      </c>
      <c r="G83" s="2">
        <v>15</v>
      </c>
      <c r="H83" s="2">
        <v>16</v>
      </c>
      <c r="I83" s="2">
        <v>17</v>
      </c>
      <c r="J83" s="2">
        <v>18</v>
      </c>
      <c r="K83" s="2">
        <v>19</v>
      </c>
      <c r="L83" s="2" t="s">
        <v>4</v>
      </c>
      <c r="M83" s="2" t="s">
        <v>583</v>
      </c>
      <c r="O83" s="2" t="s">
        <v>341</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359</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12</v>
      </c>
      <c r="AO83" s="2" t="s">
        <v>602</v>
      </c>
      <c r="AP83" s="2" t="s">
        <v>603</v>
      </c>
      <c r="AQ83" s="2" t="s">
        <v>604</v>
      </c>
      <c r="AR83" s="2" t="s">
        <v>605</v>
      </c>
      <c r="AS83" s="2" t="s">
        <v>606</v>
      </c>
      <c r="AT83" s="2" t="s">
        <v>607</v>
      </c>
      <c r="AU83" s="2" t="s">
        <v>608</v>
      </c>
      <c r="AV83" s="2" t="s">
        <v>583</v>
      </c>
      <c r="AY83" s="2">
        <v>11</v>
      </c>
      <c r="AZ83" s="2">
        <v>12</v>
      </c>
      <c r="BA83" s="2">
        <v>13</v>
      </c>
      <c r="BB83" s="2">
        <v>14</v>
      </c>
      <c r="BC83" s="2">
        <v>15</v>
      </c>
      <c r="BD83" s="2">
        <v>16</v>
      </c>
      <c r="BE83" s="2">
        <v>17</v>
      </c>
      <c r="BF83" s="2">
        <v>18</v>
      </c>
      <c r="BG83" s="2">
        <v>19</v>
      </c>
      <c r="BH83" s="2" t="s">
        <v>583</v>
      </c>
      <c r="BJ83" t="s">
        <v>578</v>
      </c>
      <c r="BK83" s="2">
        <v>11</v>
      </c>
      <c r="BL83" s="2">
        <v>12</v>
      </c>
      <c r="BM83" s="2">
        <v>13</v>
      </c>
      <c r="BN83" s="2">
        <v>14</v>
      </c>
      <c r="BO83" s="2">
        <v>15</v>
      </c>
      <c r="BP83" s="2">
        <v>16</v>
      </c>
      <c r="BQ83" s="2">
        <v>17</v>
      </c>
      <c r="BR83" s="2">
        <v>18</v>
      </c>
      <c r="BS83" s="2">
        <v>19</v>
      </c>
      <c r="BT83" s="2" t="s">
        <v>4</v>
      </c>
      <c r="BU83" s="2" t="s">
        <v>583</v>
      </c>
      <c r="BW83" t="s">
        <v>578</v>
      </c>
      <c r="BX83" s="2">
        <v>11</v>
      </c>
      <c r="BY83" s="2">
        <v>12</v>
      </c>
      <c r="BZ83" s="2">
        <v>13</v>
      </c>
      <c r="CA83" s="2">
        <v>14</v>
      </c>
      <c r="CB83" s="2">
        <v>15</v>
      </c>
      <c r="CC83" s="2">
        <v>16</v>
      </c>
      <c r="CD83" s="2">
        <v>17</v>
      </c>
      <c r="CE83" s="2">
        <v>18</v>
      </c>
      <c r="CF83" s="2">
        <v>19</v>
      </c>
      <c r="CG83" s="2" t="s">
        <v>4</v>
      </c>
      <c r="CH83" s="2" t="s">
        <v>583</v>
      </c>
      <c r="CJ83" t="s">
        <v>578</v>
      </c>
      <c r="CK83" s="2">
        <v>11</v>
      </c>
      <c r="CL83" s="2">
        <v>12</v>
      </c>
      <c r="CM83" s="2">
        <v>13</v>
      </c>
      <c r="CN83" s="2">
        <v>14</v>
      </c>
      <c r="CO83" s="2">
        <v>15</v>
      </c>
      <c r="CP83" s="2">
        <v>16</v>
      </c>
      <c r="CQ83" s="2">
        <v>17</v>
      </c>
      <c r="CR83" s="2">
        <v>18</v>
      </c>
      <c r="CS83" s="2">
        <v>19</v>
      </c>
      <c r="CT83" s="2" t="s">
        <v>4</v>
      </c>
      <c r="CU83" s="2" t="s">
        <v>583</v>
      </c>
    </row>
    <row r="84" spans="2:99">
      <c r="B84" s="2">
        <v>1</v>
      </c>
      <c r="C84" s="4">
        <v>771</v>
      </c>
      <c r="D84" s="4">
        <v>991</v>
      </c>
      <c r="E84" s="4">
        <v>1145</v>
      </c>
      <c r="F84" s="4">
        <v>1493</v>
      </c>
      <c r="G84" s="4">
        <v>1538</v>
      </c>
      <c r="H84" s="4">
        <v>1488</v>
      </c>
      <c r="I84" s="4">
        <v>1177</v>
      </c>
      <c r="J84" s="4">
        <v>1024</v>
      </c>
      <c r="K84" s="4">
        <v>739</v>
      </c>
      <c r="L84" s="4">
        <v>752</v>
      </c>
      <c r="M84" s="4">
        <v>8853</v>
      </c>
      <c r="O84" s="2" t="s">
        <v>346</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370</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c r="B85" s="2">
        <v>2</v>
      </c>
      <c r="C85" s="4">
        <v>1023</v>
      </c>
      <c r="D85" s="4">
        <v>1361</v>
      </c>
      <c r="E85" s="4">
        <v>1565</v>
      </c>
      <c r="F85" s="4">
        <v>1998</v>
      </c>
      <c r="G85" s="4">
        <v>2049</v>
      </c>
      <c r="H85" s="4">
        <v>1963</v>
      </c>
      <c r="I85" s="4">
        <v>1593</v>
      </c>
      <c r="J85" s="4">
        <v>1287</v>
      </c>
      <c r="K85" s="4">
        <v>979</v>
      </c>
      <c r="L85" s="4">
        <v>902</v>
      </c>
      <c r="M85" s="4">
        <v>11581</v>
      </c>
      <c r="O85" s="2" t="s">
        <v>353</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368</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c r="B86" s="2">
        <v>3</v>
      </c>
      <c r="C86" s="4">
        <v>1200</v>
      </c>
      <c r="D86" s="4">
        <v>1588</v>
      </c>
      <c r="E86" s="4">
        <v>1970</v>
      </c>
      <c r="F86" s="4">
        <v>2302</v>
      </c>
      <c r="G86" s="4">
        <v>2443</v>
      </c>
      <c r="H86" s="4">
        <v>2355</v>
      </c>
      <c r="I86" s="4">
        <v>1926</v>
      </c>
      <c r="J86" s="4">
        <v>1577</v>
      </c>
      <c r="K86" s="4">
        <v>1156</v>
      </c>
      <c r="L86" s="4">
        <v>1019</v>
      </c>
      <c r="M86" s="4">
        <v>13498</v>
      </c>
      <c r="O86" s="2" t="s">
        <v>352</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364</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c r="B87" s="2">
        <v>4</v>
      </c>
      <c r="C87" s="4">
        <v>1123</v>
      </c>
      <c r="D87" s="4">
        <v>1430</v>
      </c>
      <c r="E87" s="4">
        <v>1951</v>
      </c>
      <c r="F87" s="4">
        <v>2223</v>
      </c>
      <c r="G87" s="4">
        <v>2220</v>
      </c>
      <c r="H87" s="4">
        <v>2354</v>
      </c>
      <c r="I87" s="4">
        <v>1829</v>
      </c>
      <c r="J87" s="4">
        <v>1488</v>
      </c>
      <c r="K87" s="4">
        <v>1131</v>
      </c>
      <c r="L87" s="4">
        <v>965</v>
      </c>
      <c r="M87" s="4">
        <v>12555</v>
      </c>
      <c r="O87" s="2" t="s">
        <v>355</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c r="B88" s="2">
        <v>5</v>
      </c>
      <c r="C88" s="4">
        <v>1281</v>
      </c>
      <c r="D88" s="4">
        <v>1718</v>
      </c>
      <c r="E88" s="4">
        <v>2068</v>
      </c>
      <c r="F88" s="4">
        <v>2639</v>
      </c>
      <c r="G88" s="4">
        <v>2651</v>
      </c>
      <c r="H88" s="4">
        <v>2490</v>
      </c>
      <c r="I88" s="4">
        <v>2151</v>
      </c>
      <c r="J88" s="4">
        <v>1793</v>
      </c>
      <c r="K88" s="4">
        <v>1297</v>
      </c>
      <c r="L88" s="4">
        <v>1171</v>
      </c>
      <c r="M88" s="4">
        <v>14797</v>
      </c>
      <c r="O88" s="2" t="s">
        <v>344</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c r="B89" s="2">
        <v>6</v>
      </c>
      <c r="C89" s="4">
        <v>1061</v>
      </c>
      <c r="D89" s="4">
        <v>1517</v>
      </c>
      <c r="E89" s="4">
        <v>1856</v>
      </c>
      <c r="F89" s="4">
        <v>2235</v>
      </c>
      <c r="G89" s="4">
        <v>2216</v>
      </c>
      <c r="H89" s="4">
        <v>2268</v>
      </c>
      <c r="I89" s="4">
        <v>1836</v>
      </c>
      <c r="J89" s="4">
        <v>1490</v>
      </c>
      <c r="K89" s="4">
        <v>1168</v>
      </c>
      <c r="L89" s="4">
        <v>973</v>
      </c>
      <c r="M89" s="4">
        <v>12488</v>
      </c>
      <c r="O89" s="2" t="s">
        <v>340</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360</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c r="B90" s="2">
        <v>7</v>
      </c>
      <c r="C90" s="4">
        <v>1149</v>
      </c>
      <c r="D90" s="4">
        <v>1578</v>
      </c>
      <c r="E90" s="4">
        <v>1893</v>
      </c>
      <c r="F90" s="4">
        <v>2335</v>
      </c>
      <c r="G90" s="4">
        <v>2469</v>
      </c>
      <c r="H90" s="4">
        <v>2377</v>
      </c>
      <c r="I90" s="4">
        <v>1948</v>
      </c>
      <c r="J90" s="4">
        <v>1532</v>
      </c>
      <c r="K90" s="4">
        <v>1224</v>
      </c>
      <c r="L90" s="4">
        <v>996</v>
      </c>
      <c r="M90" s="4">
        <v>13465</v>
      </c>
      <c r="O90" s="2" t="s">
        <v>349</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379</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c r="B91" s="2">
        <v>8</v>
      </c>
      <c r="C91" s="4">
        <v>999</v>
      </c>
      <c r="D91" s="4">
        <v>1285</v>
      </c>
      <c r="E91" s="4">
        <v>1594</v>
      </c>
      <c r="F91" s="4">
        <v>2042</v>
      </c>
      <c r="G91" s="4">
        <v>2066</v>
      </c>
      <c r="H91" s="4">
        <v>1977</v>
      </c>
      <c r="I91" s="4">
        <v>1643</v>
      </c>
      <c r="J91" s="4">
        <v>1400</v>
      </c>
      <c r="K91" s="4">
        <v>993</v>
      </c>
      <c r="L91" s="4">
        <v>904</v>
      </c>
      <c r="M91" s="4">
        <v>11564</v>
      </c>
      <c r="O91" s="2" t="s">
        <v>342</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362</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c r="B92" s="2">
        <v>9</v>
      </c>
      <c r="C92" s="4">
        <v>712</v>
      </c>
      <c r="D92" s="4">
        <v>884</v>
      </c>
      <c r="E92" s="4">
        <v>1145</v>
      </c>
      <c r="F92" s="4">
        <v>1439</v>
      </c>
      <c r="G92" s="4">
        <v>1392</v>
      </c>
      <c r="H92" s="4">
        <v>1466</v>
      </c>
      <c r="I92" s="4">
        <v>1182</v>
      </c>
      <c r="J92" s="4">
        <v>952</v>
      </c>
      <c r="K92" s="4">
        <v>823</v>
      </c>
      <c r="L92" s="4">
        <v>777</v>
      </c>
      <c r="M92" s="4">
        <v>8667</v>
      </c>
      <c r="O92" s="2" t="s">
        <v>345</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361</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c r="O93" s="2" t="s">
        <v>356</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363</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c r="O94" s="2" t="s">
        <v>351</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366</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c r="O95" s="2" t="s">
        <v>348</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367</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c r="O96" s="2" t="s">
        <v>347</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371</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c r="O97" s="2" t="s">
        <v>350</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365</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c r="O98" s="2" t="s">
        <v>358</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369</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c r="O99" s="2" t="s">
        <v>343</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359</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c r="O100" s="2" t="s">
        <v>357</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370</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c r="O101" s="2" t="s">
        <v>354</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368</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c r="AB102" s="2" t="s">
        <v>364</v>
      </c>
      <c r="AC102" s="4">
        <v>83</v>
      </c>
      <c r="AD102" s="4">
        <v>71</v>
      </c>
      <c r="AE102" s="4">
        <v>0</v>
      </c>
      <c r="AF102" s="4">
        <v>90</v>
      </c>
      <c r="AG102" s="4">
        <v>64</v>
      </c>
      <c r="AH102" s="4">
        <v>0</v>
      </c>
      <c r="AI102" s="4">
        <v>29</v>
      </c>
      <c r="AJ102" s="4">
        <v>19</v>
      </c>
      <c r="AK102" s="4">
        <v>10</v>
      </c>
    </row>
    <row r="103" spans="15:48">
      <c r="O103" s="2" t="s">
        <v>601</v>
      </c>
      <c r="P103" s="2">
        <v>1</v>
      </c>
      <c r="Q103" s="2">
        <v>2</v>
      </c>
      <c r="R103" s="2">
        <v>3</v>
      </c>
      <c r="S103" s="2">
        <v>4</v>
      </c>
      <c r="T103" s="2">
        <v>5</v>
      </c>
      <c r="U103" s="2">
        <v>6</v>
      </c>
      <c r="V103" s="2">
        <v>7</v>
      </c>
      <c r="W103" s="2">
        <v>8</v>
      </c>
      <c r="X103" s="2">
        <v>9</v>
      </c>
      <c r="AB103" s="2" t="s">
        <v>622</v>
      </c>
      <c r="AC103" s="148">
        <v>11</v>
      </c>
      <c r="AD103" s="148">
        <v>12</v>
      </c>
      <c r="AE103" s="148">
        <v>13</v>
      </c>
      <c r="AF103" s="148">
        <v>14</v>
      </c>
      <c r="AG103" s="148">
        <v>15</v>
      </c>
      <c r="AH103" s="148">
        <v>16</v>
      </c>
      <c r="AI103" s="148">
        <v>17</v>
      </c>
      <c r="AJ103" s="148">
        <v>18</v>
      </c>
      <c r="AK103" s="148">
        <v>19</v>
      </c>
      <c r="AL103" s="9" t="s">
        <v>4</v>
      </c>
      <c r="AM103" s="9" t="s">
        <v>583</v>
      </c>
    </row>
    <row r="104" spans="15:48">
      <c r="O104" s="2" t="s">
        <v>341</v>
      </c>
      <c r="P104" s="4">
        <v>10</v>
      </c>
      <c r="Q104" s="4">
        <v>650</v>
      </c>
      <c r="R104" s="4">
        <v>687</v>
      </c>
      <c r="S104" s="4">
        <v>475</v>
      </c>
      <c r="T104" s="4">
        <v>683</v>
      </c>
      <c r="U104" s="4">
        <v>687</v>
      </c>
      <c r="V104" s="4">
        <v>511</v>
      </c>
      <c r="W104" s="4">
        <v>455</v>
      </c>
      <c r="X104" s="4">
        <v>365</v>
      </c>
      <c r="AB104" s="2" t="s">
        <v>360</v>
      </c>
      <c r="AC104" s="4">
        <v>242</v>
      </c>
      <c r="AD104" s="4">
        <v>354</v>
      </c>
      <c r="AE104" s="4">
        <v>406</v>
      </c>
      <c r="AF104" s="4">
        <v>483</v>
      </c>
      <c r="AG104" s="4">
        <v>556</v>
      </c>
      <c r="AH104" s="4">
        <v>548</v>
      </c>
      <c r="AI104" s="4">
        <v>431</v>
      </c>
      <c r="AJ104" s="4">
        <v>331</v>
      </c>
      <c r="AK104" s="4">
        <v>286</v>
      </c>
      <c r="AL104" s="4">
        <v>193</v>
      </c>
      <c r="AM104" s="4">
        <v>2809</v>
      </c>
    </row>
    <row r="105" spans="15:48">
      <c r="O105" s="2" t="s">
        <v>346</v>
      </c>
      <c r="P105" s="4">
        <v>902</v>
      </c>
      <c r="Q105" s="4">
        <v>3</v>
      </c>
      <c r="R105" s="4">
        <v>719</v>
      </c>
      <c r="S105" s="4">
        <v>1176</v>
      </c>
      <c r="T105" s="4">
        <v>636</v>
      </c>
      <c r="U105" s="4">
        <v>907</v>
      </c>
      <c r="V105" s="4">
        <v>733</v>
      </c>
      <c r="W105" s="4">
        <v>555</v>
      </c>
      <c r="X105" s="4">
        <v>494</v>
      </c>
      <c r="AB105" s="2" t="s">
        <v>379</v>
      </c>
      <c r="AC105" s="4">
        <v>80</v>
      </c>
      <c r="AD105" s="4">
        <v>95</v>
      </c>
      <c r="AE105" s="4">
        <v>118</v>
      </c>
      <c r="AF105" s="4">
        <v>142</v>
      </c>
      <c r="AG105" s="4">
        <v>144</v>
      </c>
      <c r="AH105" s="4">
        <v>156</v>
      </c>
      <c r="AI105" s="4">
        <v>115</v>
      </c>
      <c r="AJ105" s="4">
        <v>85</v>
      </c>
      <c r="AK105" s="4">
        <v>87</v>
      </c>
      <c r="AL105" s="4">
        <v>60</v>
      </c>
      <c r="AM105" s="4">
        <v>767</v>
      </c>
    </row>
    <row r="106" spans="15:48">
      <c r="O106" s="2" t="s">
        <v>353</v>
      </c>
      <c r="P106" s="4">
        <v>842</v>
      </c>
      <c r="Q106" s="4">
        <v>816</v>
      </c>
      <c r="R106" s="4">
        <v>3</v>
      </c>
      <c r="S106" s="4">
        <v>1189</v>
      </c>
      <c r="T106" s="4">
        <v>1220</v>
      </c>
      <c r="U106" s="4">
        <v>699</v>
      </c>
      <c r="V106" s="4">
        <v>942</v>
      </c>
      <c r="W106" s="4">
        <v>738</v>
      </c>
      <c r="X106" s="4">
        <v>452</v>
      </c>
      <c r="AB106" s="2" t="s">
        <v>362</v>
      </c>
      <c r="AC106" s="4">
        <v>166</v>
      </c>
      <c r="AD106" s="4">
        <v>208</v>
      </c>
      <c r="AE106" s="4">
        <v>248</v>
      </c>
      <c r="AF106" s="4">
        <v>342</v>
      </c>
      <c r="AG106" s="4">
        <v>328</v>
      </c>
      <c r="AH106" s="4">
        <v>312</v>
      </c>
      <c r="AI106" s="4">
        <v>262</v>
      </c>
      <c r="AJ106" s="4">
        <v>224</v>
      </c>
      <c r="AK106" s="4">
        <v>152</v>
      </c>
      <c r="AL106" s="4">
        <v>114</v>
      </c>
      <c r="AM106" s="4">
        <v>1659</v>
      </c>
    </row>
    <row r="107" spans="15:48">
      <c r="O107" s="2" t="s">
        <v>352</v>
      </c>
      <c r="P107" s="4">
        <v>137</v>
      </c>
      <c r="Q107" s="4">
        <v>875</v>
      </c>
      <c r="R107" s="4">
        <v>711</v>
      </c>
      <c r="S107" s="4">
        <v>6</v>
      </c>
      <c r="T107" s="4">
        <v>1139</v>
      </c>
      <c r="U107" s="4">
        <v>997</v>
      </c>
      <c r="V107" s="4">
        <v>688</v>
      </c>
      <c r="W107" s="4">
        <v>778</v>
      </c>
      <c r="X107" s="4">
        <v>541</v>
      </c>
      <c r="AB107" s="2" t="s">
        <v>361</v>
      </c>
      <c r="AC107" s="4">
        <v>129</v>
      </c>
      <c r="AD107" s="4">
        <v>191</v>
      </c>
      <c r="AE107" s="4">
        <v>203</v>
      </c>
      <c r="AF107" s="4">
        <v>274</v>
      </c>
      <c r="AG107" s="4">
        <v>301</v>
      </c>
      <c r="AH107" s="4">
        <v>278</v>
      </c>
      <c r="AI107" s="4">
        <v>238</v>
      </c>
      <c r="AJ107" s="4">
        <v>189</v>
      </c>
      <c r="AK107" s="4">
        <v>163</v>
      </c>
      <c r="AL107" s="4">
        <v>134</v>
      </c>
      <c r="AM107" s="4">
        <v>1596</v>
      </c>
    </row>
    <row r="108" spans="15:48">
      <c r="O108" s="2" t="s">
        <v>355</v>
      </c>
      <c r="P108" s="4">
        <v>711</v>
      </c>
      <c r="Q108" s="4">
        <v>571</v>
      </c>
      <c r="R108" s="4">
        <v>999</v>
      </c>
      <c r="S108" s="4">
        <v>1245</v>
      </c>
      <c r="T108" s="4">
        <v>4</v>
      </c>
      <c r="U108" s="4">
        <v>1231</v>
      </c>
      <c r="V108" s="4">
        <v>1048</v>
      </c>
      <c r="W108" s="4">
        <v>556</v>
      </c>
      <c r="X108" s="4">
        <v>745</v>
      </c>
      <c r="AB108" s="2" t="s">
        <v>363</v>
      </c>
      <c r="AC108" s="4">
        <v>214</v>
      </c>
      <c r="AD108" s="4">
        <v>323</v>
      </c>
      <c r="AE108" s="4">
        <v>374</v>
      </c>
      <c r="AF108" s="4">
        <v>478</v>
      </c>
      <c r="AG108" s="4">
        <v>463</v>
      </c>
      <c r="AH108" s="4">
        <v>493</v>
      </c>
      <c r="AI108" s="4">
        <v>395</v>
      </c>
      <c r="AJ108" s="4">
        <v>308</v>
      </c>
      <c r="AK108" s="4">
        <v>257</v>
      </c>
      <c r="AL108" s="4">
        <v>210</v>
      </c>
      <c r="AM108" s="4">
        <v>2502</v>
      </c>
    </row>
    <row r="109" spans="15:48">
      <c r="O109" s="2" t="s">
        <v>344</v>
      </c>
      <c r="P109" s="4">
        <v>10</v>
      </c>
      <c r="Q109" s="4">
        <v>3</v>
      </c>
      <c r="R109" s="4">
        <v>155</v>
      </c>
      <c r="S109" s="4">
        <v>152</v>
      </c>
      <c r="T109" s="4">
        <v>175</v>
      </c>
      <c r="U109" s="4">
        <v>184</v>
      </c>
      <c r="V109" s="4">
        <v>132</v>
      </c>
      <c r="W109" s="4">
        <v>127</v>
      </c>
      <c r="X109" s="4">
        <v>85</v>
      </c>
      <c r="AB109" s="2" t="s">
        <v>366</v>
      </c>
      <c r="AC109" s="4">
        <v>59</v>
      </c>
      <c r="AD109" s="4">
        <v>69</v>
      </c>
      <c r="AE109" s="4">
        <v>92</v>
      </c>
      <c r="AF109" s="4">
        <v>124</v>
      </c>
      <c r="AG109" s="4">
        <v>103</v>
      </c>
      <c r="AH109" s="4">
        <v>105</v>
      </c>
      <c r="AI109" s="4">
        <v>95</v>
      </c>
      <c r="AJ109" s="4">
        <v>72</v>
      </c>
      <c r="AK109" s="4">
        <v>48</v>
      </c>
      <c r="AL109" s="4">
        <v>62</v>
      </c>
      <c r="AM109" s="4">
        <v>594</v>
      </c>
    </row>
    <row r="110" spans="15:48">
      <c r="O110" s="2" t="s">
        <v>340</v>
      </c>
      <c r="P110" s="4">
        <v>1</v>
      </c>
      <c r="Q110" s="4">
        <v>0</v>
      </c>
      <c r="R110" s="4">
        <v>83</v>
      </c>
      <c r="S110" s="4">
        <v>57</v>
      </c>
      <c r="T110" s="4">
        <v>67</v>
      </c>
      <c r="U110" s="4">
        <v>129</v>
      </c>
      <c r="V110" s="4">
        <v>71</v>
      </c>
      <c r="W110" s="4">
        <v>71</v>
      </c>
      <c r="X110" s="4">
        <v>54</v>
      </c>
      <c r="AB110" s="2" t="s">
        <v>367</v>
      </c>
      <c r="AC110" s="4">
        <v>178</v>
      </c>
      <c r="AD110" s="4">
        <v>240</v>
      </c>
      <c r="AE110" s="4">
        <v>264</v>
      </c>
      <c r="AF110" s="4">
        <v>369</v>
      </c>
      <c r="AG110" s="4">
        <v>378</v>
      </c>
      <c r="AH110" s="4">
        <v>357</v>
      </c>
      <c r="AI110" s="4">
        <v>282</v>
      </c>
      <c r="AJ110" s="4">
        <v>225</v>
      </c>
      <c r="AK110" s="4">
        <v>189</v>
      </c>
      <c r="AL110" s="4">
        <v>123</v>
      </c>
      <c r="AM110" s="4">
        <v>1824</v>
      </c>
    </row>
    <row r="111" spans="15:48">
      <c r="O111" s="2" t="s">
        <v>349</v>
      </c>
      <c r="P111" s="4">
        <v>10</v>
      </c>
      <c r="Q111" s="4">
        <v>7</v>
      </c>
      <c r="R111" s="4">
        <v>145</v>
      </c>
      <c r="S111" s="4">
        <v>1</v>
      </c>
      <c r="T111" s="4">
        <v>127</v>
      </c>
      <c r="U111" s="4">
        <v>233</v>
      </c>
      <c r="V111" s="4">
        <v>95</v>
      </c>
      <c r="W111" s="4">
        <v>116</v>
      </c>
      <c r="X111" s="4">
        <v>102</v>
      </c>
      <c r="AB111" s="2" t="s">
        <v>371</v>
      </c>
      <c r="AC111" s="4">
        <v>96</v>
      </c>
      <c r="AD111" s="4">
        <v>131</v>
      </c>
      <c r="AE111" s="4">
        <v>137</v>
      </c>
      <c r="AF111" s="4">
        <v>197</v>
      </c>
      <c r="AG111" s="4">
        <v>201</v>
      </c>
      <c r="AH111" s="4">
        <v>186</v>
      </c>
      <c r="AI111" s="4">
        <v>161</v>
      </c>
      <c r="AJ111" s="4">
        <v>121</v>
      </c>
      <c r="AK111" s="4">
        <v>86</v>
      </c>
      <c r="AL111" s="4">
        <v>91</v>
      </c>
      <c r="AM111" s="4">
        <v>1006</v>
      </c>
    </row>
    <row r="112" spans="15:48">
      <c r="O112" s="2" t="s">
        <v>342</v>
      </c>
      <c r="P112" s="4">
        <v>36</v>
      </c>
      <c r="Q112" s="4">
        <v>0</v>
      </c>
      <c r="R112" s="4">
        <v>39</v>
      </c>
      <c r="S112" s="4">
        <v>4</v>
      </c>
      <c r="T112" s="4">
        <v>65</v>
      </c>
      <c r="U112" s="4">
        <v>53</v>
      </c>
      <c r="V112" s="4">
        <v>17</v>
      </c>
      <c r="W112" s="4">
        <v>68</v>
      </c>
      <c r="X112" s="4">
        <v>41</v>
      </c>
      <c r="AB112" s="2" t="s">
        <v>365</v>
      </c>
      <c r="AC112" s="4">
        <v>272</v>
      </c>
      <c r="AD112" s="4">
        <v>352</v>
      </c>
      <c r="AE112" s="4">
        <v>491</v>
      </c>
      <c r="AF112" s="4">
        <v>566</v>
      </c>
      <c r="AG112" s="4">
        <v>594</v>
      </c>
      <c r="AH112" s="4">
        <v>604</v>
      </c>
      <c r="AI112" s="4">
        <v>461</v>
      </c>
      <c r="AJ112" s="4">
        <v>396</v>
      </c>
      <c r="AK112" s="4">
        <v>306</v>
      </c>
      <c r="AL112" s="4">
        <v>227</v>
      </c>
      <c r="AM112" s="4">
        <v>3084</v>
      </c>
    </row>
    <row r="113" spans="15:39">
      <c r="O113" s="2" t="s">
        <v>345</v>
      </c>
      <c r="P113" s="4">
        <v>2</v>
      </c>
      <c r="Q113" s="4">
        <v>222</v>
      </c>
      <c r="R113" s="4">
        <v>0</v>
      </c>
      <c r="S113" s="4">
        <v>141</v>
      </c>
      <c r="T113" s="4">
        <v>349</v>
      </c>
      <c r="U113" s="4">
        <v>136</v>
      </c>
      <c r="V113" s="4">
        <v>168</v>
      </c>
      <c r="W113" s="4">
        <v>175</v>
      </c>
      <c r="X113" s="4">
        <v>86</v>
      </c>
      <c r="AB113" s="2" t="s">
        <v>369</v>
      </c>
      <c r="AC113" s="4">
        <v>43</v>
      </c>
      <c r="AD113" s="4">
        <v>44</v>
      </c>
      <c r="AE113" s="4">
        <v>45</v>
      </c>
      <c r="AF113" s="4">
        <v>71</v>
      </c>
      <c r="AG113" s="4">
        <v>72</v>
      </c>
      <c r="AH113" s="4">
        <v>64</v>
      </c>
      <c r="AI113" s="4">
        <v>50</v>
      </c>
      <c r="AJ113" s="4">
        <v>64</v>
      </c>
      <c r="AK113" s="4">
        <v>44</v>
      </c>
      <c r="AL113" s="4">
        <v>39</v>
      </c>
      <c r="AM113" s="4">
        <v>383</v>
      </c>
    </row>
    <row r="114" spans="15:39">
      <c r="O114" s="2" t="s">
        <v>356</v>
      </c>
      <c r="P114" s="4">
        <v>2</v>
      </c>
      <c r="Q114" s="4">
        <v>16</v>
      </c>
      <c r="R114" s="4">
        <v>0</v>
      </c>
      <c r="S114" s="4">
        <v>69</v>
      </c>
      <c r="T114" s="4">
        <v>56</v>
      </c>
      <c r="U114" s="4">
        <v>42</v>
      </c>
      <c r="V114" s="4">
        <v>70</v>
      </c>
      <c r="W114" s="4">
        <v>51</v>
      </c>
      <c r="X114" s="4">
        <v>42</v>
      </c>
      <c r="AB114" s="2" t="s">
        <v>359</v>
      </c>
      <c r="AC114" s="4">
        <v>195</v>
      </c>
      <c r="AD114" s="4">
        <v>278</v>
      </c>
      <c r="AE114" s="4">
        <v>381</v>
      </c>
      <c r="AF114" s="4">
        <v>437</v>
      </c>
      <c r="AG114" s="4">
        <v>448</v>
      </c>
      <c r="AH114" s="4">
        <v>453</v>
      </c>
      <c r="AI114" s="4">
        <v>366</v>
      </c>
      <c r="AJ114" s="4">
        <v>310</v>
      </c>
      <c r="AK114" s="4">
        <v>225</v>
      </c>
      <c r="AL114" s="4">
        <v>173</v>
      </c>
      <c r="AM114" s="4">
        <v>2316</v>
      </c>
    </row>
    <row r="115" spans="15:39">
      <c r="O115" s="2" t="s">
        <v>351</v>
      </c>
      <c r="P115" s="4">
        <v>35</v>
      </c>
      <c r="Q115" s="4">
        <v>32</v>
      </c>
      <c r="R115" s="4">
        <v>2</v>
      </c>
      <c r="S115" s="4">
        <v>135</v>
      </c>
      <c r="T115" s="4">
        <v>0</v>
      </c>
      <c r="U115" s="4">
        <v>95</v>
      </c>
      <c r="V115" s="4">
        <v>146</v>
      </c>
      <c r="W115" s="4">
        <v>52</v>
      </c>
      <c r="X115" s="4">
        <v>90</v>
      </c>
      <c r="AB115" s="2" t="s">
        <v>370</v>
      </c>
      <c r="AC115" s="4">
        <v>62</v>
      </c>
      <c r="AD115" s="4">
        <v>69</v>
      </c>
      <c r="AE115" s="4">
        <v>79</v>
      </c>
      <c r="AF115" s="4">
        <v>107</v>
      </c>
      <c r="AG115" s="4">
        <v>111</v>
      </c>
      <c r="AH115" s="4">
        <v>109</v>
      </c>
      <c r="AI115" s="4">
        <v>86</v>
      </c>
      <c r="AJ115" s="4">
        <v>78</v>
      </c>
      <c r="AK115" s="4">
        <v>54</v>
      </c>
      <c r="AL115" s="4">
        <v>60</v>
      </c>
      <c r="AM115" s="4">
        <v>632</v>
      </c>
    </row>
    <row r="116" spans="15:39">
      <c r="O116" s="2" t="s">
        <v>348</v>
      </c>
      <c r="P116" s="4">
        <v>88</v>
      </c>
      <c r="Q116" s="4">
        <v>37</v>
      </c>
      <c r="R116" s="4">
        <v>0</v>
      </c>
      <c r="S116" s="4">
        <v>90</v>
      </c>
      <c r="T116" s="4">
        <v>2</v>
      </c>
      <c r="U116" s="4">
        <v>60</v>
      </c>
      <c r="V116" s="4">
        <v>35</v>
      </c>
      <c r="W116" s="4">
        <v>17</v>
      </c>
      <c r="X116" s="4">
        <v>42</v>
      </c>
      <c r="AB116" s="9" t="s">
        <v>368</v>
      </c>
      <c r="AC116" s="4">
        <v>106</v>
      </c>
      <c r="AD116" s="4">
        <v>155</v>
      </c>
      <c r="AE116" s="4">
        <v>213</v>
      </c>
      <c r="AF116" s="4">
        <v>235</v>
      </c>
      <c r="AG116" s="4">
        <v>240</v>
      </c>
      <c r="AH116" s="4">
        <v>268</v>
      </c>
      <c r="AI116" s="4">
        <v>207</v>
      </c>
      <c r="AJ116" s="4">
        <v>172</v>
      </c>
      <c r="AK116" s="4">
        <v>126</v>
      </c>
      <c r="AL116" s="4">
        <v>104</v>
      </c>
      <c r="AM116" s="4">
        <v>1224</v>
      </c>
    </row>
    <row r="117" spans="15:39">
      <c r="O117" s="2" t="s">
        <v>347</v>
      </c>
      <c r="P117" s="4">
        <v>31</v>
      </c>
      <c r="Q117" s="4">
        <v>1</v>
      </c>
      <c r="R117" s="4">
        <v>0</v>
      </c>
      <c r="S117" s="4">
        <v>81</v>
      </c>
      <c r="T117" s="4">
        <v>48</v>
      </c>
      <c r="U117" s="4">
        <v>51</v>
      </c>
      <c r="V117" s="4">
        <v>64</v>
      </c>
      <c r="W117" s="4">
        <v>27</v>
      </c>
      <c r="X117" s="4">
        <v>24</v>
      </c>
      <c r="AB117" s="2" t="s">
        <v>364</v>
      </c>
      <c r="AC117" s="4">
        <v>117</v>
      </c>
      <c r="AD117" s="4">
        <v>125</v>
      </c>
      <c r="AE117" s="4">
        <v>181</v>
      </c>
      <c r="AF117" s="4">
        <v>200</v>
      </c>
      <c r="AG117" s="4">
        <v>176</v>
      </c>
      <c r="AH117" s="4">
        <v>211</v>
      </c>
      <c r="AI117" s="4">
        <v>148</v>
      </c>
      <c r="AJ117" s="4">
        <v>125</v>
      </c>
      <c r="AK117" s="4">
        <v>100</v>
      </c>
      <c r="AL117" s="4">
        <v>79</v>
      </c>
      <c r="AM117" s="4">
        <v>998</v>
      </c>
    </row>
    <row r="118" spans="15:39">
      <c r="O118" s="2" t="s">
        <v>350</v>
      </c>
      <c r="P118" s="4">
        <v>49</v>
      </c>
      <c r="Q118" s="4">
        <v>0</v>
      </c>
      <c r="R118" s="4">
        <v>0</v>
      </c>
      <c r="S118" s="4">
        <v>77</v>
      </c>
      <c r="T118" s="4">
        <v>21</v>
      </c>
      <c r="U118" s="4">
        <v>31</v>
      </c>
      <c r="V118" s="4">
        <v>48</v>
      </c>
      <c r="W118" s="4">
        <v>25</v>
      </c>
      <c r="X118" s="4">
        <v>31</v>
      </c>
    </row>
    <row r="119" spans="15:39">
      <c r="O119" s="2" t="s">
        <v>358</v>
      </c>
      <c r="P119" s="4">
        <v>4</v>
      </c>
      <c r="Q119" s="4">
        <v>25</v>
      </c>
      <c r="R119" s="4">
        <v>3</v>
      </c>
      <c r="S119" s="4">
        <v>0</v>
      </c>
      <c r="T119" s="4">
        <v>54</v>
      </c>
      <c r="U119" s="4">
        <v>23</v>
      </c>
      <c r="V119" s="4">
        <v>17</v>
      </c>
      <c r="W119" s="4">
        <v>32</v>
      </c>
      <c r="X119" s="4">
        <v>17</v>
      </c>
    </row>
    <row r="120" spans="15:39">
      <c r="O120" s="2" t="s">
        <v>343</v>
      </c>
      <c r="P120" s="4">
        <v>13</v>
      </c>
      <c r="Q120" s="4">
        <v>43</v>
      </c>
      <c r="R120" s="4">
        <v>0</v>
      </c>
      <c r="S120" s="4">
        <v>0</v>
      </c>
      <c r="T120" s="4">
        <v>58</v>
      </c>
      <c r="U120" s="4">
        <v>18</v>
      </c>
      <c r="V120" s="4">
        <v>8</v>
      </c>
      <c r="W120" s="4">
        <v>33</v>
      </c>
      <c r="X120" s="4">
        <v>21</v>
      </c>
    </row>
    <row r="121" spans="15:39">
      <c r="O121" s="2" t="s">
        <v>357</v>
      </c>
      <c r="P121" s="4">
        <v>12</v>
      </c>
      <c r="Q121" s="4">
        <v>10</v>
      </c>
      <c r="R121" s="4">
        <v>63</v>
      </c>
      <c r="S121" s="4">
        <v>0</v>
      </c>
      <c r="T121" s="4">
        <v>0</v>
      </c>
      <c r="U121" s="4">
        <v>78</v>
      </c>
      <c r="V121" s="4">
        <v>21</v>
      </c>
      <c r="W121" s="4">
        <v>21</v>
      </c>
      <c r="X121" s="4">
        <v>37</v>
      </c>
    </row>
    <row r="122" spans="15:39">
      <c r="O122" s="2" t="s">
        <v>354</v>
      </c>
      <c r="P122" s="4">
        <v>4</v>
      </c>
      <c r="Q122" s="4">
        <v>13</v>
      </c>
      <c r="R122" s="4">
        <v>16</v>
      </c>
      <c r="S122" s="4">
        <v>1</v>
      </c>
      <c r="T122" s="4">
        <v>1</v>
      </c>
      <c r="U122" s="4">
        <v>17</v>
      </c>
      <c r="V122" s="4">
        <v>5</v>
      </c>
      <c r="W122" s="4">
        <v>9</v>
      </c>
      <c r="X122" s="4">
        <v>9</v>
      </c>
    </row>
    <row r="123" spans="15:39">
      <c r="O123" s="2" t="s">
        <v>601</v>
      </c>
      <c r="P123" s="2">
        <v>11</v>
      </c>
      <c r="Q123" s="2">
        <v>12</v>
      </c>
      <c r="R123" s="2">
        <v>13</v>
      </c>
      <c r="S123" s="2">
        <v>14</v>
      </c>
      <c r="T123" s="2">
        <v>15</v>
      </c>
      <c r="U123" s="2">
        <v>16</v>
      </c>
      <c r="V123" s="2">
        <v>17</v>
      </c>
      <c r="W123" s="2">
        <v>18</v>
      </c>
      <c r="X123" s="2">
        <v>19</v>
      </c>
      <c r="Y123" s="2" t="s">
        <v>4</v>
      </c>
      <c r="Z123" s="2" t="s">
        <v>583</v>
      </c>
    </row>
    <row r="124" spans="15:39">
      <c r="O124" s="2" t="s">
        <v>341</v>
      </c>
      <c r="P124" s="4">
        <v>751</v>
      </c>
      <c r="Q124" s="4">
        <v>961</v>
      </c>
      <c r="R124" s="4">
        <v>1091</v>
      </c>
      <c r="S124" s="4">
        <v>1438</v>
      </c>
      <c r="T124" s="4">
        <v>1487</v>
      </c>
      <c r="U124" s="4">
        <v>1438</v>
      </c>
      <c r="V124" s="4">
        <v>1128</v>
      </c>
      <c r="W124" s="4">
        <v>986</v>
      </c>
      <c r="X124" s="4">
        <v>718</v>
      </c>
      <c r="Y124" s="4">
        <v>725</v>
      </c>
      <c r="Z124" s="4">
        <v>8484</v>
      </c>
    </row>
    <row r="125" spans="15:39">
      <c r="O125" s="2" t="s">
        <v>346</v>
      </c>
      <c r="P125" s="4">
        <v>1000</v>
      </c>
      <c r="Q125" s="4">
        <v>1331</v>
      </c>
      <c r="R125" s="4">
        <v>1521</v>
      </c>
      <c r="S125" s="4">
        <v>1948</v>
      </c>
      <c r="T125" s="4">
        <v>2008</v>
      </c>
      <c r="U125" s="4">
        <v>1919</v>
      </c>
      <c r="V125" s="4">
        <v>1547</v>
      </c>
      <c r="W125" s="4">
        <v>1256</v>
      </c>
      <c r="X125" s="4">
        <v>965</v>
      </c>
      <c r="Y125" s="4">
        <v>879</v>
      </c>
      <c r="Z125" s="4">
        <v>11274</v>
      </c>
    </row>
    <row r="126" spans="15:39">
      <c r="O126" s="2" t="s">
        <v>353</v>
      </c>
      <c r="P126" s="4">
        <v>1182</v>
      </c>
      <c r="Q126" s="4">
        <v>1548</v>
      </c>
      <c r="R126" s="4">
        <v>1923</v>
      </c>
      <c r="S126" s="4">
        <v>2259</v>
      </c>
      <c r="T126" s="4">
        <v>2366</v>
      </c>
      <c r="U126" s="4">
        <v>2304</v>
      </c>
      <c r="V126" s="4">
        <v>1873</v>
      </c>
      <c r="W126" s="4">
        <v>1519</v>
      </c>
      <c r="X126" s="4">
        <v>1133</v>
      </c>
      <c r="Y126" s="4">
        <v>1002</v>
      </c>
      <c r="Z126" s="4">
        <v>13157</v>
      </c>
    </row>
    <row r="127" spans="15:39">
      <c r="O127" s="2" t="s">
        <v>352</v>
      </c>
      <c r="P127" s="4">
        <v>1105</v>
      </c>
      <c r="Q127" s="4">
        <v>1392</v>
      </c>
      <c r="R127" s="4">
        <v>1910</v>
      </c>
      <c r="S127" s="4">
        <v>2189</v>
      </c>
      <c r="T127" s="4">
        <v>2165</v>
      </c>
      <c r="U127" s="4">
        <v>2313</v>
      </c>
      <c r="V127" s="4">
        <v>1802</v>
      </c>
      <c r="W127" s="4">
        <v>1453</v>
      </c>
      <c r="X127" s="4">
        <v>1113</v>
      </c>
      <c r="Y127" s="4">
        <v>931</v>
      </c>
      <c r="Z127" s="4">
        <v>12261</v>
      </c>
    </row>
    <row r="128" spans="15:39">
      <c r="O128" s="2" t="s">
        <v>355</v>
      </c>
      <c r="P128" s="4">
        <v>1260</v>
      </c>
      <c r="Q128" s="4">
        <v>1676</v>
      </c>
      <c r="R128" s="4">
        <v>1997</v>
      </c>
      <c r="S128" s="4">
        <v>2596</v>
      </c>
      <c r="T128" s="4">
        <v>2588</v>
      </c>
      <c r="U128" s="4">
        <v>2423</v>
      </c>
      <c r="V128" s="4">
        <v>2106</v>
      </c>
      <c r="W128" s="4">
        <v>1751</v>
      </c>
      <c r="X128" s="4">
        <v>1269</v>
      </c>
      <c r="Y128" s="4">
        <v>1148</v>
      </c>
      <c r="Z128" s="4">
        <v>14436</v>
      </c>
    </row>
    <row r="129" spans="15:26">
      <c r="O129" s="2" t="s">
        <v>344</v>
      </c>
      <c r="P129" s="4">
        <v>153</v>
      </c>
      <c r="Q129" s="4">
        <v>277</v>
      </c>
      <c r="R129" s="4">
        <v>265</v>
      </c>
      <c r="S129" s="4">
        <v>331</v>
      </c>
      <c r="T129" s="4">
        <v>410</v>
      </c>
      <c r="U129" s="4">
        <v>337</v>
      </c>
      <c r="V129" s="4">
        <v>270</v>
      </c>
      <c r="W129" s="4">
        <v>212</v>
      </c>
      <c r="X129" s="4">
        <v>163</v>
      </c>
      <c r="Y129" s="4">
        <v>157</v>
      </c>
      <c r="Z129" s="4">
        <v>1981</v>
      </c>
    </row>
    <row r="130" spans="15:26">
      <c r="O130" s="2" t="s">
        <v>340</v>
      </c>
      <c r="P130" s="4">
        <v>121</v>
      </c>
      <c r="Q130" s="4">
        <v>157</v>
      </c>
      <c r="R130" s="4">
        <v>172</v>
      </c>
      <c r="S130" s="4">
        <v>206</v>
      </c>
      <c r="T130" s="4">
        <v>241</v>
      </c>
      <c r="U130" s="4">
        <v>233</v>
      </c>
      <c r="V130" s="4">
        <v>150</v>
      </c>
      <c r="W130" s="4">
        <v>155</v>
      </c>
      <c r="X130" s="4">
        <v>131</v>
      </c>
      <c r="Y130" s="4">
        <v>96</v>
      </c>
      <c r="Z130" s="4">
        <v>1166</v>
      </c>
    </row>
    <row r="131" spans="15:26">
      <c r="O131" s="2" t="s">
        <v>349</v>
      </c>
      <c r="P131" s="4">
        <v>163</v>
      </c>
      <c r="Q131" s="4">
        <v>188</v>
      </c>
      <c r="R131" s="4">
        <v>257</v>
      </c>
      <c r="S131" s="4">
        <v>316</v>
      </c>
      <c r="T131" s="4">
        <v>296</v>
      </c>
      <c r="U131" s="4">
        <v>343</v>
      </c>
      <c r="V131" s="4">
        <v>245</v>
      </c>
      <c r="W131" s="4">
        <v>191</v>
      </c>
      <c r="X131" s="4">
        <v>168</v>
      </c>
      <c r="Y131" s="4">
        <v>152</v>
      </c>
      <c r="Z131" s="4">
        <v>1723</v>
      </c>
    </row>
    <row r="132" spans="15:26">
      <c r="O132" s="2" t="s">
        <v>342</v>
      </c>
      <c r="P132" s="4">
        <v>78</v>
      </c>
      <c r="Q132" s="4">
        <v>96</v>
      </c>
      <c r="R132" s="4">
        <v>90</v>
      </c>
      <c r="S132" s="4">
        <v>127</v>
      </c>
      <c r="T132" s="4">
        <v>153</v>
      </c>
      <c r="U132" s="4">
        <v>139</v>
      </c>
      <c r="V132" s="4">
        <v>97</v>
      </c>
      <c r="W132" s="4">
        <v>102</v>
      </c>
      <c r="X132" s="4">
        <v>84</v>
      </c>
      <c r="Y132" s="4">
        <v>73</v>
      </c>
      <c r="Z132" s="4">
        <v>752</v>
      </c>
    </row>
    <row r="133" spans="15:26">
      <c r="O133" s="2" t="s">
        <v>345</v>
      </c>
      <c r="P133" s="4">
        <v>218</v>
      </c>
      <c r="Q133" s="4">
        <v>312</v>
      </c>
      <c r="R133" s="4">
        <v>368</v>
      </c>
      <c r="S133" s="4">
        <v>462</v>
      </c>
      <c r="T133" s="4">
        <v>485</v>
      </c>
      <c r="U133" s="4">
        <v>441</v>
      </c>
      <c r="V133" s="4">
        <v>384</v>
      </c>
      <c r="W133" s="4">
        <v>310</v>
      </c>
      <c r="X133" s="4">
        <v>215</v>
      </c>
      <c r="Y133" s="4">
        <v>172</v>
      </c>
      <c r="Z133" s="4">
        <v>2510</v>
      </c>
    </row>
    <row r="134" spans="15:26">
      <c r="O134" s="2" t="s">
        <v>356</v>
      </c>
      <c r="P134" s="4">
        <v>76</v>
      </c>
      <c r="Q134" s="4">
        <v>96</v>
      </c>
      <c r="R134" s="4">
        <v>102</v>
      </c>
      <c r="S134" s="4">
        <v>137</v>
      </c>
      <c r="T134" s="4">
        <v>163</v>
      </c>
      <c r="U134" s="4">
        <v>131</v>
      </c>
      <c r="V134" s="4">
        <v>100</v>
      </c>
      <c r="W134" s="4">
        <v>114</v>
      </c>
      <c r="X134" s="4">
        <v>70</v>
      </c>
      <c r="Y134" s="4">
        <v>66</v>
      </c>
      <c r="Z134" s="4">
        <v>756</v>
      </c>
    </row>
    <row r="135" spans="15:26">
      <c r="O135" s="2" t="s">
        <v>351</v>
      </c>
      <c r="P135" s="4">
        <v>118</v>
      </c>
      <c r="Q135" s="4">
        <v>161</v>
      </c>
      <c r="R135" s="4">
        <v>194</v>
      </c>
      <c r="S135" s="4">
        <v>239</v>
      </c>
      <c r="T135" s="4">
        <v>246</v>
      </c>
      <c r="U135" s="4">
        <v>232</v>
      </c>
      <c r="V135" s="4">
        <v>177</v>
      </c>
      <c r="W135" s="4">
        <v>171</v>
      </c>
      <c r="X135" s="4">
        <v>125</v>
      </c>
      <c r="Y135" s="4">
        <v>133</v>
      </c>
      <c r="Z135" s="4">
        <v>1314</v>
      </c>
    </row>
    <row r="136" spans="15:26">
      <c r="O136" s="2" t="s">
        <v>348</v>
      </c>
      <c r="P136" s="4">
        <v>69</v>
      </c>
      <c r="Q136" s="4">
        <v>98</v>
      </c>
      <c r="R136" s="4">
        <v>97</v>
      </c>
      <c r="S136" s="4">
        <v>133</v>
      </c>
      <c r="T136" s="4">
        <v>147</v>
      </c>
      <c r="U136" s="4">
        <v>146</v>
      </c>
      <c r="V136" s="4">
        <v>92</v>
      </c>
      <c r="W136" s="4">
        <v>108</v>
      </c>
      <c r="X136" s="4">
        <v>78</v>
      </c>
      <c r="Y136" s="4">
        <v>77</v>
      </c>
      <c r="Z136" s="4">
        <v>790</v>
      </c>
    </row>
    <row r="137" spans="15:26">
      <c r="O137" s="2" t="s">
        <v>347</v>
      </c>
      <c r="P137" s="4">
        <v>56</v>
      </c>
      <c r="Q137" s="4">
        <v>78</v>
      </c>
      <c r="R137" s="4">
        <v>79</v>
      </c>
      <c r="S137" s="4">
        <v>113</v>
      </c>
      <c r="T137" s="4">
        <v>118</v>
      </c>
      <c r="U137" s="4">
        <v>115</v>
      </c>
      <c r="V137" s="4">
        <v>91</v>
      </c>
      <c r="W137" s="4">
        <v>68</v>
      </c>
      <c r="X137" s="4">
        <v>59</v>
      </c>
      <c r="Y137" s="4">
        <v>53</v>
      </c>
      <c r="Z137" s="4">
        <v>647</v>
      </c>
    </row>
    <row r="138" spans="15:26">
      <c r="O138" s="2" t="s">
        <v>350</v>
      </c>
      <c r="P138" s="4">
        <v>63</v>
      </c>
      <c r="Q138" s="4">
        <v>75</v>
      </c>
      <c r="R138" s="4">
        <v>70</v>
      </c>
      <c r="S138" s="4">
        <v>110</v>
      </c>
      <c r="T138" s="4">
        <v>115</v>
      </c>
      <c r="U138" s="4">
        <v>103</v>
      </c>
      <c r="V138" s="4">
        <v>78</v>
      </c>
      <c r="W138" s="4">
        <v>69</v>
      </c>
      <c r="X138" s="4">
        <v>51</v>
      </c>
      <c r="Y138" s="4">
        <v>49</v>
      </c>
      <c r="Z138" s="4">
        <v>560</v>
      </c>
    </row>
    <row r="139" spans="15:26">
      <c r="O139" s="2" t="s">
        <v>358</v>
      </c>
      <c r="P139" s="4">
        <v>36</v>
      </c>
      <c r="Q139" s="4">
        <v>38</v>
      </c>
      <c r="R139" s="4">
        <v>47</v>
      </c>
      <c r="S139" s="4">
        <v>53</v>
      </c>
      <c r="T139" s="4">
        <v>68</v>
      </c>
      <c r="U139" s="4">
        <v>64</v>
      </c>
      <c r="V139" s="4">
        <v>40</v>
      </c>
      <c r="W139" s="4">
        <v>48</v>
      </c>
      <c r="X139" s="4">
        <v>34</v>
      </c>
      <c r="Y139" s="4">
        <v>42</v>
      </c>
      <c r="Z139" s="4">
        <v>354</v>
      </c>
    </row>
    <row r="140" spans="15:26">
      <c r="O140" s="2" t="s">
        <v>343</v>
      </c>
      <c r="P140" s="4">
        <v>35</v>
      </c>
      <c r="Q140" s="4">
        <v>37</v>
      </c>
      <c r="R140" s="4">
        <v>47</v>
      </c>
      <c r="S140" s="4">
        <v>60</v>
      </c>
      <c r="T140" s="4">
        <v>73</v>
      </c>
      <c r="U140" s="4">
        <v>65</v>
      </c>
      <c r="V140" s="4">
        <v>42</v>
      </c>
      <c r="W140" s="4">
        <v>56</v>
      </c>
      <c r="X140" s="4">
        <v>37</v>
      </c>
      <c r="Y140" s="4">
        <v>61</v>
      </c>
      <c r="Z140" s="4">
        <v>406</v>
      </c>
    </row>
    <row r="141" spans="15:26">
      <c r="O141" s="2" t="s">
        <v>357</v>
      </c>
      <c r="P141" s="4">
        <v>47</v>
      </c>
      <c r="Q141" s="4">
        <v>55</v>
      </c>
      <c r="R141" s="4">
        <v>47</v>
      </c>
      <c r="S141" s="4">
        <v>69</v>
      </c>
      <c r="T141" s="4">
        <v>77</v>
      </c>
      <c r="U141" s="4">
        <v>57</v>
      </c>
      <c r="V141" s="4">
        <v>53</v>
      </c>
      <c r="W141" s="4">
        <v>54</v>
      </c>
      <c r="X141" s="4">
        <v>29</v>
      </c>
      <c r="Y141" s="4">
        <v>64</v>
      </c>
      <c r="Z141" s="4">
        <v>478</v>
      </c>
    </row>
    <row r="142" spans="15:26">
      <c r="O142" s="2" t="s">
        <v>354</v>
      </c>
      <c r="P142" s="4">
        <v>25</v>
      </c>
      <c r="Q142" s="4">
        <v>19</v>
      </c>
      <c r="R142" s="4">
        <v>34</v>
      </c>
      <c r="S142" s="4">
        <v>32</v>
      </c>
      <c r="T142" s="4">
        <v>33</v>
      </c>
      <c r="U142" s="4">
        <v>43</v>
      </c>
      <c r="V142" s="4">
        <v>18</v>
      </c>
      <c r="W142" s="4">
        <v>30</v>
      </c>
      <c r="X142" s="4">
        <v>25</v>
      </c>
      <c r="Y142" s="4">
        <v>23</v>
      </c>
      <c r="Z142" s="4">
        <v>208</v>
      </c>
    </row>
  </sheetData>
  <mergeCells count="47">
    <mergeCell ref="AT7:BB7"/>
    <mergeCell ref="AJ7:AR7"/>
    <mergeCell ref="AJ19:AR19"/>
    <mergeCell ref="C20:K20"/>
    <mergeCell ref="C7:K7"/>
    <mergeCell ref="AJ18:AR18"/>
    <mergeCell ref="B2:Y2"/>
    <mergeCell ref="B3:Y4"/>
    <mergeCell ref="C6:K6"/>
    <mergeCell ref="N14:V14"/>
    <mergeCell ref="Y14:AG14"/>
    <mergeCell ref="M6:AG6"/>
    <mergeCell ref="M7:N7"/>
    <mergeCell ref="M8:N8"/>
    <mergeCell ref="M9:N9"/>
    <mergeCell ref="M10:N10"/>
    <mergeCell ref="M11:N11"/>
    <mergeCell ref="M12:N12"/>
    <mergeCell ref="AY50:BG50"/>
    <mergeCell ref="AY61:BG61"/>
    <mergeCell ref="AY39:BG39"/>
    <mergeCell ref="AC71:AK71"/>
    <mergeCell ref="AC39:AK39"/>
    <mergeCell ref="AN50:AV50"/>
    <mergeCell ref="AN39:AV39"/>
    <mergeCell ref="AN71:AV71"/>
    <mergeCell ref="P81:X81"/>
    <mergeCell ref="P39:X39"/>
    <mergeCell ref="P60:X60"/>
    <mergeCell ref="AN82:AV82"/>
    <mergeCell ref="AC55:AK55"/>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topLeftCell="A4" zoomScale="85" zoomScaleNormal="85" workbookViewId="0">
      <selection activeCell="Y8" sqref="Y8:AI21"/>
    </sheetView>
  </sheetViews>
  <sheetFormatPr defaultRowHeight="15"/>
  <sheetData>
    <row r="2" spans="2:71" ht="18.75">
      <c r="B2" s="319" t="s">
        <v>625</v>
      </c>
      <c r="C2" s="319"/>
      <c r="D2" s="319"/>
      <c r="E2" s="319"/>
      <c r="F2" s="319"/>
      <c r="G2" s="319"/>
      <c r="H2" s="319"/>
      <c r="I2" s="319"/>
      <c r="J2" s="319"/>
      <c r="K2" s="319"/>
      <c r="L2" s="319"/>
      <c r="M2" s="319"/>
      <c r="N2" s="319"/>
      <c r="O2" s="319"/>
      <c r="P2" s="319"/>
      <c r="Q2" s="319"/>
      <c r="R2" s="319"/>
      <c r="S2" s="319"/>
      <c r="T2" s="319"/>
      <c r="U2" s="319"/>
      <c r="V2" s="319"/>
      <c r="W2" s="319"/>
    </row>
    <row r="3" spans="2:71" ht="87.75" customHeight="1">
      <c r="B3" s="320" t="s">
        <v>395</v>
      </c>
      <c r="C3" s="320"/>
      <c r="D3" s="320"/>
      <c r="E3" s="320"/>
      <c r="F3" s="320"/>
      <c r="G3" s="320"/>
      <c r="H3" s="320"/>
      <c r="I3" s="320"/>
      <c r="J3" s="320"/>
      <c r="K3" s="320"/>
      <c r="L3" s="320"/>
      <c r="M3" s="320"/>
      <c r="N3" s="320"/>
      <c r="O3" s="320"/>
      <c r="P3" s="320"/>
      <c r="Q3" s="320"/>
      <c r="R3" s="320"/>
      <c r="S3" s="320"/>
      <c r="T3" s="320"/>
      <c r="U3" s="320"/>
      <c r="V3" s="320"/>
      <c r="W3" s="320"/>
    </row>
    <row r="4" spans="2:71" ht="168.75" customHeight="1">
      <c r="B4" s="320"/>
      <c r="C4" s="320"/>
      <c r="D4" s="320"/>
      <c r="E4" s="320"/>
      <c r="F4" s="320"/>
      <c r="G4" s="320"/>
      <c r="H4" s="320"/>
      <c r="I4" s="320"/>
      <c r="J4" s="320"/>
      <c r="K4" s="320"/>
      <c r="L4" s="320"/>
      <c r="M4" s="320"/>
      <c r="N4" s="320"/>
      <c r="O4" s="320"/>
      <c r="P4" s="320"/>
      <c r="Q4" s="320"/>
      <c r="R4" s="320"/>
      <c r="S4" s="320"/>
      <c r="T4" s="320"/>
      <c r="U4" s="320"/>
      <c r="V4" s="320"/>
      <c r="W4" s="320"/>
    </row>
    <row r="6" spans="2:71">
      <c r="B6" s="311" t="s">
        <v>391</v>
      </c>
      <c r="C6" s="311"/>
      <c r="D6" s="311"/>
      <c r="E6" s="311"/>
      <c r="F6" s="311"/>
      <c r="G6" s="311"/>
      <c r="H6" s="311"/>
      <c r="I6" s="311"/>
      <c r="J6" s="311"/>
      <c r="K6" s="311"/>
      <c r="M6" s="311" t="s">
        <v>393</v>
      </c>
      <c r="N6" s="311"/>
      <c r="O6" s="311"/>
      <c r="P6" s="311"/>
      <c r="Q6" s="311"/>
      <c r="R6" s="311"/>
      <c r="S6" s="311"/>
      <c r="T6" s="311"/>
      <c r="U6" s="311"/>
      <c r="V6" s="311"/>
      <c r="W6" s="311"/>
      <c r="Y6" s="312" t="s">
        <v>394</v>
      </c>
      <c r="Z6" s="313"/>
      <c r="AA6" s="313"/>
      <c r="AB6" s="313"/>
      <c r="AC6" s="313"/>
      <c r="AD6" s="313"/>
      <c r="AE6" s="313"/>
      <c r="AF6" s="313"/>
      <c r="AG6" s="313"/>
      <c r="AH6" s="313"/>
      <c r="AI6" s="314"/>
      <c r="AL6" s="311" t="s">
        <v>380</v>
      </c>
      <c r="AM6" s="311"/>
      <c r="AN6" s="311"/>
      <c r="AO6" s="311"/>
      <c r="AP6" s="311"/>
      <c r="AQ6" s="311"/>
      <c r="AR6" s="311"/>
      <c r="AS6" s="311"/>
      <c r="AT6" s="311"/>
      <c r="AU6" s="311"/>
      <c r="AW6" s="311" t="s">
        <v>385</v>
      </c>
      <c r="AX6" s="311"/>
      <c r="AY6" s="311"/>
      <c r="AZ6" s="311"/>
      <c r="BA6" s="311"/>
      <c r="BB6" s="311"/>
      <c r="BC6" s="311"/>
      <c r="BD6" s="311"/>
      <c r="BE6" s="311"/>
      <c r="BF6" s="311"/>
      <c r="BG6" s="311"/>
      <c r="BI6" s="312" t="s">
        <v>386</v>
      </c>
      <c r="BJ6" s="313"/>
      <c r="BK6" s="313"/>
      <c r="BL6" s="313"/>
      <c r="BM6" s="313"/>
      <c r="BN6" s="313"/>
      <c r="BO6" s="313"/>
      <c r="BP6" s="313"/>
      <c r="BQ6" s="313"/>
      <c r="BR6" s="313"/>
      <c r="BS6" s="314"/>
    </row>
    <row r="7" spans="2:71">
      <c r="B7" s="14" t="s">
        <v>381</v>
      </c>
      <c r="C7" s="2">
        <v>1</v>
      </c>
      <c r="D7" s="2">
        <v>2</v>
      </c>
      <c r="E7" s="2">
        <v>3</v>
      </c>
      <c r="F7" s="2">
        <v>4</v>
      </c>
      <c r="G7" s="2">
        <v>5</v>
      </c>
      <c r="H7" s="2">
        <v>6</v>
      </c>
      <c r="I7" s="2">
        <v>7</v>
      </c>
      <c r="J7" s="2">
        <v>8</v>
      </c>
      <c r="K7" s="2">
        <v>9</v>
      </c>
      <c r="M7" s="2" t="s">
        <v>372</v>
      </c>
      <c r="N7" s="2" t="s">
        <v>383</v>
      </c>
      <c r="O7" s="2">
        <v>1</v>
      </c>
      <c r="P7" s="2">
        <v>2</v>
      </c>
      <c r="Q7" s="2">
        <v>3</v>
      </c>
      <c r="R7" s="2">
        <v>4</v>
      </c>
      <c r="S7" s="2">
        <v>5</v>
      </c>
      <c r="T7" s="2">
        <v>6</v>
      </c>
      <c r="U7" s="2">
        <v>7</v>
      </c>
      <c r="V7" s="2">
        <v>8</v>
      </c>
      <c r="W7" s="2">
        <v>9</v>
      </c>
      <c r="Y7" s="2" t="s">
        <v>375</v>
      </c>
      <c r="Z7" s="2" t="s">
        <v>383</v>
      </c>
      <c r="AA7" s="2">
        <v>1</v>
      </c>
      <c r="AB7" s="2">
        <v>2</v>
      </c>
      <c r="AC7" s="2">
        <v>3</v>
      </c>
      <c r="AD7" s="2">
        <v>4</v>
      </c>
      <c r="AE7" s="2">
        <v>5</v>
      </c>
      <c r="AF7" s="2">
        <v>6</v>
      </c>
      <c r="AG7" s="2">
        <v>7</v>
      </c>
      <c r="AH7" s="2">
        <v>8</v>
      </c>
      <c r="AI7" s="2">
        <v>9</v>
      </c>
      <c r="AL7" s="14" t="s">
        <v>381</v>
      </c>
      <c r="AM7" s="2">
        <v>1</v>
      </c>
      <c r="AN7" s="2">
        <v>2</v>
      </c>
      <c r="AO7" s="2">
        <v>3</v>
      </c>
      <c r="AP7" s="2">
        <v>4</v>
      </c>
      <c r="AQ7" s="2">
        <v>5</v>
      </c>
      <c r="AR7" s="2">
        <v>6</v>
      </c>
      <c r="AS7" s="2">
        <v>7</v>
      </c>
      <c r="AT7" s="2">
        <v>8</v>
      </c>
      <c r="AU7" s="2">
        <v>9</v>
      </c>
      <c r="AW7" s="2" t="s">
        <v>372</v>
      </c>
      <c r="AX7" s="2" t="s">
        <v>383</v>
      </c>
      <c r="AY7" s="2">
        <v>1</v>
      </c>
      <c r="AZ7" s="2">
        <v>2</v>
      </c>
      <c r="BA7" s="2">
        <v>3</v>
      </c>
      <c r="BB7" s="2">
        <v>4</v>
      </c>
      <c r="BC7" s="2">
        <v>5</v>
      </c>
      <c r="BD7" s="2">
        <v>6</v>
      </c>
      <c r="BE7" s="2">
        <v>7</v>
      </c>
      <c r="BF7" s="2">
        <v>8</v>
      </c>
      <c r="BG7" s="2">
        <v>9</v>
      </c>
      <c r="BI7" s="2" t="s">
        <v>375</v>
      </c>
      <c r="BJ7" s="2" t="s">
        <v>383</v>
      </c>
      <c r="BK7" s="2">
        <v>1</v>
      </c>
      <c r="BL7" s="2">
        <v>2</v>
      </c>
      <c r="BM7" s="2">
        <v>3</v>
      </c>
      <c r="BN7" s="2">
        <v>4</v>
      </c>
      <c r="BO7" s="2">
        <v>5</v>
      </c>
      <c r="BP7" s="2">
        <v>6</v>
      </c>
      <c r="BQ7" s="2">
        <v>7</v>
      </c>
      <c r="BR7" s="2">
        <v>8</v>
      </c>
      <c r="BS7" s="2">
        <v>9</v>
      </c>
    </row>
    <row r="8" spans="2:71" ht="15.75" thickBot="1">
      <c r="B8" s="2">
        <v>1</v>
      </c>
      <c r="C8" s="76"/>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341</v>
      </c>
      <c r="N8" s="16">
        <v>2.7902402759185325E-2</v>
      </c>
      <c r="O8" s="76"/>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79" t="s">
        <v>361</v>
      </c>
      <c r="Z8" s="80">
        <f t="shared" ref="Z8:Z21" si="2">AX8</f>
        <v>2.7902402759185325E-2</v>
      </c>
      <c r="AA8" s="76"/>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6"/>
      <c r="AL8" s="2">
        <v>1</v>
      </c>
      <c r="AM8" s="76"/>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341</v>
      </c>
      <c r="AX8" s="16">
        <v>2.7902402759185325E-2</v>
      </c>
      <c r="AY8" s="82"/>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79" t="s">
        <v>361</v>
      </c>
      <c r="BJ8" s="80">
        <f t="shared" ref="BJ8:BJ21" si="6">AV136</f>
        <v>0.13942496582779088</v>
      </c>
      <c r="BK8" s="76"/>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6"/>
    </row>
    <row r="9" spans="2:71">
      <c r="B9" s="2">
        <v>2</v>
      </c>
      <c r="C9" s="73">
        <f t="shared" ref="C9:C16" si="8">AM9+0.05</f>
        <v>0.4</v>
      </c>
      <c r="D9" s="76"/>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346</v>
      </c>
      <c r="N9" s="16">
        <v>1.0130501372769983E-2</v>
      </c>
      <c r="O9" s="73">
        <f>AY9+0.05</f>
        <v>0.25</v>
      </c>
      <c r="P9" s="76"/>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360</v>
      </c>
      <c r="Z9" s="78">
        <f t="shared" si="2"/>
        <v>1.0130501372769983E-2</v>
      </c>
      <c r="AA9" s="76"/>
      <c r="AB9" s="73">
        <f t="shared" ref="AB9:AF10" si="11">BL9+0.05</f>
        <v>0.95000000000000007</v>
      </c>
      <c r="AC9" s="73">
        <f t="shared" si="11"/>
        <v>1.2500000000000002</v>
      </c>
      <c r="AD9" s="73">
        <f t="shared" si="11"/>
        <v>0.25</v>
      </c>
      <c r="AE9" s="73">
        <f t="shared" si="11"/>
        <v>0.8</v>
      </c>
      <c r="AF9" s="73">
        <f t="shared" si="11"/>
        <v>0.95000000000000007</v>
      </c>
      <c r="AG9" s="76"/>
      <c r="AH9" s="73">
        <f>BR9+0.05</f>
        <v>0.45</v>
      </c>
      <c r="AI9" s="73">
        <f>BS9+0.05</f>
        <v>0.55000000000000004</v>
      </c>
      <c r="AL9" s="2">
        <v>2</v>
      </c>
      <c r="AM9" s="73">
        <f t="shared" ref="AM9:AM16" si="12">MROUND(C88,0.05)</f>
        <v>0.35000000000000003</v>
      </c>
      <c r="AN9" s="76"/>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346</v>
      </c>
      <c r="AX9" s="16">
        <v>1.0130501372769983E-2</v>
      </c>
      <c r="AY9" s="43">
        <f>MROUND(D147,0.05)</f>
        <v>0.2</v>
      </c>
      <c r="AZ9" s="82"/>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360</v>
      </c>
      <c r="BJ9" s="78">
        <f t="shared" si="6"/>
        <v>8.6466864132237628E-2</v>
      </c>
      <c r="BK9" s="76"/>
      <c r="BL9" s="73">
        <f t="shared" ref="BL9:BP10" si="15">MROUND(AX137,0.05)</f>
        <v>0.9</v>
      </c>
      <c r="BM9" s="73">
        <f t="shared" si="15"/>
        <v>1.2000000000000002</v>
      </c>
      <c r="BN9" s="73">
        <f t="shared" si="15"/>
        <v>0.2</v>
      </c>
      <c r="BO9" s="73">
        <f t="shared" si="15"/>
        <v>0.75</v>
      </c>
      <c r="BP9" s="73">
        <f t="shared" si="15"/>
        <v>0.9</v>
      </c>
      <c r="BQ9" s="76"/>
      <c r="BR9" s="73">
        <f>MROUND(BD137,0.05)</f>
        <v>0.4</v>
      </c>
      <c r="BS9" s="73">
        <f>MROUND(BE137,0.05)</f>
        <v>0.5</v>
      </c>
    </row>
    <row r="10" spans="2:71">
      <c r="B10" s="2">
        <v>3</v>
      </c>
      <c r="C10" s="73">
        <f t="shared" si="8"/>
        <v>0.55000000000000004</v>
      </c>
      <c r="D10" s="73">
        <f t="shared" ref="D10:D16" si="16">AN10+0.05</f>
        <v>0.4</v>
      </c>
      <c r="E10" s="76"/>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353</v>
      </c>
      <c r="N10" s="16">
        <v>6.0651259960522574E-3</v>
      </c>
      <c r="O10" s="73">
        <f>AY10+0.05</f>
        <v>0.25</v>
      </c>
      <c r="P10" s="73">
        <f>AZ10+0.05</f>
        <v>0.2</v>
      </c>
      <c r="Q10" s="76"/>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379</v>
      </c>
      <c r="Z10" s="16">
        <f t="shared" si="2"/>
        <v>6.0651259960522574E-3</v>
      </c>
      <c r="AA10" s="76"/>
      <c r="AB10" s="73">
        <f t="shared" si="11"/>
        <v>1.05</v>
      </c>
      <c r="AC10" s="73">
        <f t="shared" si="11"/>
        <v>1.1000000000000001</v>
      </c>
      <c r="AD10" s="73">
        <f t="shared" si="11"/>
        <v>0.25</v>
      </c>
      <c r="AE10" s="73">
        <f t="shared" si="11"/>
        <v>0.8</v>
      </c>
      <c r="AF10" s="73">
        <f t="shared" si="11"/>
        <v>0.85000000000000009</v>
      </c>
      <c r="AG10" s="76"/>
      <c r="AH10" s="73">
        <f>BR10+0.05</f>
        <v>0.45</v>
      </c>
      <c r="AI10" s="73">
        <f>BS10+0.05</f>
        <v>0.5</v>
      </c>
      <c r="AL10" s="2">
        <v>3</v>
      </c>
      <c r="AM10" s="73">
        <f t="shared" si="12"/>
        <v>0.5</v>
      </c>
      <c r="AN10" s="73">
        <f t="shared" ref="AN10:AN16" si="19">MROUND(D89,0.05)</f>
        <v>0.35000000000000003</v>
      </c>
      <c r="AO10" s="76"/>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353</v>
      </c>
      <c r="AX10" s="16">
        <v>6.0651259960522574E-3</v>
      </c>
      <c r="AY10" s="43">
        <f>MROUND(D148,0.05)</f>
        <v>0.2</v>
      </c>
      <c r="AZ10" s="43">
        <f>MROUND(E148,0.05)</f>
        <v>0.15000000000000002</v>
      </c>
      <c r="BA10" s="82"/>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379</v>
      </c>
      <c r="BJ10" s="16">
        <f t="shared" si="6"/>
        <v>3.6746005792218851E-2</v>
      </c>
      <c r="BK10" s="76"/>
      <c r="BL10" s="73">
        <f t="shared" si="15"/>
        <v>1</v>
      </c>
      <c r="BM10" s="73">
        <f t="shared" si="15"/>
        <v>1.05</v>
      </c>
      <c r="BN10" s="73">
        <f t="shared" si="15"/>
        <v>0.2</v>
      </c>
      <c r="BO10" s="73">
        <f t="shared" si="15"/>
        <v>0.75</v>
      </c>
      <c r="BP10" s="73">
        <f t="shared" si="15"/>
        <v>0.8</v>
      </c>
      <c r="BQ10" s="76"/>
      <c r="BR10" s="73">
        <f>MROUND(BD138,0.05)</f>
        <v>0.4</v>
      </c>
      <c r="BS10" s="73">
        <f>MROUND(BE138,0.05)</f>
        <v>0.45</v>
      </c>
    </row>
    <row r="11" spans="2:71" ht="15.75" thickBot="1">
      <c r="B11" s="2">
        <v>4</v>
      </c>
      <c r="C11" s="73">
        <f t="shared" si="8"/>
        <v>0.35000000000000003</v>
      </c>
      <c r="D11" s="73">
        <f t="shared" si="16"/>
        <v>0.55000000000000004</v>
      </c>
      <c r="E11" s="73">
        <f t="shared" ref="E11:E16" si="22">AO11+0.05</f>
        <v>0.60000000000000009</v>
      </c>
      <c r="F11" s="76"/>
      <c r="G11" s="73">
        <f>AQ11+0.05</f>
        <v>0.95000000000000007</v>
      </c>
      <c r="H11" s="73">
        <f>AR11+0.05</f>
        <v>0.85000000000000009</v>
      </c>
      <c r="I11" s="73">
        <f>AS11+0.05</f>
        <v>0.55000000000000004</v>
      </c>
      <c r="J11" s="73">
        <f>AT11+0.05</f>
        <v>1.3</v>
      </c>
      <c r="K11" s="73">
        <f>AU11+0.05</f>
        <v>1.1500000000000001</v>
      </c>
      <c r="M11" s="2" t="s">
        <v>352</v>
      </c>
      <c r="N11" s="16">
        <v>5.011139787273587E-3</v>
      </c>
      <c r="O11" s="73">
        <f>AY11+0.05</f>
        <v>0.25</v>
      </c>
      <c r="P11" s="73">
        <f>AZ11+0.05</f>
        <v>0.4</v>
      </c>
      <c r="Q11" s="73">
        <f t="shared" ref="Q11:Q16" si="23">BA11+0.05</f>
        <v>0.4</v>
      </c>
      <c r="R11" s="76"/>
      <c r="S11" s="73">
        <f>BC11+0.05</f>
        <v>0.70000000000000007</v>
      </c>
      <c r="T11" s="73">
        <f>BD11+0.05</f>
        <v>0.60000000000000009</v>
      </c>
      <c r="U11" s="73">
        <f>BE11+0.05</f>
        <v>0.55000000000000004</v>
      </c>
      <c r="V11" s="73">
        <f>BF11+0.05</f>
        <v>1.2000000000000002</v>
      </c>
      <c r="W11" s="73">
        <f>BG11+0.05</f>
        <v>1</v>
      </c>
      <c r="Y11" s="79" t="s">
        <v>362</v>
      </c>
      <c r="Z11" s="80">
        <f t="shared" si="2"/>
        <v>5.011139787273587E-3</v>
      </c>
      <c r="AA11" s="73">
        <f>BK11+0.05</f>
        <v>0.45</v>
      </c>
      <c r="AB11" s="76"/>
      <c r="AC11" s="73">
        <f>BM11+0.05</f>
        <v>0.85000000000000009</v>
      </c>
      <c r="AD11" s="73">
        <f>BN11+0.05</f>
        <v>0.95000000000000007</v>
      </c>
      <c r="AE11" s="73">
        <f>BO11+0.05</f>
        <v>0.3</v>
      </c>
      <c r="AF11" s="73">
        <f>BP11+0.05</f>
        <v>0.90000000000000013</v>
      </c>
      <c r="AG11" s="73">
        <f>BQ11+0.05</f>
        <v>1</v>
      </c>
      <c r="AH11" s="76"/>
      <c r="AI11" s="73">
        <f t="shared" ref="AI11:AI21" si="24">BS11+0.05</f>
        <v>0.55000000000000004</v>
      </c>
      <c r="AL11" s="2">
        <v>4</v>
      </c>
      <c r="AM11" s="73">
        <f t="shared" si="12"/>
        <v>0.30000000000000004</v>
      </c>
      <c r="AN11" s="73">
        <f t="shared" si="19"/>
        <v>0.5</v>
      </c>
      <c r="AO11" s="73">
        <f t="shared" ref="AO11:AO16" si="25">MROUND(E90,0.05)</f>
        <v>0.55000000000000004</v>
      </c>
      <c r="AP11" s="76"/>
      <c r="AQ11" s="73">
        <f>MROUND(G90,0.05)</f>
        <v>0.9</v>
      </c>
      <c r="AR11" s="73">
        <f>MROUND(H90,0.05)</f>
        <v>0.8</v>
      </c>
      <c r="AS11" s="73">
        <f>MROUND(I90,0.05)</f>
        <v>0.5</v>
      </c>
      <c r="AT11" s="73">
        <f>MROUND(J90,0.05)</f>
        <v>1.25</v>
      </c>
      <c r="AU11" s="73">
        <f>MROUND(K90,0.05)</f>
        <v>1.1000000000000001</v>
      </c>
      <c r="AW11" s="2" t="s">
        <v>352</v>
      </c>
      <c r="AX11" s="16">
        <v>5.011139787273587E-3</v>
      </c>
      <c r="AY11" s="43">
        <f>MROUND(D149,0.05)</f>
        <v>0.2</v>
      </c>
      <c r="AZ11" s="43">
        <f>MROUND(E149,0.05)</f>
        <v>0.35000000000000003</v>
      </c>
      <c r="BA11" s="43">
        <f t="shared" ref="BA11:BA16" si="26">MROUND(F149,0.05)</f>
        <v>0.35000000000000003</v>
      </c>
      <c r="BB11" s="82"/>
      <c r="BC11" s="43">
        <f>MROUND(H149,0.05)</f>
        <v>0.65</v>
      </c>
      <c r="BD11" s="43">
        <f>MROUND(I149,0.05)</f>
        <v>0.55000000000000004</v>
      </c>
      <c r="BE11" s="43">
        <f>MROUND(J149,0.05)</f>
        <v>0.5</v>
      </c>
      <c r="BF11" s="43">
        <f>MROUND(K149,0.05)</f>
        <v>1.1500000000000001</v>
      </c>
      <c r="BG11" s="43">
        <f>MROUND(L149,0.05)</f>
        <v>0.95000000000000007</v>
      </c>
      <c r="BI11" s="79" t="s">
        <v>362</v>
      </c>
      <c r="BJ11" s="80">
        <f t="shared" si="6"/>
        <v>6.5791795376106035E-2</v>
      </c>
      <c r="BK11" s="73">
        <f>MROUND(AW139,0.05)</f>
        <v>0.4</v>
      </c>
      <c r="BL11" s="76"/>
      <c r="BM11" s="73">
        <f>MROUND(AY139,0.05)</f>
        <v>0.8</v>
      </c>
      <c r="BN11" s="73">
        <f>MROUND(AZ139,0.05)</f>
        <v>0.9</v>
      </c>
      <c r="BO11" s="73">
        <f>MROUND(BA139,0.05)</f>
        <v>0.25</v>
      </c>
      <c r="BP11" s="73">
        <f>MROUND(BB139,0.05)</f>
        <v>0.85000000000000009</v>
      </c>
      <c r="BQ11" s="73">
        <f>MROUND(BC139,0.05)</f>
        <v>0.95000000000000007</v>
      </c>
      <c r="BR11" s="76"/>
      <c r="BS11" s="73">
        <f t="shared" ref="BS11:BS21" si="27">MROUND(BE139,0.05)</f>
        <v>0.5</v>
      </c>
    </row>
    <row r="12" spans="2:71" ht="15.75" thickBot="1">
      <c r="B12" s="2">
        <v>5</v>
      </c>
      <c r="C12" s="73">
        <f t="shared" si="8"/>
        <v>1.3</v>
      </c>
      <c r="D12" s="73">
        <f t="shared" si="16"/>
        <v>0.4</v>
      </c>
      <c r="E12" s="73">
        <f t="shared" si="22"/>
        <v>0.65000000000000013</v>
      </c>
      <c r="F12" s="73">
        <f>AP12+0.05</f>
        <v>0.90000000000000013</v>
      </c>
      <c r="G12" s="76"/>
      <c r="H12" s="73">
        <f>AR12+0.05</f>
        <v>0.90000000000000013</v>
      </c>
      <c r="I12" s="73">
        <f>AS12+0.05</f>
        <v>0.60000000000000009</v>
      </c>
      <c r="J12" s="73">
        <f>AT12+0.05</f>
        <v>0.4</v>
      </c>
      <c r="K12" s="73">
        <f>AU12+0.05</f>
        <v>1.35</v>
      </c>
      <c r="M12" s="79" t="s">
        <v>355</v>
      </c>
      <c r="N12" s="80">
        <v>2.8208246971554137E-3</v>
      </c>
      <c r="O12" s="73">
        <f>AY12+0.05</f>
        <v>1.3</v>
      </c>
      <c r="P12" s="73">
        <f>AZ12+0.05</f>
        <v>0.35000000000000003</v>
      </c>
      <c r="Q12" s="73">
        <f t="shared" si="23"/>
        <v>0.45</v>
      </c>
      <c r="R12" s="73">
        <f>BB12+0.05</f>
        <v>0.60000000000000009</v>
      </c>
      <c r="S12" s="76"/>
      <c r="T12" s="73">
        <f t="shared" ref="T12:T26" si="28">BD12+0.05</f>
        <v>0.5</v>
      </c>
      <c r="U12" s="73">
        <f t="shared" ref="U12:U26" si="29">BE12+0.05</f>
        <v>0.35000000000000003</v>
      </c>
      <c r="V12" s="73">
        <f t="shared" ref="V12:V26" si="30">BF12+0.05</f>
        <v>0.45</v>
      </c>
      <c r="W12" s="73">
        <f t="shared" ref="W12:W26" si="31">BG12+0.05</f>
        <v>1</v>
      </c>
      <c r="Y12" s="74" t="s">
        <v>363</v>
      </c>
      <c r="Z12" s="78">
        <f t="shared" si="2"/>
        <v>2.8208246971554137E-3</v>
      </c>
      <c r="AA12" s="76"/>
      <c r="AB12" s="73">
        <f t="shared" ref="AB12:AE13" si="32">BL12+0.05</f>
        <v>1.1500000000000001</v>
      </c>
      <c r="AC12" s="73">
        <f t="shared" si="32"/>
        <v>0.3</v>
      </c>
      <c r="AD12" s="73">
        <f t="shared" si="32"/>
        <v>0.4</v>
      </c>
      <c r="AE12" s="73">
        <f t="shared" si="32"/>
        <v>1</v>
      </c>
      <c r="AF12" s="76"/>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6"/>
      <c r="AR12" s="73">
        <f>MROUND(H91,0.05)</f>
        <v>0.85000000000000009</v>
      </c>
      <c r="AS12" s="73">
        <f>MROUND(I91,0.05)</f>
        <v>0.55000000000000004</v>
      </c>
      <c r="AT12" s="73">
        <f>MROUND(J91,0.05)</f>
        <v>0.35000000000000003</v>
      </c>
      <c r="AU12" s="73">
        <f>MROUND(K91,0.05)</f>
        <v>1.3</v>
      </c>
      <c r="AW12" s="79" t="s">
        <v>355</v>
      </c>
      <c r="AX12" s="80">
        <v>2.8208246971554137E-3</v>
      </c>
      <c r="AY12" s="43">
        <f>MROUND(D150,0.05)</f>
        <v>1.25</v>
      </c>
      <c r="AZ12" s="43">
        <f>MROUND(E150,0.05)</f>
        <v>0.30000000000000004</v>
      </c>
      <c r="BA12" s="43">
        <f t="shared" si="26"/>
        <v>0.4</v>
      </c>
      <c r="BB12" s="43">
        <f>MROUND(G150,0.05)</f>
        <v>0.55000000000000004</v>
      </c>
      <c r="BC12" s="82"/>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363</v>
      </c>
      <c r="BJ12" s="78">
        <f t="shared" si="6"/>
        <v>6.2672184409944168E-2</v>
      </c>
      <c r="BK12" s="76"/>
      <c r="BL12" s="73">
        <f t="shared" ref="BL12:BO13" si="37">MROUND(AX140,0.05)</f>
        <v>1.1000000000000001</v>
      </c>
      <c r="BM12" s="73">
        <f t="shared" si="37"/>
        <v>0.25</v>
      </c>
      <c r="BN12" s="73">
        <f t="shared" si="37"/>
        <v>0.35000000000000003</v>
      </c>
      <c r="BO12" s="73">
        <f t="shared" si="37"/>
        <v>0.95000000000000007</v>
      </c>
      <c r="BP12" s="76"/>
      <c r="BQ12" s="73">
        <f>MROUND(BC140,0.05)</f>
        <v>0.45</v>
      </c>
      <c r="BR12" s="73">
        <f>MROUND(BD140,0.05)</f>
        <v>0.60000000000000009</v>
      </c>
      <c r="BS12" s="73">
        <f t="shared" si="27"/>
        <v>0.25</v>
      </c>
    </row>
    <row r="13" spans="2:71">
      <c r="B13" s="2">
        <v>6</v>
      </c>
      <c r="C13" s="73">
        <f t="shared" si="8"/>
        <v>1.1000000000000001</v>
      </c>
      <c r="D13" s="73">
        <f t="shared" si="16"/>
        <v>1.2500000000000002</v>
      </c>
      <c r="E13" s="73">
        <f t="shared" si="22"/>
        <v>0.55000000000000004</v>
      </c>
      <c r="F13" s="73">
        <f>AP13+0.05</f>
        <v>0.85000000000000009</v>
      </c>
      <c r="G13" s="73">
        <f>AQ13+0.05</f>
        <v>0.95000000000000007</v>
      </c>
      <c r="H13" s="76"/>
      <c r="I13" s="73">
        <f>AS13+0.05</f>
        <v>0.60000000000000009</v>
      </c>
      <c r="J13" s="73">
        <f>AT13+0.05</f>
        <v>0.55000000000000004</v>
      </c>
      <c r="K13" s="73">
        <f>AU13+0.05</f>
        <v>0.35000000000000003</v>
      </c>
      <c r="M13" s="74" t="s">
        <v>344</v>
      </c>
      <c r="N13" s="78">
        <v>5.8253911865108587E-2</v>
      </c>
      <c r="O13" s="76"/>
      <c r="P13" s="76"/>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366</v>
      </c>
      <c r="Z13" s="16">
        <f t="shared" si="2"/>
        <v>5.8253911865108587E-2</v>
      </c>
      <c r="AA13" s="76"/>
      <c r="AB13" s="73">
        <f t="shared" si="32"/>
        <v>1.2000000000000002</v>
      </c>
      <c r="AC13" s="73">
        <f t="shared" si="32"/>
        <v>0.4</v>
      </c>
      <c r="AD13" s="73">
        <f t="shared" si="32"/>
        <v>0.4</v>
      </c>
      <c r="AE13" s="73">
        <f t="shared" si="32"/>
        <v>0.95000000000000007</v>
      </c>
      <c r="AF13" s="76"/>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6"/>
      <c r="AS13" s="73">
        <f>MROUND(I92,0.05)</f>
        <v>0.55000000000000004</v>
      </c>
      <c r="AT13" s="73">
        <f>MROUND(J92,0.05)</f>
        <v>0.5</v>
      </c>
      <c r="AU13" s="73">
        <f>MROUND(K92,0.05)</f>
        <v>0.30000000000000004</v>
      </c>
      <c r="AW13" s="74" t="s">
        <v>344</v>
      </c>
      <c r="AX13" s="78">
        <v>5.8253911865108587E-2</v>
      </c>
      <c r="AY13" s="82"/>
      <c r="AZ13" s="82"/>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366</v>
      </c>
      <c r="BJ13" s="16">
        <f t="shared" si="6"/>
        <v>2.7747128005213468E-2</v>
      </c>
      <c r="BK13" s="76"/>
      <c r="BL13" s="73">
        <f t="shared" si="37"/>
        <v>1.1500000000000001</v>
      </c>
      <c r="BM13" s="73">
        <f t="shared" si="37"/>
        <v>0.35000000000000003</v>
      </c>
      <c r="BN13" s="73">
        <f t="shared" si="37"/>
        <v>0.35000000000000003</v>
      </c>
      <c r="BO13" s="73">
        <f t="shared" si="37"/>
        <v>0.9</v>
      </c>
      <c r="BP13" s="76"/>
      <c r="BQ13" s="73">
        <f>MROUND(BC141,0.05)</f>
        <v>0.5</v>
      </c>
      <c r="BR13" s="73">
        <f>MROUND(BD141,0.05)</f>
        <v>0.5</v>
      </c>
      <c r="BS13" s="73">
        <f t="shared" si="27"/>
        <v>0.25</v>
      </c>
    </row>
    <row r="14" spans="2:71">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6"/>
      <c r="J14" s="73">
        <f>AT14+0.05</f>
        <v>0.4</v>
      </c>
      <c r="K14" s="73">
        <f>AU14+0.05</f>
        <v>0.5</v>
      </c>
      <c r="M14" s="2" t="s">
        <v>340</v>
      </c>
      <c r="N14" s="16">
        <v>3.2195984971285931E-2</v>
      </c>
      <c r="O14" s="76"/>
      <c r="P14" s="76"/>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367</v>
      </c>
      <c r="Z14" s="16">
        <f t="shared" si="2"/>
        <v>3.2195984971285931E-2</v>
      </c>
      <c r="AA14" s="73">
        <f>BK14+0.05</f>
        <v>0.35000000000000003</v>
      </c>
      <c r="AB14" s="76"/>
      <c r="AC14" s="73">
        <f t="shared" ref="AC14:AF15" si="40">BM14+0.05</f>
        <v>1.1500000000000001</v>
      </c>
      <c r="AD14" s="73">
        <f t="shared" si="40"/>
        <v>0.25</v>
      </c>
      <c r="AE14" s="73">
        <f t="shared" si="40"/>
        <v>0.4</v>
      </c>
      <c r="AF14" s="73">
        <f t="shared" si="40"/>
        <v>1.05</v>
      </c>
      <c r="AG14" s="76"/>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6"/>
      <c r="AT14" s="73">
        <f>MROUND(J93,0.05)</f>
        <v>0.35000000000000003</v>
      </c>
      <c r="AU14" s="73">
        <f>MROUND(K93,0.05)</f>
        <v>0.45</v>
      </c>
      <c r="AW14" s="2" t="s">
        <v>340</v>
      </c>
      <c r="AX14" s="16">
        <v>3.2195984971285931E-2</v>
      </c>
      <c r="AY14" s="82"/>
      <c r="AZ14" s="82"/>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367</v>
      </c>
      <c r="BJ14" s="16">
        <f t="shared" si="6"/>
        <v>5.0537227122264751E-2</v>
      </c>
      <c r="BK14" s="73">
        <f>MROUND(AW142,0.05)</f>
        <v>0.30000000000000004</v>
      </c>
      <c r="BL14" s="76"/>
      <c r="BM14" s="73">
        <f t="shared" ref="BM14:BP15" si="42">MROUND(AY142,0.05)</f>
        <v>1.1000000000000001</v>
      </c>
      <c r="BN14" s="73">
        <f t="shared" si="42"/>
        <v>0.2</v>
      </c>
      <c r="BO14" s="73">
        <f t="shared" si="42"/>
        <v>0.35000000000000003</v>
      </c>
      <c r="BP14" s="73">
        <f t="shared" si="42"/>
        <v>1</v>
      </c>
      <c r="BQ14" s="76"/>
      <c r="BR14" s="73">
        <f t="shared" ref="BR14:BR21" si="43">MROUND(BD142,0.05)</f>
        <v>0.45</v>
      </c>
      <c r="BS14" s="73">
        <f t="shared" si="27"/>
        <v>0.55000000000000004</v>
      </c>
    </row>
    <row r="15" spans="2:71" ht="15.75" thickBot="1">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6"/>
      <c r="K15" s="73">
        <f>AU15+0.05</f>
        <v>0.45</v>
      </c>
      <c r="M15" s="2" t="s">
        <v>349</v>
      </c>
      <c r="N15" s="16">
        <v>2.1940793265780974E-2</v>
      </c>
      <c r="O15" s="73">
        <f>AY15+0.05</f>
        <v>0.2</v>
      </c>
      <c r="P15" s="76"/>
      <c r="Q15" s="73">
        <f t="shared" si="23"/>
        <v>0.65000000000000013</v>
      </c>
      <c r="R15" s="76"/>
      <c r="S15" s="73">
        <f t="shared" si="38"/>
        <v>0.60000000000000009</v>
      </c>
      <c r="T15" s="73">
        <f t="shared" si="28"/>
        <v>0.90000000000000013</v>
      </c>
      <c r="U15" s="73">
        <f t="shared" si="29"/>
        <v>0.5</v>
      </c>
      <c r="V15" s="73">
        <f t="shared" si="30"/>
        <v>1</v>
      </c>
      <c r="W15" s="73">
        <f t="shared" si="31"/>
        <v>0.95000000000000007</v>
      </c>
      <c r="Y15" s="79" t="s">
        <v>371</v>
      </c>
      <c r="Z15" s="80">
        <f t="shared" si="2"/>
        <v>2.1940793265780974E-2</v>
      </c>
      <c r="AA15" s="73">
        <f>BK15+0.05</f>
        <v>0.60000000000000009</v>
      </c>
      <c r="AB15" s="76"/>
      <c r="AC15" s="73">
        <f t="shared" si="40"/>
        <v>1.2000000000000002</v>
      </c>
      <c r="AD15" s="73">
        <f t="shared" si="40"/>
        <v>0.4</v>
      </c>
      <c r="AE15" s="73">
        <f t="shared" si="40"/>
        <v>0.35000000000000003</v>
      </c>
      <c r="AF15" s="73">
        <f t="shared" si="40"/>
        <v>1.05</v>
      </c>
      <c r="AG15" s="76"/>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6"/>
      <c r="AU15" s="73">
        <f>MROUND(K94,0.05)</f>
        <v>0.4</v>
      </c>
      <c r="AW15" s="2" t="s">
        <v>349</v>
      </c>
      <c r="AX15" s="16">
        <v>2.1940793265780974E-2</v>
      </c>
      <c r="AY15" s="43">
        <f>MROUND(D153,0.05)</f>
        <v>0.15000000000000002</v>
      </c>
      <c r="AZ15" s="82"/>
      <c r="BA15" s="43">
        <f t="shared" si="26"/>
        <v>0.60000000000000009</v>
      </c>
      <c r="BB15" s="82"/>
      <c r="BC15" s="43">
        <f t="shared" si="39"/>
        <v>0.55000000000000004</v>
      </c>
      <c r="BD15" s="43">
        <f t="shared" si="33"/>
        <v>0.85000000000000009</v>
      </c>
      <c r="BE15" s="43">
        <f t="shared" si="34"/>
        <v>0.45</v>
      </c>
      <c r="BF15" s="43">
        <f t="shared" si="35"/>
        <v>0.95000000000000007</v>
      </c>
      <c r="BG15" s="43">
        <f t="shared" si="36"/>
        <v>0.9</v>
      </c>
      <c r="BI15" s="79" t="s">
        <v>371</v>
      </c>
      <c r="BJ15" s="80">
        <f t="shared" si="6"/>
        <v>3.2967653445570316E-2</v>
      </c>
      <c r="BK15" s="73">
        <f>MROUND(AW143,0.05)</f>
        <v>0.55000000000000004</v>
      </c>
      <c r="BL15" s="76"/>
      <c r="BM15" s="73">
        <f t="shared" si="42"/>
        <v>1.1500000000000001</v>
      </c>
      <c r="BN15" s="73">
        <f t="shared" si="42"/>
        <v>0.35000000000000003</v>
      </c>
      <c r="BO15" s="73">
        <f t="shared" si="42"/>
        <v>0.30000000000000004</v>
      </c>
      <c r="BP15" s="73">
        <f t="shared" si="42"/>
        <v>1</v>
      </c>
      <c r="BQ15" s="76"/>
      <c r="BR15" s="73">
        <f t="shared" si="43"/>
        <v>0.4</v>
      </c>
      <c r="BS15" s="73">
        <f t="shared" si="27"/>
        <v>0.5</v>
      </c>
    </row>
    <row r="16" spans="2:71">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6"/>
      <c r="M16" s="2" t="s">
        <v>342</v>
      </c>
      <c r="N16" s="16">
        <v>1.1431515599231154E-2</v>
      </c>
      <c r="O16" s="73">
        <f>AY16+0.05</f>
        <v>0.55000000000000004</v>
      </c>
      <c r="P16" s="76"/>
      <c r="Q16" s="73">
        <f t="shared" si="23"/>
        <v>0.60000000000000009</v>
      </c>
      <c r="R16" s="76"/>
      <c r="S16" s="73">
        <f t="shared" si="38"/>
        <v>0.8</v>
      </c>
      <c r="T16" s="73">
        <f t="shared" si="28"/>
        <v>0.90000000000000013</v>
      </c>
      <c r="U16" s="73">
        <f t="shared" si="29"/>
        <v>0.45</v>
      </c>
      <c r="V16" s="73">
        <f t="shared" si="30"/>
        <v>1.3</v>
      </c>
      <c r="W16" s="73">
        <f t="shared" si="31"/>
        <v>1.1500000000000001</v>
      </c>
      <c r="Y16" s="74" t="s">
        <v>365</v>
      </c>
      <c r="Z16" s="78">
        <f t="shared" si="2"/>
        <v>1.1431515599231154E-2</v>
      </c>
      <c r="AA16" s="76"/>
      <c r="AB16" s="73">
        <f>BL16+0.05</f>
        <v>0.55000000000000004</v>
      </c>
      <c r="AC16" s="73">
        <f>BM16+0.05</f>
        <v>0.5</v>
      </c>
      <c r="AD16" s="76"/>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6"/>
      <c r="AW16" s="2" t="s">
        <v>342</v>
      </c>
      <c r="AX16" s="16">
        <v>1.1431515599231154E-2</v>
      </c>
      <c r="AY16" s="43">
        <f>MROUND(D154,0.05)</f>
        <v>0.5</v>
      </c>
      <c r="AZ16" s="82"/>
      <c r="BA16" s="43">
        <f t="shared" si="26"/>
        <v>0.55000000000000004</v>
      </c>
      <c r="BB16" s="82"/>
      <c r="BC16" s="43">
        <f t="shared" si="39"/>
        <v>0.75</v>
      </c>
      <c r="BD16" s="43">
        <f t="shared" si="33"/>
        <v>0.85000000000000009</v>
      </c>
      <c r="BE16" s="43">
        <f t="shared" si="34"/>
        <v>0.4</v>
      </c>
      <c r="BF16" s="43">
        <f t="shared" si="35"/>
        <v>1.25</v>
      </c>
      <c r="BG16" s="43">
        <f t="shared" si="36"/>
        <v>1.1000000000000001</v>
      </c>
      <c r="BI16" s="74" t="s">
        <v>365</v>
      </c>
      <c r="BJ16" s="78">
        <f t="shared" si="6"/>
        <v>8.8141949356903726E-2</v>
      </c>
      <c r="BK16" s="76"/>
      <c r="BL16" s="73">
        <f>MROUND(AX144,0.05)</f>
        <v>0.5</v>
      </c>
      <c r="BM16" s="73">
        <f>MROUND(AY144,0.05)</f>
        <v>0.45</v>
      </c>
      <c r="BN16" s="76"/>
      <c r="BO16" s="73">
        <f t="shared" ref="BO16:BQ17" si="45">MROUND(BA144,0.05)</f>
        <v>0.85000000000000009</v>
      </c>
      <c r="BP16" s="73">
        <f t="shared" si="45"/>
        <v>0.75</v>
      </c>
      <c r="BQ16" s="73">
        <f t="shared" si="45"/>
        <v>0.45</v>
      </c>
      <c r="BR16" s="73">
        <f t="shared" si="43"/>
        <v>1.1500000000000001</v>
      </c>
      <c r="BS16" s="73">
        <f t="shared" si="27"/>
        <v>1</v>
      </c>
    </row>
    <row r="17" spans="2:71">
      <c r="M17" s="2" t="s">
        <v>345</v>
      </c>
      <c r="N17" s="16">
        <v>3.8541076054045026E-2</v>
      </c>
      <c r="O17" s="76"/>
      <c r="P17" s="73">
        <f>AZ17+0.05</f>
        <v>0.55000000000000004</v>
      </c>
      <c r="Q17" s="76"/>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369</v>
      </c>
      <c r="Z17" s="16">
        <f t="shared" si="2"/>
        <v>3.8541076054045026E-2</v>
      </c>
      <c r="AA17" s="76"/>
      <c r="AB17" s="73">
        <f>BL17+0.05</f>
        <v>0.60000000000000009</v>
      </c>
      <c r="AC17" s="73">
        <f>BM17+0.05</f>
        <v>0.60000000000000009</v>
      </c>
      <c r="AD17" s="76"/>
      <c r="AE17" s="73">
        <f t="shared" si="44"/>
        <v>1</v>
      </c>
      <c r="AF17" s="73">
        <f t="shared" si="44"/>
        <v>0.85000000000000009</v>
      </c>
      <c r="AG17" s="73">
        <f t="shared" si="44"/>
        <v>0.45</v>
      </c>
      <c r="AH17" s="73">
        <f t="shared" si="41"/>
        <v>1.35</v>
      </c>
      <c r="AI17" s="73">
        <f t="shared" si="24"/>
        <v>1.1000000000000001</v>
      </c>
      <c r="AW17" s="2" t="s">
        <v>345</v>
      </c>
      <c r="AX17" s="16">
        <v>3.8541076054045026E-2</v>
      </c>
      <c r="AY17" s="82"/>
      <c r="AZ17" s="43">
        <f>MROUND(E155,0.05)</f>
        <v>0.5</v>
      </c>
      <c r="BA17" s="82"/>
      <c r="BB17" s="43">
        <f t="shared" ref="BB17:BB22" si="47">MROUND(G155,0.05)</f>
        <v>0.60000000000000009</v>
      </c>
      <c r="BC17" s="43">
        <f t="shared" si="39"/>
        <v>0.75</v>
      </c>
      <c r="BD17" s="43">
        <f t="shared" si="33"/>
        <v>0.5</v>
      </c>
      <c r="BE17" s="43">
        <f t="shared" si="34"/>
        <v>1</v>
      </c>
      <c r="BF17" s="43">
        <f t="shared" si="35"/>
        <v>0.9</v>
      </c>
      <c r="BG17" s="43">
        <f t="shared" si="36"/>
        <v>0.8</v>
      </c>
      <c r="BI17" s="2" t="s">
        <v>369</v>
      </c>
      <c r="BJ17" s="16">
        <f t="shared" si="6"/>
        <v>2.5942647152237486E-2</v>
      </c>
      <c r="BK17" s="76"/>
      <c r="BL17" s="73">
        <f>MROUND(AX145,0.05)</f>
        <v>0.55000000000000004</v>
      </c>
      <c r="BM17" s="73">
        <f>MROUND(AY145,0.05)</f>
        <v>0.55000000000000004</v>
      </c>
      <c r="BN17" s="76"/>
      <c r="BO17" s="73">
        <f t="shared" si="45"/>
        <v>0.95000000000000007</v>
      </c>
      <c r="BP17" s="73">
        <f t="shared" si="45"/>
        <v>0.8</v>
      </c>
      <c r="BQ17" s="73">
        <f t="shared" si="45"/>
        <v>0.4</v>
      </c>
      <c r="BR17" s="73">
        <f t="shared" si="43"/>
        <v>1.3</v>
      </c>
      <c r="BS17" s="73">
        <f t="shared" si="27"/>
        <v>1.05</v>
      </c>
    </row>
    <row r="18" spans="2:71">
      <c r="B18" s="311" t="s">
        <v>392</v>
      </c>
      <c r="C18" s="311"/>
      <c r="D18" s="311"/>
      <c r="E18" s="311"/>
      <c r="F18" s="311"/>
      <c r="G18" s="311"/>
      <c r="H18" s="311"/>
      <c r="I18" s="311"/>
      <c r="J18" s="311"/>
      <c r="K18" s="311"/>
      <c r="M18" s="2" t="s">
        <v>356</v>
      </c>
      <c r="N18" s="16">
        <v>1.3374802671666828E-2</v>
      </c>
      <c r="O18" s="76"/>
      <c r="P18" s="73">
        <f>AZ18+0.05</f>
        <v>0.45</v>
      </c>
      <c r="Q18" s="76"/>
      <c r="R18" s="73">
        <f t="shared" si="46"/>
        <v>0.85000000000000009</v>
      </c>
      <c r="S18" s="73">
        <f t="shared" si="38"/>
        <v>0.8</v>
      </c>
      <c r="T18" s="73">
        <f t="shared" si="28"/>
        <v>0.5</v>
      </c>
      <c r="U18" s="73">
        <f t="shared" si="29"/>
        <v>1.2500000000000002</v>
      </c>
      <c r="V18" s="73">
        <f t="shared" si="30"/>
        <v>1.1000000000000001</v>
      </c>
      <c r="W18" s="73">
        <f t="shared" si="31"/>
        <v>0.85000000000000009</v>
      </c>
      <c r="Y18" s="2" t="s">
        <v>359</v>
      </c>
      <c r="Z18" s="16">
        <f t="shared" si="2"/>
        <v>1.3374802671666828E-2</v>
      </c>
      <c r="AA18" s="73">
        <f>BK18+0.05</f>
        <v>0.4</v>
      </c>
      <c r="AB18" s="76"/>
      <c r="AC18" s="73">
        <f>BM18+0.05</f>
        <v>0.55000000000000004</v>
      </c>
      <c r="AD18" s="73">
        <f>BN18+0.05</f>
        <v>0.45</v>
      </c>
      <c r="AE18" s="76"/>
      <c r="AF18" s="73">
        <f>BP18+0.05</f>
        <v>0.90000000000000013</v>
      </c>
      <c r="AG18" s="73">
        <f>BQ18+0.05</f>
        <v>0.60000000000000009</v>
      </c>
      <c r="AH18" s="73">
        <f t="shared" si="41"/>
        <v>0.4</v>
      </c>
      <c r="AI18" s="73">
        <f t="shared" si="24"/>
        <v>1.2500000000000002</v>
      </c>
      <c r="AL18" s="311" t="s">
        <v>384</v>
      </c>
      <c r="AM18" s="311"/>
      <c r="AN18" s="311"/>
      <c r="AO18" s="311"/>
      <c r="AP18" s="311"/>
      <c r="AQ18" s="311"/>
      <c r="AR18" s="311"/>
      <c r="AS18" s="311"/>
      <c r="AT18" s="311"/>
      <c r="AU18" s="311"/>
      <c r="AW18" s="2" t="s">
        <v>356</v>
      </c>
      <c r="AX18" s="16">
        <v>1.3374802671666828E-2</v>
      </c>
      <c r="AY18" s="82"/>
      <c r="AZ18" s="43">
        <f>MROUND(E156,0.05)</f>
        <v>0.4</v>
      </c>
      <c r="BA18" s="82"/>
      <c r="BB18" s="43">
        <f t="shared" si="47"/>
        <v>0.8</v>
      </c>
      <c r="BC18" s="43">
        <f t="shared" si="39"/>
        <v>0.75</v>
      </c>
      <c r="BD18" s="43">
        <f t="shared" si="33"/>
        <v>0.45</v>
      </c>
      <c r="BE18" s="43">
        <f t="shared" si="34"/>
        <v>1.2000000000000002</v>
      </c>
      <c r="BF18" s="43">
        <f t="shared" si="35"/>
        <v>1.05</v>
      </c>
      <c r="BG18" s="43">
        <f t="shared" si="36"/>
        <v>0.8</v>
      </c>
      <c r="BI18" s="2" t="s">
        <v>359</v>
      </c>
      <c r="BJ18" s="16">
        <f t="shared" si="6"/>
        <v>4.6540078531383144E-2</v>
      </c>
      <c r="BK18" s="73">
        <f>MROUND(AW146,0.05)</f>
        <v>0.35000000000000003</v>
      </c>
      <c r="BL18" s="76"/>
      <c r="BM18" s="73">
        <f>MROUND(AY146,0.05)</f>
        <v>0.5</v>
      </c>
      <c r="BN18" s="73">
        <f>MROUND(AZ146,0.05)</f>
        <v>0.4</v>
      </c>
      <c r="BO18" s="76"/>
      <c r="BP18" s="73">
        <f>MROUND(BB146,0.05)</f>
        <v>0.85000000000000009</v>
      </c>
      <c r="BQ18" s="73">
        <f>MROUND(BC146,0.05)</f>
        <v>0.55000000000000004</v>
      </c>
      <c r="BR18" s="73">
        <f t="shared" si="43"/>
        <v>0.35000000000000003</v>
      </c>
      <c r="BS18" s="73">
        <f t="shared" si="27"/>
        <v>1.2000000000000002</v>
      </c>
    </row>
    <row r="19" spans="2:71">
      <c r="B19" s="14" t="s">
        <v>381</v>
      </c>
      <c r="C19" s="2">
        <v>1</v>
      </c>
      <c r="D19" s="2">
        <v>2</v>
      </c>
      <c r="E19" s="2">
        <v>3</v>
      </c>
      <c r="F19" s="2">
        <v>4</v>
      </c>
      <c r="G19" s="2">
        <v>5</v>
      </c>
      <c r="H19" s="2">
        <v>6</v>
      </c>
      <c r="I19" s="2">
        <v>7</v>
      </c>
      <c r="J19" s="2">
        <v>8</v>
      </c>
      <c r="K19" s="2">
        <v>9</v>
      </c>
      <c r="M19" s="2" t="s">
        <v>351</v>
      </c>
      <c r="N19" s="16">
        <v>1.0337534378065795E-2</v>
      </c>
      <c r="O19" s="73">
        <f t="shared" ref="O19:O26" si="48">AY19+0.05</f>
        <v>0.5</v>
      </c>
      <c r="P19" s="73">
        <f>AZ19+0.05</f>
        <v>0.25</v>
      </c>
      <c r="Q19" s="76"/>
      <c r="R19" s="73">
        <f t="shared" si="46"/>
        <v>0.70000000000000007</v>
      </c>
      <c r="S19" s="76"/>
      <c r="T19" s="73">
        <f t="shared" si="28"/>
        <v>0.60000000000000009</v>
      </c>
      <c r="U19" s="73">
        <f t="shared" si="29"/>
        <v>0.90000000000000013</v>
      </c>
      <c r="V19" s="73">
        <f t="shared" si="30"/>
        <v>0.45</v>
      </c>
      <c r="W19" s="73">
        <f t="shared" si="31"/>
        <v>1.05</v>
      </c>
      <c r="Y19" s="2" t="s">
        <v>370</v>
      </c>
      <c r="Z19" s="16">
        <f t="shared" si="2"/>
        <v>1.0337534378065795E-2</v>
      </c>
      <c r="AA19" s="73">
        <f>BK19+0.05</f>
        <v>0.90000000000000013</v>
      </c>
      <c r="AB19" s="76"/>
      <c r="AC19" s="73">
        <f>BM19+0.05</f>
        <v>0.5</v>
      </c>
      <c r="AD19" s="73">
        <f>BN19+0.05</f>
        <v>0.60000000000000009</v>
      </c>
      <c r="AE19" s="76"/>
      <c r="AF19" s="73">
        <f>BP19+0.05</f>
        <v>0.90000000000000013</v>
      </c>
      <c r="AG19" s="73">
        <f>BQ19+0.05</f>
        <v>0.60000000000000009</v>
      </c>
      <c r="AH19" s="73">
        <f t="shared" si="41"/>
        <v>0.35000000000000003</v>
      </c>
      <c r="AI19" s="73">
        <f t="shared" si="24"/>
        <v>1.35</v>
      </c>
      <c r="AL19" s="14" t="s">
        <v>381</v>
      </c>
      <c r="AM19" s="2">
        <v>1</v>
      </c>
      <c r="AN19" s="2">
        <v>2</v>
      </c>
      <c r="AO19" s="2">
        <v>3</v>
      </c>
      <c r="AP19" s="2">
        <v>4</v>
      </c>
      <c r="AQ19" s="2">
        <v>5</v>
      </c>
      <c r="AR19" s="2">
        <v>6</v>
      </c>
      <c r="AS19" s="2">
        <v>7</v>
      </c>
      <c r="AT19" s="2">
        <v>8</v>
      </c>
      <c r="AU19" s="2">
        <v>9</v>
      </c>
      <c r="AW19" s="2" t="s">
        <v>351</v>
      </c>
      <c r="AX19" s="16">
        <v>1.0337534378065795E-2</v>
      </c>
      <c r="AY19" s="43">
        <f t="shared" ref="AY19:AY26" si="49">MROUND(D157,0.05)</f>
        <v>0.45</v>
      </c>
      <c r="AZ19" s="43">
        <f>MROUND(E157,0.05)</f>
        <v>0.2</v>
      </c>
      <c r="BA19" s="82"/>
      <c r="BB19" s="43">
        <f t="shared" si="47"/>
        <v>0.65</v>
      </c>
      <c r="BC19" s="82"/>
      <c r="BD19" s="43">
        <f t="shared" si="33"/>
        <v>0.55000000000000004</v>
      </c>
      <c r="BE19" s="43">
        <f t="shared" si="34"/>
        <v>0.85000000000000009</v>
      </c>
      <c r="BF19" s="43">
        <f t="shared" si="35"/>
        <v>0.4</v>
      </c>
      <c r="BG19" s="43">
        <f t="shared" si="36"/>
        <v>1</v>
      </c>
      <c r="BI19" s="2" t="s">
        <v>370</v>
      </c>
      <c r="BJ19" s="16">
        <f t="shared" si="6"/>
        <v>2.3837027382467599E-2</v>
      </c>
      <c r="BK19" s="73">
        <f>MROUND(AW147,0.05)</f>
        <v>0.85000000000000009</v>
      </c>
      <c r="BL19" s="76"/>
      <c r="BM19" s="73">
        <f>MROUND(AY147,0.05)</f>
        <v>0.45</v>
      </c>
      <c r="BN19" s="73">
        <f>MROUND(AZ147,0.05)</f>
        <v>0.55000000000000004</v>
      </c>
      <c r="BO19" s="76"/>
      <c r="BP19" s="73">
        <f>MROUND(BB147,0.05)</f>
        <v>0.85000000000000009</v>
      </c>
      <c r="BQ19" s="73">
        <f>MROUND(BC147,0.05)</f>
        <v>0.55000000000000004</v>
      </c>
      <c r="BR19" s="73">
        <f t="shared" si="43"/>
        <v>0.30000000000000004</v>
      </c>
      <c r="BS19" s="73">
        <f t="shared" si="27"/>
        <v>1.3</v>
      </c>
    </row>
    <row r="20" spans="2:71" ht="15.75" thickBot="1">
      <c r="B20" s="2">
        <v>2</v>
      </c>
      <c r="C20" s="73">
        <f t="shared" ref="C20:C26" si="50">AM20+0.05</f>
        <v>0.3</v>
      </c>
      <c r="D20" s="76"/>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79" t="s">
        <v>348</v>
      </c>
      <c r="N20" s="80">
        <v>8.4083631923548355E-3</v>
      </c>
      <c r="O20" s="73">
        <f t="shared" si="48"/>
        <v>0.95000000000000007</v>
      </c>
      <c r="P20" s="73">
        <f>AZ20+0.05</f>
        <v>0.35000000000000003</v>
      </c>
      <c r="Q20" s="76"/>
      <c r="R20" s="73">
        <f t="shared" si="46"/>
        <v>0.70000000000000007</v>
      </c>
      <c r="S20" s="76"/>
      <c r="T20" s="73">
        <f t="shared" si="28"/>
        <v>0.75000000000000011</v>
      </c>
      <c r="U20" s="73">
        <f t="shared" si="29"/>
        <v>0.65000000000000013</v>
      </c>
      <c r="V20" s="73">
        <f t="shared" si="30"/>
        <v>0.35000000000000003</v>
      </c>
      <c r="W20" s="73">
        <f t="shared" si="31"/>
        <v>1.3</v>
      </c>
      <c r="Y20" s="2" t="s">
        <v>368</v>
      </c>
      <c r="Z20" s="16">
        <f t="shared" si="2"/>
        <v>8.4083631923548355E-3</v>
      </c>
      <c r="AA20" s="73">
        <f>BK20+0.05</f>
        <v>0.5</v>
      </c>
      <c r="AB20" s="73">
        <f>BL20+0.05</f>
        <v>0.45</v>
      </c>
      <c r="AC20" s="76"/>
      <c r="AD20" s="73">
        <f>BN20+0.05</f>
        <v>0.60000000000000009</v>
      </c>
      <c r="AE20" s="73">
        <f>BO20+0.05</f>
        <v>0.55000000000000004</v>
      </c>
      <c r="AF20" s="76"/>
      <c r="AG20" s="73">
        <f>BQ20+0.05</f>
        <v>0.75000000000000011</v>
      </c>
      <c r="AH20" s="73">
        <f t="shared" si="41"/>
        <v>0.65000000000000013</v>
      </c>
      <c r="AI20" s="73">
        <f t="shared" si="24"/>
        <v>0.3</v>
      </c>
      <c r="AL20" s="2">
        <v>2</v>
      </c>
      <c r="AM20" s="73">
        <f t="shared" ref="AM20:AM26" si="52">MROUND(C53,0.05)</f>
        <v>0.25</v>
      </c>
      <c r="AN20" s="76"/>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79" t="s">
        <v>348</v>
      </c>
      <c r="AX20" s="80">
        <v>8.4083631923548355E-3</v>
      </c>
      <c r="AY20" s="43">
        <f t="shared" si="49"/>
        <v>0.9</v>
      </c>
      <c r="AZ20" s="43">
        <f>MROUND(E158,0.05)</f>
        <v>0.30000000000000004</v>
      </c>
      <c r="BA20" s="82"/>
      <c r="BB20" s="43">
        <f t="shared" si="47"/>
        <v>0.65</v>
      </c>
      <c r="BC20" s="82"/>
      <c r="BD20" s="43">
        <f t="shared" si="33"/>
        <v>0.70000000000000007</v>
      </c>
      <c r="BE20" s="43">
        <f t="shared" si="34"/>
        <v>0.60000000000000009</v>
      </c>
      <c r="BF20" s="43">
        <f t="shared" si="35"/>
        <v>0.30000000000000004</v>
      </c>
      <c r="BG20" s="43">
        <f t="shared" si="36"/>
        <v>1.25</v>
      </c>
      <c r="BI20" s="2" t="s">
        <v>368</v>
      </c>
      <c r="BJ20" s="16">
        <f t="shared" si="6"/>
        <v>2.8756413906030544E-2</v>
      </c>
      <c r="BK20" s="73">
        <f>MROUND(AW148,0.05)</f>
        <v>0.45</v>
      </c>
      <c r="BL20" s="73">
        <f>MROUND(AX148,0.05)</f>
        <v>0.4</v>
      </c>
      <c r="BM20" s="76"/>
      <c r="BN20" s="73">
        <f>MROUND(AZ148,0.05)</f>
        <v>0.55000000000000004</v>
      </c>
      <c r="BO20" s="73">
        <f>MROUND(BA148,0.05)</f>
        <v>0.5</v>
      </c>
      <c r="BP20" s="76"/>
      <c r="BQ20" s="73">
        <f>MROUND(BC148,0.05)</f>
        <v>0.70000000000000007</v>
      </c>
      <c r="BR20" s="73">
        <f t="shared" si="43"/>
        <v>0.60000000000000009</v>
      </c>
      <c r="BS20" s="73">
        <f t="shared" si="27"/>
        <v>0.25</v>
      </c>
    </row>
    <row r="21" spans="2:71">
      <c r="B21" s="2">
        <v>3</v>
      </c>
      <c r="C21" s="73">
        <f t="shared" si="50"/>
        <v>0.45</v>
      </c>
      <c r="D21" s="73">
        <f t="shared" ref="D21:D26" si="54">AN21+0.05</f>
        <v>0.35000000000000003</v>
      </c>
      <c r="E21" s="76"/>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347</v>
      </c>
      <c r="N21" s="78">
        <v>8.5848117764137644E-3</v>
      </c>
      <c r="O21" s="73">
        <f t="shared" si="48"/>
        <v>0.35000000000000003</v>
      </c>
      <c r="P21" s="76"/>
      <c r="Q21" s="76"/>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364</v>
      </c>
      <c r="Z21" s="16">
        <f t="shared" si="2"/>
        <v>8.5848117764137644E-3</v>
      </c>
      <c r="AA21" s="73">
        <f>BK21+0.05</f>
        <v>0.60000000000000009</v>
      </c>
      <c r="AB21" s="73">
        <f>BL21+0.05</f>
        <v>0.65000000000000013</v>
      </c>
      <c r="AC21" s="76"/>
      <c r="AD21" s="73">
        <f>BN21+0.05</f>
        <v>0.55000000000000004</v>
      </c>
      <c r="AE21" s="73">
        <f>BO21+0.05</f>
        <v>0.60000000000000009</v>
      </c>
      <c r="AF21" s="76"/>
      <c r="AG21" s="73">
        <f>BQ21+0.05</f>
        <v>0.60000000000000009</v>
      </c>
      <c r="AH21" s="73">
        <f t="shared" si="41"/>
        <v>0.55000000000000004</v>
      </c>
      <c r="AI21" s="73">
        <f t="shared" si="24"/>
        <v>0.3</v>
      </c>
      <c r="AL21" s="2">
        <v>3</v>
      </c>
      <c r="AM21" s="73">
        <f t="shared" si="52"/>
        <v>0.4</v>
      </c>
      <c r="AN21" s="73">
        <f t="shared" ref="AN21:AN26" si="56">MROUND(D54,0.05)</f>
        <v>0.30000000000000004</v>
      </c>
      <c r="AO21" s="76"/>
      <c r="AP21" s="73">
        <f t="shared" ref="AP21:AU21" si="57">MROUND(F54,0.05)</f>
        <v>0.9</v>
      </c>
      <c r="AQ21" s="73">
        <f t="shared" si="57"/>
        <v>0.75</v>
      </c>
      <c r="AR21" s="73">
        <f t="shared" si="57"/>
        <v>0.55000000000000004</v>
      </c>
      <c r="AS21" s="73">
        <f t="shared" si="57"/>
        <v>1.3</v>
      </c>
      <c r="AT21" s="73">
        <f t="shared" si="57"/>
        <v>1.05</v>
      </c>
      <c r="AU21" s="73">
        <f t="shared" si="57"/>
        <v>0.9</v>
      </c>
      <c r="AW21" s="74" t="s">
        <v>347</v>
      </c>
      <c r="AX21" s="78">
        <v>8.5848117764137644E-3</v>
      </c>
      <c r="AY21" s="43">
        <f t="shared" si="49"/>
        <v>0.30000000000000004</v>
      </c>
      <c r="AZ21" s="82"/>
      <c r="BA21" s="82"/>
      <c r="BB21" s="43">
        <f t="shared" si="47"/>
        <v>0.9</v>
      </c>
      <c r="BC21" s="43">
        <f>MROUND(H159,0.05)</f>
        <v>0.5</v>
      </c>
      <c r="BD21" s="43">
        <f t="shared" si="33"/>
        <v>0.55000000000000004</v>
      </c>
      <c r="BE21" s="43">
        <f t="shared" si="34"/>
        <v>1.25</v>
      </c>
      <c r="BF21" s="43">
        <f t="shared" si="35"/>
        <v>0.70000000000000007</v>
      </c>
      <c r="BG21" s="43">
        <f t="shared" si="36"/>
        <v>0.8</v>
      </c>
      <c r="BI21" s="2" t="s">
        <v>364</v>
      </c>
      <c r="BJ21" s="16">
        <f t="shared" si="6"/>
        <v>2.592617861772532E-2</v>
      </c>
      <c r="BK21" s="73">
        <f>MROUND(AW149,0.05)</f>
        <v>0.55000000000000004</v>
      </c>
      <c r="BL21" s="73">
        <f>MROUND(AX149,0.05)</f>
        <v>0.60000000000000009</v>
      </c>
      <c r="BM21" s="76"/>
      <c r="BN21" s="73">
        <f>MROUND(AZ149,0.05)</f>
        <v>0.5</v>
      </c>
      <c r="BO21" s="73">
        <f>MROUND(BA149,0.05)</f>
        <v>0.55000000000000004</v>
      </c>
      <c r="BP21" s="76"/>
      <c r="BQ21" s="73">
        <f>MROUND(BC149,0.05)</f>
        <v>0.55000000000000004</v>
      </c>
      <c r="BR21" s="73">
        <f t="shared" si="43"/>
        <v>0.5</v>
      </c>
      <c r="BS21" s="73">
        <f t="shared" si="27"/>
        <v>0.25</v>
      </c>
    </row>
    <row r="22" spans="2:71">
      <c r="B22" s="2">
        <v>4</v>
      </c>
      <c r="C22" s="73">
        <f t="shared" si="50"/>
        <v>0.35000000000000003</v>
      </c>
      <c r="D22" s="73">
        <f t="shared" si="54"/>
        <v>0.45</v>
      </c>
      <c r="E22" s="73">
        <f>AO22+0.05</f>
        <v>0.55000000000000004</v>
      </c>
      <c r="F22" s="76"/>
      <c r="G22" s="73">
        <f>AQ22+0.05</f>
        <v>0.95000000000000007</v>
      </c>
      <c r="H22" s="73">
        <f>AR22+0.05</f>
        <v>0.95000000000000007</v>
      </c>
      <c r="I22" s="73">
        <f>AS22+0.05</f>
        <v>0.60000000000000009</v>
      </c>
      <c r="J22" s="73">
        <f>AT22+0.05</f>
        <v>1.4000000000000001</v>
      </c>
      <c r="K22" s="73">
        <f>AU22+0.05</f>
        <v>1.3</v>
      </c>
      <c r="M22" s="2" t="s">
        <v>350</v>
      </c>
      <c r="N22" s="16">
        <v>7.5919944101088569E-3</v>
      </c>
      <c r="O22" s="73">
        <f t="shared" si="48"/>
        <v>0.60000000000000009</v>
      </c>
      <c r="P22" s="76"/>
      <c r="Q22" s="76"/>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6"/>
      <c r="AQ22" s="73">
        <f>MROUND(G55,0.05)</f>
        <v>0.9</v>
      </c>
      <c r="AR22" s="73">
        <f>MROUND(H55,0.05)</f>
        <v>0.9</v>
      </c>
      <c r="AS22" s="73">
        <f>MROUND(I55,0.05)</f>
        <v>0.55000000000000004</v>
      </c>
      <c r="AT22" s="73">
        <f>MROUND(J55,0.05)</f>
        <v>1.35</v>
      </c>
      <c r="AU22" s="73">
        <f>MROUND(K55,0.05)</f>
        <v>1.25</v>
      </c>
      <c r="AW22" s="2" t="s">
        <v>350</v>
      </c>
      <c r="AX22" s="16">
        <v>7.5919944101088569E-3</v>
      </c>
      <c r="AY22" s="43">
        <f t="shared" si="49"/>
        <v>0.55000000000000004</v>
      </c>
      <c r="AZ22" s="82"/>
      <c r="BA22" s="82"/>
      <c r="BB22" s="43">
        <f t="shared" si="47"/>
        <v>1</v>
      </c>
      <c r="BC22" s="43">
        <f>MROUND(H160,0.05)</f>
        <v>0.45</v>
      </c>
      <c r="BD22" s="43">
        <f t="shared" si="33"/>
        <v>0.55000000000000004</v>
      </c>
      <c r="BE22" s="43">
        <f t="shared" si="34"/>
        <v>1.25</v>
      </c>
      <c r="BF22" s="43">
        <f t="shared" si="35"/>
        <v>0.75</v>
      </c>
      <c r="BG22" s="43">
        <f t="shared" si="36"/>
        <v>0.85000000000000009</v>
      </c>
    </row>
    <row r="23" spans="2:71">
      <c r="B23" s="2">
        <v>5</v>
      </c>
      <c r="C23" s="73">
        <f t="shared" si="50"/>
        <v>1.5000000000000002</v>
      </c>
      <c r="D23" s="73">
        <f t="shared" si="54"/>
        <v>0.4</v>
      </c>
      <c r="E23" s="73">
        <f>AO23+0.05</f>
        <v>0.60000000000000009</v>
      </c>
      <c r="F23" s="73">
        <f>AP23+0.05</f>
        <v>1</v>
      </c>
      <c r="G23" s="76"/>
      <c r="H23" s="73">
        <f>AR23+0.05</f>
        <v>1</v>
      </c>
      <c r="I23" s="73">
        <f>AS23+0.05</f>
        <v>0.65000000000000013</v>
      </c>
      <c r="J23" s="73">
        <f>AT23+0.05</f>
        <v>0.4</v>
      </c>
      <c r="K23" s="73">
        <f>AU23+0.05</f>
        <v>1.55</v>
      </c>
      <c r="M23" s="2" t="s">
        <v>358</v>
      </c>
      <c r="N23" s="16">
        <v>3.7218887997496784E-3</v>
      </c>
      <c r="O23" s="73">
        <f t="shared" si="48"/>
        <v>0.25</v>
      </c>
      <c r="P23" s="73">
        <f>AZ23+0.05</f>
        <v>0.55000000000000004</v>
      </c>
      <c r="Q23" s="76"/>
      <c r="R23" s="76"/>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6"/>
      <c r="AR23" s="73">
        <f>MROUND(H56,0.05)</f>
        <v>0.95000000000000007</v>
      </c>
      <c r="AS23" s="73">
        <f>MROUND(I56,0.05)</f>
        <v>0.60000000000000009</v>
      </c>
      <c r="AT23" s="73">
        <f>MROUND(J56,0.05)</f>
        <v>0.35000000000000003</v>
      </c>
      <c r="AU23" s="73">
        <f>MROUND(K56,0.05)</f>
        <v>1.5</v>
      </c>
      <c r="AW23" s="2" t="s">
        <v>358</v>
      </c>
      <c r="AX23" s="16">
        <v>3.7218887997496784E-3</v>
      </c>
      <c r="AY23" s="43">
        <f t="shared" si="49"/>
        <v>0.2</v>
      </c>
      <c r="AZ23" s="43">
        <f>MROUND(E161,0.05)</f>
        <v>0.5</v>
      </c>
      <c r="BA23" s="82"/>
      <c r="BB23" s="82"/>
      <c r="BC23" s="43">
        <f>MROUND(H161,0.05)</f>
        <v>0.85000000000000009</v>
      </c>
      <c r="BD23" s="43">
        <f t="shared" si="33"/>
        <v>0.45</v>
      </c>
      <c r="BE23" s="43">
        <f t="shared" si="34"/>
        <v>0.55000000000000004</v>
      </c>
      <c r="BF23" s="43">
        <f t="shared" si="35"/>
        <v>1.2000000000000002</v>
      </c>
      <c r="BG23" s="43">
        <f t="shared" si="36"/>
        <v>0.8</v>
      </c>
    </row>
    <row r="24" spans="2:71">
      <c r="B24" s="2">
        <v>6</v>
      </c>
      <c r="C24" s="73">
        <f t="shared" si="50"/>
        <v>1.2000000000000002</v>
      </c>
      <c r="D24" s="73">
        <f t="shared" si="54"/>
        <v>1.35</v>
      </c>
      <c r="E24" s="73">
        <f>AO24+0.05</f>
        <v>0.60000000000000009</v>
      </c>
      <c r="F24" s="73">
        <f>AP24+0.05</f>
        <v>0.90000000000000013</v>
      </c>
      <c r="G24" s="73">
        <f>AQ24+0.05</f>
        <v>1</v>
      </c>
      <c r="H24" s="76"/>
      <c r="I24" s="73">
        <f>AS24+0.05</f>
        <v>0.55000000000000004</v>
      </c>
      <c r="J24" s="73">
        <f>AT24+0.05</f>
        <v>0.45</v>
      </c>
      <c r="K24" s="73">
        <f>AU24+0.05</f>
        <v>0.35000000000000003</v>
      </c>
      <c r="M24" s="2" t="s">
        <v>343</v>
      </c>
      <c r="N24" s="16">
        <v>4.8911547501135156E-3</v>
      </c>
      <c r="O24" s="73">
        <f t="shared" si="48"/>
        <v>0.4</v>
      </c>
      <c r="P24" s="73">
        <f>AZ24+0.05</f>
        <v>0.85000000000000009</v>
      </c>
      <c r="Q24" s="76"/>
      <c r="R24" s="76"/>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6"/>
      <c r="AS24" s="73">
        <f>MROUND(I57,0.05)</f>
        <v>0.5</v>
      </c>
      <c r="AT24" s="73">
        <f>MROUND(J57,0.05)</f>
        <v>0.4</v>
      </c>
      <c r="AU24" s="73">
        <f>MROUND(K57,0.05)</f>
        <v>0.30000000000000004</v>
      </c>
      <c r="AW24" s="2" t="s">
        <v>343</v>
      </c>
      <c r="AX24" s="16">
        <v>4.8911547501135156E-3</v>
      </c>
      <c r="AY24" s="43">
        <f t="shared" si="49"/>
        <v>0.35000000000000003</v>
      </c>
      <c r="AZ24" s="43">
        <f>MROUND(E162,0.05)</f>
        <v>0.8</v>
      </c>
      <c r="BA24" s="82"/>
      <c r="BB24" s="82"/>
      <c r="BC24" s="43">
        <f>MROUND(H162,0.05)</f>
        <v>0.95000000000000007</v>
      </c>
      <c r="BD24" s="43">
        <f t="shared" si="33"/>
        <v>0.45</v>
      </c>
      <c r="BE24" s="43">
        <f t="shared" si="34"/>
        <v>0.4</v>
      </c>
      <c r="BF24" s="43">
        <f t="shared" si="35"/>
        <v>1.1000000000000001</v>
      </c>
      <c r="BG24" s="43">
        <f t="shared" si="36"/>
        <v>0.75</v>
      </c>
    </row>
    <row r="25" spans="2:71">
      <c r="B25" s="2">
        <v>7</v>
      </c>
      <c r="C25" s="73">
        <f t="shared" si="50"/>
        <v>0.90000000000000013</v>
      </c>
      <c r="D25" s="73">
        <f t="shared" si="54"/>
        <v>1.1500000000000001</v>
      </c>
      <c r="E25" s="73">
        <f>AO25+0.05</f>
        <v>1.3</v>
      </c>
      <c r="F25" s="73">
        <f>AP25+0.05</f>
        <v>0.60000000000000009</v>
      </c>
      <c r="G25" s="73">
        <f>AQ25+0.05</f>
        <v>0.8</v>
      </c>
      <c r="H25" s="73">
        <f>AR25+0.05</f>
        <v>0.90000000000000013</v>
      </c>
      <c r="I25" s="76"/>
      <c r="J25" s="73">
        <f>AT25+0.05</f>
        <v>0.35000000000000003</v>
      </c>
      <c r="K25" s="73">
        <f>AU25+0.05</f>
        <v>0.4</v>
      </c>
      <c r="M25" s="2" t="s">
        <v>357</v>
      </c>
      <c r="N25" s="16">
        <v>3.6748358440006307E-3</v>
      </c>
      <c r="O25" s="73">
        <f t="shared" si="48"/>
        <v>0.45</v>
      </c>
      <c r="P25" s="73">
        <f>AZ25+0.05</f>
        <v>0.25</v>
      </c>
      <c r="Q25" s="73">
        <f>BA25+0.05</f>
        <v>1.1500000000000001</v>
      </c>
      <c r="R25" s="76"/>
      <c r="S25" s="76"/>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6"/>
      <c r="AT25" s="73">
        <f>MROUND(J58,0.05)</f>
        <v>0.30000000000000004</v>
      </c>
      <c r="AU25" s="73">
        <f>MROUND(K58,0.05)</f>
        <v>0.35000000000000003</v>
      </c>
      <c r="AW25" s="2" t="s">
        <v>357</v>
      </c>
      <c r="AX25" s="16">
        <v>3.6748358440006307E-3</v>
      </c>
      <c r="AY25" s="43">
        <f t="shared" si="49"/>
        <v>0.4</v>
      </c>
      <c r="AZ25" s="43">
        <f>MROUND(E163,0.05)</f>
        <v>0.2</v>
      </c>
      <c r="BA25" s="43">
        <f>MROUND(F163,0.05)</f>
        <v>1.1000000000000001</v>
      </c>
      <c r="BB25" s="82"/>
      <c r="BC25" s="82"/>
      <c r="BD25" s="43">
        <f t="shared" si="33"/>
        <v>1</v>
      </c>
      <c r="BE25" s="43">
        <f t="shared" si="34"/>
        <v>0.4</v>
      </c>
      <c r="BF25" s="43">
        <f t="shared" si="35"/>
        <v>0.45</v>
      </c>
      <c r="BG25" s="43">
        <f t="shared" si="36"/>
        <v>1</v>
      </c>
    </row>
    <row r="26" spans="2:71">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6"/>
      <c r="K26" s="73">
        <f>AU26+0.05</f>
        <v>0.3</v>
      </c>
      <c r="M26" s="2" t="s">
        <v>354</v>
      </c>
      <c r="N26" s="16">
        <v>2.4749854723999124E-3</v>
      </c>
      <c r="O26" s="73">
        <f t="shared" si="48"/>
        <v>0.35000000000000003</v>
      </c>
      <c r="P26" s="73">
        <f>AZ26+0.05</f>
        <v>0.45</v>
      </c>
      <c r="Q26" s="73">
        <f>BA26+0.05</f>
        <v>0.5</v>
      </c>
      <c r="R26" s="76"/>
      <c r="S26" s="76"/>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6"/>
      <c r="AU26" s="73">
        <f>MROUND(K59,0.05)</f>
        <v>0.25</v>
      </c>
      <c r="AW26" s="2" t="s">
        <v>354</v>
      </c>
      <c r="AX26" s="16">
        <v>2.4749854723999124E-3</v>
      </c>
      <c r="AY26" s="43">
        <f t="shared" si="49"/>
        <v>0.30000000000000004</v>
      </c>
      <c r="AZ26" s="43">
        <f>MROUND(E164,0.05)</f>
        <v>0.4</v>
      </c>
      <c r="BA26" s="43">
        <f>MROUND(F164,0.05)</f>
        <v>0.45</v>
      </c>
      <c r="BB26" s="82"/>
      <c r="BC26" s="82"/>
      <c r="BD26" s="43">
        <f t="shared" si="33"/>
        <v>0.85000000000000009</v>
      </c>
      <c r="BE26" s="43">
        <f t="shared" si="34"/>
        <v>0.30000000000000004</v>
      </c>
      <c r="BF26" s="43">
        <f t="shared" si="35"/>
        <v>0.35000000000000003</v>
      </c>
      <c r="BG26" s="43">
        <f t="shared" si="36"/>
        <v>1.5</v>
      </c>
    </row>
    <row r="27" spans="2:71">
      <c r="O27" s="77"/>
      <c r="P27" s="77"/>
      <c r="Q27" s="77"/>
      <c r="R27" s="77"/>
      <c r="S27" s="77"/>
      <c r="T27" s="77"/>
      <c r="U27" s="77"/>
      <c r="V27" s="77"/>
      <c r="W27" s="77"/>
    </row>
    <row r="28" spans="2:71">
      <c r="O28" s="77"/>
      <c r="P28" s="77"/>
      <c r="Q28" s="77"/>
      <c r="R28" s="77"/>
      <c r="S28" s="77"/>
      <c r="T28" s="77"/>
      <c r="U28" s="77"/>
      <c r="V28" s="77"/>
      <c r="W28" s="77"/>
    </row>
    <row r="29" spans="2:71" ht="18.75">
      <c r="B29" s="350" t="s">
        <v>377</v>
      </c>
      <c r="C29" s="350"/>
      <c r="D29" s="350"/>
      <c r="E29" s="350"/>
      <c r="F29" s="350"/>
      <c r="G29" s="350"/>
      <c r="H29" s="350"/>
      <c r="I29" s="350"/>
      <c r="J29" s="350"/>
      <c r="K29" s="350"/>
      <c r="L29" s="350"/>
      <c r="M29" s="350"/>
      <c r="N29" s="350"/>
      <c r="O29" s="350"/>
      <c r="P29" s="350"/>
      <c r="Q29" s="350"/>
      <c r="R29" s="350"/>
      <c r="S29" s="350"/>
      <c r="T29" s="350"/>
      <c r="U29" s="350"/>
      <c r="V29" s="350"/>
      <c r="W29" s="350"/>
      <c r="X29" s="350"/>
      <c r="Y29" s="350"/>
      <c r="Z29" s="350"/>
      <c r="AA29" s="350"/>
      <c r="AB29" s="350"/>
      <c r="AC29" s="350"/>
      <c r="AD29" s="350"/>
      <c r="AE29" s="350"/>
      <c r="AF29" s="350"/>
      <c r="AG29" s="350"/>
      <c r="AH29" s="350"/>
      <c r="AI29" s="350"/>
      <c r="AJ29" s="350"/>
      <c r="AK29" s="350"/>
      <c r="AL29" s="350"/>
      <c r="AM29" s="350"/>
      <c r="AN29" s="350"/>
      <c r="AO29" s="350"/>
      <c r="AP29" s="350"/>
      <c r="AQ29" s="350"/>
      <c r="AR29" s="350"/>
      <c r="AS29" s="350"/>
      <c r="AT29" s="350"/>
      <c r="AV29" s="319" t="s">
        <v>387</v>
      </c>
      <c r="AW29" s="319"/>
      <c r="AX29" s="319"/>
      <c r="AY29" s="319"/>
      <c r="AZ29" s="319"/>
      <c r="BA29" s="319"/>
      <c r="BB29" s="319"/>
      <c r="BC29" s="319"/>
      <c r="BD29" s="319"/>
      <c r="BE29" s="319"/>
      <c r="BF29" s="319"/>
      <c r="BG29" s="319"/>
      <c r="BH29" s="319"/>
      <c r="BI29" s="319"/>
      <c r="BJ29" s="319"/>
      <c r="BK29" s="319"/>
      <c r="BL29" s="319"/>
      <c r="BM29" s="319"/>
      <c r="BN29" s="319"/>
      <c r="BO29" s="319"/>
    </row>
    <row r="30" spans="2:71" ht="15" customHeight="1">
      <c r="AV30" s="320" t="s">
        <v>388</v>
      </c>
      <c r="AW30" s="320"/>
      <c r="AX30" s="320"/>
      <c r="AY30" s="320"/>
      <c r="AZ30" s="320"/>
      <c r="BA30" s="320"/>
      <c r="BB30" s="320"/>
      <c r="BC30" s="320"/>
      <c r="BD30" s="320"/>
      <c r="BE30" s="320"/>
      <c r="BF30" s="320"/>
      <c r="BG30" s="320"/>
      <c r="BH30" s="320"/>
      <c r="BI30" s="320"/>
      <c r="BJ30" s="320"/>
      <c r="BK30" s="320"/>
      <c r="BL30" s="320"/>
      <c r="BM30" s="320"/>
      <c r="BN30" s="320"/>
      <c r="BO30" s="320"/>
    </row>
    <row r="31" spans="2:71">
      <c r="B31" s="330" t="s">
        <v>329</v>
      </c>
      <c r="C31" s="312" t="s">
        <v>330</v>
      </c>
      <c r="D31" s="313"/>
      <c r="E31" s="313"/>
      <c r="F31" s="313"/>
      <c r="G31" s="313"/>
      <c r="H31" s="313"/>
      <c r="I31" s="313"/>
      <c r="J31" s="313"/>
      <c r="K31" s="314"/>
      <c r="L31" s="351" t="s">
        <v>329</v>
      </c>
      <c r="M31" s="312" t="s">
        <v>331</v>
      </c>
      <c r="N31" s="313"/>
      <c r="O31" s="313"/>
      <c r="P31" s="313"/>
      <c r="Q31" s="313"/>
      <c r="R31" s="313"/>
      <c r="S31" s="313"/>
      <c r="T31" s="313"/>
      <c r="U31" s="313"/>
      <c r="V31" s="314"/>
      <c r="W31" s="349" t="s">
        <v>2</v>
      </c>
      <c r="Y31" s="330" t="s">
        <v>332</v>
      </c>
      <c r="Z31" s="311" t="s">
        <v>330</v>
      </c>
      <c r="AA31" s="311"/>
      <c r="AB31" s="311"/>
      <c r="AC31" s="311"/>
      <c r="AD31" s="311"/>
      <c r="AE31" s="311"/>
      <c r="AF31" s="311"/>
      <c r="AG31" s="311"/>
      <c r="AH31" s="311"/>
      <c r="AI31" s="330" t="s">
        <v>332</v>
      </c>
      <c r="AJ31" s="311" t="s">
        <v>331</v>
      </c>
      <c r="AK31" s="311"/>
      <c r="AL31" s="311"/>
      <c r="AM31" s="311"/>
      <c r="AN31" s="311"/>
      <c r="AO31" s="311"/>
      <c r="AP31" s="311"/>
      <c r="AQ31" s="311"/>
      <c r="AR31" s="311"/>
      <c r="AS31" s="311"/>
      <c r="AT31" s="342" t="s">
        <v>2</v>
      </c>
      <c r="AV31" s="320"/>
      <c r="AW31" s="320"/>
      <c r="AX31" s="320"/>
      <c r="AY31" s="320"/>
      <c r="AZ31" s="320"/>
      <c r="BA31" s="320"/>
      <c r="BB31" s="320"/>
      <c r="BC31" s="320"/>
      <c r="BD31" s="320"/>
      <c r="BE31" s="320"/>
      <c r="BF31" s="320"/>
      <c r="BG31" s="320"/>
      <c r="BH31" s="320"/>
      <c r="BI31" s="320"/>
      <c r="BJ31" s="320"/>
      <c r="BK31" s="320"/>
      <c r="BL31" s="320"/>
      <c r="BM31" s="320"/>
      <c r="BN31" s="320"/>
      <c r="BO31" s="320"/>
    </row>
    <row r="32" spans="2:71">
      <c r="B32" s="330"/>
      <c r="C32" s="2">
        <v>1</v>
      </c>
      <c r="D32" s="2">
        <v>2</v>
      </c>
      <c r="E32" s="2">
        <v>3</v>
      </c>
      <c r="F32" s="2">
        <v>4</v>
      </c>
      <c r="G32" s="2">
        <v>5</v>
      </c>
      <c r="H32" s="2">
        <v>6</v>
      </c>
      <c r="I32" s="2">
        <v>7</v>
      </c>
      <c r="J32" s="2">
        <v>8</v>
      </c>
      <c r="K32" s="2">
        <v>9</v>
      </c>
      <c r="L32" s="352"/>
      <c r="M32" s="2">
        <v>1</v>
      </c>
      <c r="N32" s="2">
        <v>2</v>
      </c>
      <c r="O32" s="2">
        <v>3</v>
      </c>
      <c r="P32" s="2">
        <v>4</v>
      </c>
      <c r="Q32" s="2">
        <v>5</v>
      </c>
      <c r="R32" s="2">
        <v>6</v>
      </c>
      <c r="S32" s="2">
        <v>7</v>
      </c>
      <c r="T32" s="2">
        <v>8</v>
      </c>
      <c r="U32" s="2">
        <v>9</v>
      </c>
      <c r="V32" s="2" t="s">
        <v>4</v>
      </c>
      <c r="W32" s="341"/>
      <c r="Y32" s="330"/>
      <c r="Z32" s="2">
        <v>1</v>
      </c>
      <c r="AA32" s="2">
        <v>2</v>
      </c>
      <c r="AB32" s="2">
        <v>3</v>
      </c>
      <c r="AC32" s="2">
        <v>4</v>
      </c>
      <c r="AD32" s="2">
        <v>5</v>
      </c>
      <c r="AE32" s="2">
        <v>6</v>
      </c>
      <c r="AF32" s="2">
        <v>7</v>
      </c>
      <c r="AG32" s="2">
        <v>8</v>
      </c>
      <c r="AH32" s="2">
        <v>9</v>
      </c>
      <c r="AI32" s="330"/>
      <c r="AJ32" s="2">
        <v>1</v>
      </c>
      <c r="AK32" s="2">
        <v>2</v>
      </c>
      <c r="AL32" s="2">
        <v>3</v>
      </c>
      <c r="AM32" s="2">
        <v>4</v>
      </c>
      <c r="AN32" s="2">
        <v>5</v>
      </c>
      <c r="AO32" s="2">
        <v>6</v>
      </c>
      <c r="AP32" s="2">
        <v>7</v>
      </c>
      <c r="AQ32" s="2">
        <v>8</v>
      </c>
      <c r="AR32" s="2">
        <v>9</v>
      </c>
      <c r="AS32" s="2" t="s">
        <v>4</v>
      </c>
      <c r="AT32" s="342"/>
      <c r="AV32" s="320"/>
      <c r="AW32" s="320"/>
      <c r="AX32" s="320"/>
      <c r="AY32" s="320"/>
      <c r="AZ32" s="320"/>
      <c r="BA32" s="320"/>
      <c r="BB32" s="320"/>
      <c r="BC32" s="320"/>
      <c r="BD32" s="320"/>
      <c r="BE32" s="320"/>
      <c r="BF32" s="320"/>
      <c r="BG32" s="320"/>
      <c r="BH32" s="320"/>
      <c r="BI32" s="320"/>
      <c r="BJ32" s="320"/>
      <c r="BK32" s="320"/>
      <c r="BL32" s="320"/>
      <c r="BM32" s="320"/>
      <c r="BN32" s="320"/>
      <c r="BO32" s="320"/>
    </row>
    <row r="33" spans="2:67">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5">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5">
        <v>34223.369358599179</v>
      </c>
    </row>
    <row r="34" spans="2:67">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5">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5">
        <v>28207.670251251442</v>
      </c>
      <c r="AW34" s="312" t="s">
        <v>389</v>
      </c>
      <c r="AX34" s="313"/>
      <c r="AY34" s="313"/>
      <c r="AZ34" s="313"/>
      <c r="BA34" s="313"/>
      <c r="BB34" s="313"/>
      <c r="BC34" s="313"/>
      <c r="BD34" s="313"/>
      <c r="BE34" s="314"/>
      <c r="BG34" s="311" t="s">
        <v>390</v>
      </c>
      <c r="BH34" s="311"/>
      <c r="BI34" s="311"/>
      <c r="BJ34" s="311"/>
      <c r="BK34" s="311"/>
      <c r="BL34" s="311"/>
      <c r="BM34" s="311"/>
      <c r="BN34" s="311"/>
      <c r="BO34" s="311"/>
    </row>
    <row r="35" spans="2:67" ht="15.75" thickBot="1">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5">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5">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5">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5">
        <v>20657.437314620969</v>
      </c>
      <c r="AV36" s="45">
        <v>1</v>
      </c>
      <c r="AW36" s="85">
        <f t="shared" ref="AW36:AW44" si="58">AW47*2/BF47</f>
        <v>0.70261985217097978</v>
      </c>
      <c r="AX36" s="83">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7">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5">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5">
        <v>23148.606063009749</v>
      </c>
      <c r="AV37" s="2">
        <v>2</v>
      </c>
      <c r="AW37" s="84">
        <f t="shared" si="58"/>
        <v>1.1454237583575084</v>
      </c>
      <c r="AX37" s="85">
        <f t="shared" si="59"/>
        <v>0.81691390624217308</v>
      </c>
      <c r="AY37" s="83">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6">
        <f t="shared" ref="BG37:BG44" si="68">AW59-BF59/2</f>
        <v>2.4742827122205852E-2</v>
      </c>
      <c r="BH37" s="90">
        <f t="shared" ref="BH37:BH44" si="69">AX59-BG59/2</f>
        <v>-2.7099539037741274E-2</v>
      </c>
      <c r="BI37" s="88">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5">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5">
        <v>28163.593215729492</v>
      </c>
      <c r="AV38" s="2">
        <v>3</v>
      </c>
      <c r="AW38" s="43">
        <f t="shared" si="58"/>
        <v>1.0882605171340296</v>
      </c>
      <c r="AX38" s="84">
        <f t="shared" si="59"/>
        <v>1.1019964392981885</v>
      </c>
      <c r="AY38" s="85">
        <f t="shared" si="60"/>
        <v>1.0173587949676559</v>
      </c>
      <c r="AZ38" s="83">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89">
        <f t="shared" si="69"/>
        <v>1.2897892685408308E-2</v>
      </c>
      <c r="BI38" s="90">
        <f t="shared" si="70"/>
        <v>1.9230835329742679E-3</v>
      </c>
      <c r="BJ38" s="88">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5">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5">
        <v>34424.164742643625</v>
      </c>
      <c r="AV39" s="2">
        <v>4</v>
      </c>
      <c r="AW39" s="43">
        <f t="shared" si="58"/>
        <v>0.97168123864172973</v>
      </c>
      <c r="AX39" s="43">
        <f t="shared" si="59"/>
        <v>1.261231872355544</v>
      </c>
      <c r="AY39" s="84">
        <f t="shared" si="60"/>
        <v>1.1596049346453223</v>
      </c>
      <c r="AZ39" s="85">
        <f t="shared" si="61"/>
        <v>1.1231151139650821</v>
      </c>
      <c r="BA39" s="83">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89">
        <f t="shared" si="70"/>
        <v>1.7641329491497895E-2</v>
      </c>
      <c r="BJ39" s="90">
        <f t="shared" si="71"/>
        <v>1.2176859705369095E-2</v>
      </c>
      <c r="BK39" s="88">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c r="AV40" s="2">
        <v>5</v>
      </c>
      <c r="AW40" s="43">
        <f t="shared" si="58"/>
        <v>1.0292112130650728</v>
      </c>
      <c r="AX40" s="43">
        <f t="shared" si="59"/>
        <v>1.160039631353635</v>
      </c>
      <c r="AY40" s="43">
        <f t="shared" si="60"/>
        <v>1.2460055686442493</v>
      </c>
      <c r="AZ40" s="84">
        <f t="shared" si="61"/>
        <v>1.0525034526345358</v>
      </c>
      <c r="BA40" s="85">
        <f t="shared" si="62"/>
        <v>1.0517746160562946</v>
      </c>
      <c r="BB40" s="83">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89">
        <f t="shared" si="71"/>
        <v>5.2609111719893464E-3</v>
      </c>
      <c r="BK40" s="90">
        <f t="shared" si="72"/>
        <v>4.7284872593537641E-3</v>
      </c>
      <c r="BL40" s="88">
        <f t="shared" si="73"/>
        <v>5.1037640259691403E-3</v>
      </c>
      <c r="BM40" s="73">
        <f t="shared" si="74"/>
        <v>2.6609468232821704E-2</v>
      </c>
      <c r="BN40" s="73">
        <f t="shared" si="75"/>
        <v>1.9751285322925638E-2</v>
      </c>
      <c r="BO40" s="73">
        <f t="shared" si="76"/>
        <v>2.6081735279768758E-3</v>
      </c>
    </row>
    <row r="41" spans="2:67" ht="15.75" thickBot="1">
      <c r="B41" s="330" t="s">
        <v>329</v>
      </c>
      <c r="C41" s="312" t="s">
        <v>330</v>
      </c>
      <c r="D41" s="313"/>
      <c r="E41" s="313"/>
      <c r="F41" s="313"/>
      <c r="G41" s="313"/>
      <c r="H41" s="313"/>
      <c r="I41" s="313"/>
      <c r="J41" s="313"/>
      <c r="K41" s="314"/>
      <c r="L41" s="351" t="s">
        <v>329</v>
      </c>
      <c r="M41" s="312" t="s">
        <v>331</v>
      </c>
      <c r="N41" s="313"/>
      <c r="O41" s="313"/>
      <c r="P41" s="313"/>
      <c r="Q41" s="313"/>
      <c r="R41" s="313"/>
      <c r="S41" s="313"/>
      <c r="T41" s="313"/>
      <c r="U41" s="313"/>
      <c r="V41" s="314"/>
      <c r="Y41" s="330" t="s">
        <v>332</v>
      </c>
      <c r="Z41" s="311" t="s">
        <v>330</v>
      </c>
      <c r="AA41" s="311"/>
      <c r="AB41" s="311"/>
      <c r="AC41" s="311"/>
      <c r="AD41" s="311"/>
      <c r="AE41" s="311"/>
      <c r="AF41" s="311"/>
      <c r="AG41" s="311"/>
      <c r="AH41" s="311"/>
      <c r="AI41" s="330" t="s">
        <v>332</v>
      </c>
      <c r="AJ41" s="311" t="s">
        <v>331</v>
      </c>
      <c r="AK41" s="311"/>
      <c r="AL41" s="311"/>
      <c r="AM41" s="311"/>
      <c r="AN41" s="311"/>
      <c r="AO41" s="311"/>
      <c r="AP41" s="311"/>
      <c r="AQ41" s="311"/>
      <c r="AR41" s="311"/>
      <c r="AS41" s="311"/>
      <c r="AV41" s="2">
        <v>6</v>
      </c>
      <c r="AW41" s="43">
        <f t="shared" si="58"/>
        <v>1.056757459345484</v>
      </c>
      <c r="AX41" s="43">
        <f t="shared" si="59"/>
        <v>1.0463345589431556</v>
      </c>
      <c r="AY41" s="43">
        <f t="shared" si="60"/>
        <v>1.2944171870353851</v>
      </c>
      <c r="AZ41" s="43">
        <f t="shared" si="61"/>
        <v>1.225966303270565</v>
      </c>
      <c r="BA41" s="84">
        <f t="shared" si="62"/>
        <v>1.0949240425725462</v>
      </c>
      <c r="BB41" s="85">
        <f t="shared" si="63"/>
        <v>1.1115060154829748</v>
      </c>
      <c r="BC41" s="83">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89">
        <f t="shared" si="72"/>
        <v>8.5028886190852554E-3</v>
      </c>
      <c r="BL41" s="90">
        <f t="shared" si="73"/>
        <v>1.1120572345852051E-2</v>
      </c>
      <c r="BM41" s="88">
        <f t="shared" si="74"/>
        <v>1.5286458121134577E-2</v>
      </c>
      <c r="BN41" s="73">
        <f t="shared" si="75"/>
        <v>3.0837740276883713E-2</v>
      </c>
      <c r="BO41" s="73">
        <f t="shared" si="76"/>
        <v>-4.3451512756370048E-3</v>
      </c>
    </row>
    <row r="42" spans="2:67" ht="15.75" thickBot="1">
      <c r="B42" s="330"/>
      <c r="C42" s="2">
        <v>1</v>
      </c>
      <c r="D42" s="2">
        <v>2</v>
      </c>
      <c r="E42" s="2">
        <v>3</v>
      </c>
      <c r="F42" s="2">
        <v>4</v>
      </c>
      <c r="G42" s="2">
        <v>5</v>
      </c>
      <c r="H42" s="2">
        <v>6</v>
      </c>
      <c r="I42" s="2">
        <v>7</v>
      </c>
      <c r="J42" s="2">
        <v>8</v>
      </c>
      <c r="K42" s="2">
        <v>9</v>
      </c>
      <c r="L42" s="352"/>
      <c r="M42" s="2">
        <v>1</v>
      </c>
      <c r="N42" s="2">
        <v>2</v>
      </c>
      <c r="O42" s="2">
        <v>3</v>
      </c>
      <c r="P42" s="2">
        <v>4</v>
      </c>
      <c r="Q42" s="2">
        <v>5</v>
      </c>
      <c r="R42" s="2">
        <v>6</v>
      </c>
      <c r="S42" s="2">
        <v>7</v>
      </c>
      <c r="T42" s="2">
        <v>8</v>
      </c>
      <c r="U42" s="2">
        <v>9</v>
      </c>
      <c r="V42" s="2" t="s">
        <v>4</v>
      </c>
      <c r="Y42" s="330"/>
      <c r="Z42" s="2">
        <v>1</v>
      </c>
      <c r="AA42" s="2">
        <v>2</v>
      </c>
      <c r="AB42" s="2">
        <v>3</v>
      </c>
      <c r="AC42" s="2">
        <v>4</v>
      </c>
      <c r="AD42" s="2">
        <v>5</v>
      </c>
      <c r="AE42" s="2">
        <v>6</v>
      </c>
      <c r="AF42" s="2">
        <v>7</v>
      </c>
      <c r="AG42" s="2">
        <v>8</v>
      </c>
      <c r="AH42" s="2">
        <v>9</v>
      </c>
      <c r="AI42" s="330"/>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4">
        <f t="shared" si="63"/>
        <v>1.0179204915334821</v>
      </c>
      <c r="BC42" s="85">
        <f t="shared" si="64"/>
        <v>1.0279771678786458</v>
      </c>
      <c r="BD42" s="83">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89">
        <f t="shared" si="73"/>
        <v>1.6912356029255005E-3</v>
      </c>
      <c r="BM42" s="90">
        <f t="shared" si="74"/>
        <v>3.087367850646644E-3</v>
      </c>
      <c r="BN42" s="88">
        <f t="shared" si="75"/>
        <v>1.0297553921077979E-2</v>
      </c>
      <c r="BO42" s="73">
        <f t="shared" si="76"/>
        <v>1.2076802805380205E-2</v>
      </c>
    </row>
    <row r="43" spans="2:67" ht="15.75" thickBot="1">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4">
        <f t="shared" si="64"/>
        <v>0.95000911244760344</v>
      </c>
      <c r="BD43" s="85">
        <f t="shared" si="65"/>
        <v>0.82983933670985421</v>
      </c>
      <c r="BE43" s="83">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89">
        <f t="shared" si="74"/>
        <v>-5.8622885793300356E-3</v>
      </c>
      <c r="BN43" s="90">
        <f t="shared" si="75"/>
        <v>-2.5023188418186557E-2</v>
      </c>
      <c r="BO43" s="88">
        <f t="shared" si="76"/>
        <v>1.9039080499074601E-2</v>
      </c>
    </row>
    <row r="44" spans="2:67" ht="15.75" thickBot="1">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4">
        <f t="shared" si="65"/>
        <v>1.0319962625338321</v>
      </c>
      <c r="BE44" s="85">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89">
        <f t="shared" si="75"/>
        <v>5.359168400889347E-3</v>
      </c>
      <c r="BO44" s="90">
        <f t="shared" si="76"/>
        <v>-6.5023973014676134E-2</v>
      </c>
    </row>
    <row r="45" spans="2:67">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339</v>
      </c>
    </row>
    <row r="47" spans="2:67">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c r="B51" s="330" t="s">
        <v>329</v>
      </c>
      <c r="C51" s="311" t="s">
        <v>333</v>
      </c>
      <c r="D51" s="311"/>
      <c r="E51" s="311"/>
      <c r="F51" s="311"/>
      <c r="G51" s="311"/>
      <c r="H51" s="311"/>
      <c r="I51" s="311"/>
      <c r="J51" s="311"/>
      <c r="K51" s="311"/>
      <c r="M51" s="311" t="s">
        <v>335</v>
      </c>
      <c r="N51" s="311"/>
      <c r="O51" s="311"/>
      <c r="P51" s="311"/>
      <c r="Q51" s="311"/>
      <c r="R51" s="311"/>
      <c r="S51" s="311"/>
      <c r="T51" s="311"/>
      <c r="U51" s="311"/>
      <c r="V51" s="311"/>
      <c r="Y51" s="330" t="s">
        <v>332</v>
      </c>
      <c r="Z51" s="311" t="s">
        <v>333</v>
      </c>
      <c r="AA51" s="311"/>
      <c r="AB51" s="311"/>
      <c r="AC51" s="311"/>
      <c r="AD51" s="311"/>
      <c r="AE51" s="311"/>
      <c r="AF51" s="311"/>
      <c r="AG51" s="311"/>
      <c r="AH51" s="311"/>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c r="B52" s="330"/>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330"/>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339</v>
      </c>
    </row>
    <row r="58" spans="2:67">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c r="B61" s="330" t="s">
        <v>334</v>
      </c>
      <c r="C61" s="311" t="s">
        <v>330</v>
      </c>
      <c r="D61" s="311"/>
      <c r="E61" s="311"/>
      <c r="F61" s="311"/>
      <c r="G61" s="311"/>
      <c r="H61" s="311"/>
      <c r="I61" s="311"/>
      <c r="J61" s="311"/>
      <c r="K61" s="311"/>
      <c r="L61" s="330" t="s">
        <v>334</v>
      </c>
      <c r="M61" s="311" t="s">
        <v>331</v>
      </c>
      <c r="N61" s="311"/>
      <c r="O61" s="311"/>
      <c r="P61" s="311"/>
      <c r="Q61" s="311"/>
      <c r="R61" s="311"/>
      <c r="S61" s="311"/>
      <c r="T61" s="311"/>
      <c r="U61" s="311"/>
      <c r="V61" s="311"/>
      <c r="W61" s="342" t="s">
        <v>2</v>
      </c>
      <c r="Y61" s="330" t="s">
        <v>336</v>
      </c>
      <c r="Z61" s="311" t="s">
        <v>330</v>
      </c>
      <c r="AA61" s="311"/>
      <c r="AB61" s="311"/>
      <c r="AC61" s="311"/>
      <c r="AD61" s="311"/>
      <c r="AE61" s="311"/>
      <c r="AF61" s="311"/>
      <c r="AG61" s="311"/>
      <c r="AH61" s="311"/>
      <c r="AI61" s="330" t="s">
        <v>336</v>
      </c>
      <c r="AJ61" s="311" t="s">
        <v>331</v>
      </c>
      <c r="AK61" s="311"/>
      <c r="AL61" s="311"/>
      <c r="AM61" s="311"/>
      <c r="AN61" s="311"/>
      <c r="AO61" s="311"/>
      <c r="AP61" s="311"/>
      <c r="AQ61" s="311"/>
      <c r="AR61" s="311"/>
      <c r="AS61" s="311"/>
      <c r="AT61" s="342"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c r="B62" s="330"/>
      <c r="C62" s="2">
        <v>1</v>
      </c>
      <c r="D62" s="2">
        <v>2</v>
      </c>
      <c r="E62" s="2">
        <v>3</v>
      </c>
      <c r="F62" s="2">
        <v>4</v>
      </c>
      <c r="G62" s="2">
        <v>5</v>
      </c>
      <c r="H62" s="2">
        <v>6</v>
      </c>
      <c r="I62" s="2">
        <v>7</v>
      </c>
      <c r="J62" s="2">
        <v>8</v>
      </c>
      <c r="K62" s="2">
        <v>9</v>
      </c>
      <c r="L62" s="330"/>
      <c r="M62" s="2">
        <v>1</v>
      </c>
      <c r="N62" s="2">
        <v>2</v>
      </c>
      <c r="O62" s="2">
        <v>3</v>
      </c>
      <c r="P62" s="2">
        <v>4</v>
      </c>
      <c r="Q62" s="2">
        <v>5</v>
      </c>
      <c r="R62" s="2">
        <v>6</v>
      </c>
      <c r="S62" s="2">
        <v>7</v>
      </c>
      <c r="T62" s="2">
        <v>8</v>
      </c>
      <c r="U62" s="2">
        <v>9</v>
      </c>
      <c r="V62" s="2" t="s">
        <v>4</v>
      </c>
      <c r="W62" s="342"/>
      <c r="Y62" s="330"/>
      <c r="Z62" s="2">
        <v>1</v>
      </c>
      <c r="AA62" s="2">
        <v>2</v>
      </c>
      <c r="AB62" s="2">
        <v>3</v>
      </c>
      <c r="AC62" s="2">
        <v>4</v>
      </c>
      <c r="AD62" s="2">
        <v>5</v>
      </c>
      <c r="AE62" s="2">
        <v>6</v>
      </c>
      <c r="AF62" s="2">
        <v>7</v>
      </c>
      <c r="AG62" s="2">
        <v>8</v>
      </c>
      <c r="AH62" s="2">
        <v>9</v>
      </c>
      <c r="AI62" s="330"/>
      <c r="AJ62" s="2">
        <v>1</v>
      </c>
      <c r="AK62" s="2">
        <v>2</v>
      </c>
      <c r="AL62" s="2">
        <v>3</v>
      </c>
      <c r="AM62" s="2">
        <v>4</v>
      </c>
      <c r="AN62" s="2">
        <v>5</v>
      </c>
      <c r="AO62" s="2">
        <v>6</v>
      </c>
      <c r="AP62" s="2">
        <v>7</v>
      </c>
      <c r="AQ62" s="2">
        <v>8</v>
      </c>
      <c r="AR62" s="2">
        <v>9</v>
      </c>
      <c r="AS62" s="2" t="s">
        <v>4</v>
      </c>
      <c r="AT62" s="342"/>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5">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5">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5">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5">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5">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5">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5">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5">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5">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5">
        <v>106235.69788044076</v>
      </c>
    </row>
    <row r="68" spans="2:67">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5">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5">
        <v>120299.37759636856</v>
      </c>
    </row>
    <row r="69" spans="2:67">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5">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5">
        <v>147934.89653329429</v>
      </c>
    </row>
    <row r="70" spans="2:67">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5">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5">
        <v>180015.47016875938</v>
      </c>
    </row>
    <row r="71" spans="2:67">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5">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5">
        <v>198979.06458981585</v>
      </c>
    </row>
    <row r="73" spans="2:67" ht="15" customHeight="1">
      <c r="B73" s="330" t="s">
        <v>334</v>
      </c>
      <c r="C73" s="311" t="s">
        <v>330</v>
      </c>
      <c r="D73" s="311"/>
      <c r="E73" s="311"/>
      <c r="F73" s="311"/>
      <c r="G73" s="311"/>
      <c r="H73" s="311"/>
      <c r="I73" s="311"/>
      <c r="J73" s="311"/>
      <c r="K73" s="311"/>
      <c r="L73" s="330" t="s">
        <v>334</v>
      </c>
      <c r="M73" s="311" t="s">
        <v>331</v>
      </c>
      <c r="N73" s="311"/>
      <c r="O73" s="311"/>
      <c r="P73" s="311"/>
      <c r="Q73" s="311"/>
      <c r="R73" s="311"/>
      <c r="S73" s="311"/>
      <c r="T73" s="311"/>
      <c r="U73" s="311"/>
      <c r="V73" s="311"/>
      <c r="Y73" s="330" t="s">
        <v>336</v>
      </c>
      <c r="Z73" s="311" t="s">
        <v>330</v>
      </c>
      <c r="AA73" s="311"/>
      <c r="AB73" s="311"/>
      <c r="AC73" s="311"/>
      <c r="AD73" s="311"/>
      <c r="AE73" s="311"/>
      <c r="AF73" s="311"/>
      <c r="AG73" s="311"/>
      <c r="AH73" s="311"/>
      <c r="AI73" s="330" t="s">
        <v>336</v>
      </c>
      <c r="AJ73" s="311" t="s">
        <v>331</v>
      </c>
      <c r="AK73" s="311"/>
      <c r="AL73" s="311"/>
      <c r="AM73" s="311"/>
      <c r="AN73" s="311"/>
      <c r="AO73" s="311"/>
      <c r="AP73" s="311"/>
      <c r="AQ73" s="311"/>
      <c r="AR73" s="311"/>
      <c r="AS73" s="311"/>
    </row>
    <row r="74" spans="2:67">
      <c r="B74" s="330"/>
      <c r="C74" s="2">
        <v>1</v>
      </c>
      <c r="D74" s="2">
        <v>2</v>
      </c>
      <c r="E74" s="2">
        <v>3</v>
      </c>
      <c r="F74" s="2">
        <v>4</v>
      </c>
      <c r="G74" s="2">
        <v>5</v>
      </c>
      <c r="H74" s="2">
        <v>6</v>
      </c>
      <c r="I74" s="2">
        <v>7</v>
      </c>
      <c r="J74" s="2">
        <v>8</v>
      </c>
      <c r="K74" s="2">
        <v>9</v>
      </c>
      <c r="L74" s="330"/>
      <c r="M74" s="2">
        <v>1</v>
      </c>
      <c r="N74" s="2">
        <v>2</v>
      </c>
      <c r="O74" s="2">
        <v>3</v>
      </c>
      <c r="P74" s="2">
        <v>4</v>
      </c>
      <c r="Q74" s="2">
        <v>5</v>
      </c>
      <c r="R74" s="2">
        <v>6</v>
      </c>
      <c r="S74" s="2">
        <v>7</v>
      </c>
      <c r="T74" s="2">
        <v>8</v>
      </c>
      <c r="U74" s="2">
        <v>9</v>
      </c>
      <c r="V74" s="2" t="s">
        <v>4</v>
      </c>
      <c r="Y74" s="330"/>
      <c r="Z74" s="2">
        <v>1</v>
      </c>
      <c r="AA74" s="2">
        <v>2</v>
      </c>
      <c r="AB74" s="2">
        <v>3</v>
      </c>
      <c r="AC74" s="2">
        <v>4</v>
      </c>
      <c r="AD74" s="2">
        <v>5</v>
      </c>
      <c r="AE74" s="2">
        <v>6</v>
      </c>
      <c r="AF74" s="2">
        <v>7</v>
      </c>
      <c r="AG74" s="2">
        <v>8</v>
      </c>
      <c r="AH74" s="2">
        <v>9</v>
      </c>
      <c r="AI74" s="330"/>
      <c r="AJ74" s="2">
        <v>1</v>
      </c>
      <c r="AK74" s="2">
        <v>2</v>
      </c>
      <c r="AL74" s="2">
        <v>3</v>
      </c>
      <c r="AM74" s="2">
        <v>4</v>
      </c>
      <c r="AN74" s="2">
        <v>5</v>
      </c>
      <c r="AO74" s="2">
        <v>6</v>
      </c>
      <c r="AP74" s="2">
        <v>7</v>
      </c>
      <c r="AQ74" s="2">
        <v>8</v>
      </c>
      <c r="AR74" s="2">
        <v>9</v>
      </c>
      <c r="AS74" s="2" t="s">
        <v>4</v>
      </c>
    </row>
    <row r="75" spans="2:67">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c r="B85" s="330" t="s">
        <v>334</v>
      </c>
      <c r="C85" s="311" t="s">
        <v>333</v>
      </c>
      <c r="D85" s="311"/>
      <c r="E85" s="311"/>
      <c r="F85" s="311"/>
      <c r="G85" s="311"/>
      <c r="H85" s="311"/>
      <c r="I85" s="311"/>
      <c r="J85" s="311"/>
      <c r="K85" s="311"/>
      <c r="Y85" s="330" t="s">
        <v>336</v>
      </c>
      <c r="Z85" s="311" t="s">
        <v>333</v>
      </c>
      <c r="AA85" s="311"/>
      <c r="AB85" s="311"/>
      <c r="AC85" s="311"/>
      <c r="AD85" s="311"/>
      <c r="AE85" s="311"/>
      <c r="AF85" s="311"/>
      <c r="AG85" s="311"/>
      <c r="AH85" s="311"/>
    </row>
    <row r="86" spans="2:45">
      <c r="B86" s="330"/>
      <c r="C86" s="2">
        <v>1</v>
      </c>
      <c r="D86" s="2">
        <v>2</v>
      </c>
      <c r="E86" s="2">
        <v>3</v>
      </c>
      <c r="F86" s="2">
        <v>4</v>
      </c>
      <c r="G86" s="2">
        <v>5</v>
      </c>
      <c r="H86" s="2">
        <v>6</v>
      </c>
      <c r="I86" s="2">
        <v>7</v>
      </c>
      <c r="J86" s="2">
        <v>8</v>
      </c>
      <c r="K86" s="2">
        <v>9</v>
      </c>
      <c r="Y86" s="330"/>
      <c r="Z86" s="2">
        <v>1</v>
      </c>
      <c r="AA86" s="2">
        <v>2</v>
      </c>
      <c r="AB86" s="2">
        <v>3</v>
      </c>
      <c r="AC86" s="2">
        <v>4</v>
      </c>
      <c r="AD86" s="2">
        <v>5</v>
      </c>
      <c r="AE86" s="2">
        <v>6</v>
      </c>
      <c r="AF86" s="2">
        <v>7</v>
      </c>
      <c r="AG86" s="2">
        <v>8</v>
      </c>
      <c r="AH86" s="2">
        <v>9</v>
      </c>
    </row>
    <row r="87" spans="2:4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c r="B98" s="350" t="s">
        <v>378</v>
      </c>
      <c r="C98" s="350"/>
      <c r="D98" s="350"/>
      <c r="E98" s="350"/>
      <c r="F98" s="350"/>
      <c r="G98" s="350"/>
      <c r="H98" s="350"/>
      <c r="I98" s="350"/>
      <c r="J98" s="350"/>
      <c r="K98" s="350"/>
      <c r="L98" s="350"/>
      <c r="M98" s="350"/>
      <c r="N98" s="350"/>
      <c r="O98" s="350"/>
      <c r="P98" s="350"/>
      <c r="Q98" s="350"/>
      <c r="R98" s="350"/>
      <c r="S98" s="350"/>
      <c r="T98" s="350"/>
      <c r="U98" s="350"/>
      <c r="V98" s="350"/>
      <c r="W98" s="350"/>
      <c r="X98" s="350"/>
      <c r="Y98" s="350"/>
      <c r="Z98" s="350"/>
      <c r="AA98" s="350"/>
      <c r="AB98" s="350"/>
      <c r="AC98" s="350"/>
      <c r="AD98" s="350"/>
      <c r="AE98" s="350"/>
      <c r="AF98" s="350"/>
      <c r="AG98" s="350"/>
      <c r="AH98" s="350"/>
      <c r="AI98" s="350"/>
      <c r="AJ98" s="350"/>
      <c r="AK98" s="350"/>
      <c r="AL98" s="350"/>
      <c r="AM98" s="350"/>
      <c r="AN98" s="350"/>
      <c r="AO98" s="350"/>
      <c r="AP98" s="350"/>
      <c r="AQ98" s="350"/>
      <c r="AR98" s="350"/>
      <c r="AS98" s="350"/>
      <c r="AT98" s="350"/>
    </row>
    <row r="100" spans="2:67">
      <c r="B100" s="4" t="s">
        <v>338</v>
      </c>
      <c r="C100" s="4"/>
      <c r="D100" s="4" t="s">
        <v>373</v>
      </c>
      <c r="E100" s="4"/>
      <c r="F100" s="4"/>
      <c r="G100" s="4"/>
      <c r="H100" s="4"/>
      <c r="I100" s="4"/>
      <c r="J100" s="4"/>
      <c r="K100" s="4"/>
      <c r="L100" s="4"/>
      <c r="M100" s="4" t="s">
        <v>374</v>
      </c>
      <c r="N100" s="4"/>
      <c r="O100" s="4"/>
      <c r="P100" s="4"/>
      <c r="Q100" s="4"/>
      <c r="R100" s="4"/>
      <c r="S100" s="4"/>
      <c r="T100" s="4"/>
      <c r="U100" s="4"/>
      <c r="V100" s="4"/>
      <c r="Y100" s="4" t="s">
        <v>337</v>
      </c>
      <c r="Z100" s="4"/>
      <c r="AA100" s="4" t="s">
        <v>373</v>
      </c>
      <c r="AB100" s="4"/>
      <c r="AC100" s="4"/>
      <c r="AD100" s="4"/>
      <c r="AE100" s="4"/>
      <c r="AF100" s="4"/>
      <c r="AG100" s="4"/>
      <c r="AH100" s="4"/>
      <c r="AI100" s="4"/>
      <c r="AJ100" s="4" t="s">
        <v>374</v>
      </c>
      <c r="AK100" s="4"/>
      <c r="AL100" s="4"/>
      <c r="AM100" s="4"/>
      <c r="AN100" s="4"/>
      <c r="AO100" s="4"/>
      <c r="AP100" s="4"/>
      <c r="AQ100" s="4"/>
      <c r="AR100" s="4"/>
      <c r="AS100" s="4"/>
      <c r="AU100" s="4" t="s">
        <v>376</v>
      </c>
      <c r="AV100" s="4"/>
      <c r="AW100" s="4" t="s">
        <v>373</v>
      </c>
      <c r="AX100" s="4"/>
      <c r="AY100" s="4"/>
      <c r="AZ100" s="4"/>
      <c r="BA100" s="4"/>
      <c r="BB100" s="4"/>
      <c r="BC100" s="4"/>
      <c r="BD100" s="4"/>
      <c r="BE100" s="4"/>
      <c r="BF100" s="4" t="s">
        <v>374</v>
      </c>
      <c r="BG100" s="4"/>
      <c r="BH100" s="4"/>
      <c r="BI100" s="4"/>
      <c r="BJ100" s="4"/>
      <c r="BK100" s="4"/>
      <c r="BL100" s="4"/>
      <c r="BM100" s="4"/>
      <c r="BN100" s="4"/>
      <c r="BO100" s="4"/>
    </row>
    <row r="101" spans="2:67">
      <c r="B101" s="4" t="s">
        <v>372</v>
      </c>
      <c r="C101" s="4" t="s">
        <v>339</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372</v>
      </c>
      <c r="Z101" s="4" t="s">
        <v>339</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375</v>
      </c>
      <c r="AV101" s="4" t="s">
        <v>339</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c r="B102" s="4" t="s">
        <v>341</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341</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361</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c r="B103" s="4" t="s">
        <v>346</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346</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360</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c r="B104" s="4" t="s">
        <v>353</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353</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379</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c r="B105" s="4" t="s">
        <v>352</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352</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362</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c r="B106" s="4" t="s">
        <v>355</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355</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363</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c r="B107" s="4" t="s">
        <v>344</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344</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366</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c r="B108" s="4" t="s">
        <v>340</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340</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367</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c r="B109" s="4" t="s">
        <v>349</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349</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371</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c r="B110" s="4" t="s">
        <v>342</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342</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365</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c r="B111" s="4" t="s">
        <v>345</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345</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369</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c r="B112" s="4" t="s">
        <v>356</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356</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359</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c r="B113" s="4" t="s">
        <v>351</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351</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370</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c r="B114" s="4" t="s">
        <v>348</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348</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368</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c r="B115" s="4" t="s">
        <v>347</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347</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364</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c r="B116" s="4" t="s">
        <v>350</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350</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c r="B117" s="4" t="s">
        <v>358</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358</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376</v>
      </c>
      <c r="AV117" s="4"/>
      <c r="AW117" s="4" t="s">
        <v>373</v>
      </c>
      <c r="AX117" s="4"/>
      <c r="AY117" s="4"/>
      <c r="AZ117" s="4"/>
      <c r="BA117" s="4"/>
      <c r="BB117" s="4"/>
      <c r="BC117" s="4"/>
      <c r="BD117" s="4"/>
      <c r="BE117" s="4"/>
      <c r="BF117" s="4" t="s">
        <v>374</v>
      </c>
      <c r="BG117" s="4"/>
      <c r="BH117" s="4"/>
      <c r="BI117" s="4"/>
      <c r="BJ117" s="4"/>
      <c r="BK117" s="4"/>
      <c r="BL117" s="4"/>
      <c r="BM117" s="4"/>
      <c r="BN117" s="4"/>
      <c r="BO117" s="4"/>
    </row>
    <row r="118" spans="2:67">
      <c r="B118" s="4" t="s">
        <v>343</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343</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375</v>
      </c>
      <c r="AV118" s="4" t="s">
        <v>339</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c r="B119" s="4" t="s">
        <v>357</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357</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361</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c r="B120" s="4" t="s">
        <v>354</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354</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360</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c r="AU121" s="4" t="s">
        <v>379</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c r="B122" s="4" t="s">
        <v>338</v>
      </c>
      <c r="C122" s="4"/>
      <c r="D122" s="4" t="s">
        <v>373</v>
      </c>
      <c r="E122" s="4"/>
      <c r="F122" s="4"/>
      <c r="G122" s="4"/>
      <c r="H122" s="4"/>
      <c r="I122" s="4"/>
      <c r="J122" s="4"/>
      <c r="K122" s="4"/>
      <c r="L122" s="4"/>
      <c r="M122" s="4" t="s">
        <v>374</v>
      </c>
      <c r="N122" s="4"/>
      <c r="O122" s="4"/>
      <c r="P122" s="4"/>
      <c r="Q122" s="4"/>
      <c r="R122" s="4"/>
      <c r="S122" s="4"/>
      <c r="T122" s="4"/>
      <c r="U122" s="4"/>
      <c r="V122" s="4"/>
      <c r="Y122" s="4" t="s">
        <v>337</v>
      </c>
      <c r="Z122" s="4"/>
      <c r="AA122" s="4" t="s">
        <v>373</v>
      </c>
      <c r="AB122" s="4"/>
      <c r="AC122" s="4"/>
      <c r="AD122" s="4"/>
      <c r="AE122" s="4"/>
      <c r="AF122" s="4"/>
      <c r="AG122" s="4"/>
      <c r="AH122" s="4"/>
      <c r="AI122" s="4"/>
      <c r="AJ122" s="4" t="s">
        <v>374</v>
      </c>
      <c r="AK122" s="4"/>
      <c r="AL122" s="4"/>
      <c r="AM122" s="4"/>
      <c r="AN122" s="4"/>
      <c r="AO122" s="4"/>
      <c r="AP122" s="4"/>
      <c r="AQ122" s="4"/>
      <c r="AR122" s="4"/>
      <c r="AS122" s="4"/>
      <c r="AU122" s="4" t="s">
        <v>362</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c r="B123" s="4" t="s">
        <v>372</v>
      </c>
      <c r="C123" s="4" t="s">
        <v>339</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372</v>
      </c>
      <c r="Z123" s="4" t="s">
        <v>339</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363</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c r="B124" s="4" t="s">
        <v>341</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341</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366</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c r="B125" s="4" t="s">
        <v>346</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346</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367</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c r="B126" s="4" t="s">
        <v>353</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353</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371</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c r="B127" s="4" t="s">
        <v>352</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352</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365</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c r="B128" s="4" t="s">
        <v>355</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355</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369</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c r="B129" s="4" t="s">
        <v>344</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344</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359</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c r="B130" s="4" t="s">
        <v>340</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340</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370</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c r="B131" s="4" t="s">
        <v>349</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349</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368</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c r="B132" s="4" t="s">
        <v>342</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342</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364</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c r="B133" s="4" t="s">
        <v>345</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345</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c r="B134" s="4" t="s">
        <v>356</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356</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376</v>
      </c>
      <c r="AV134" s="4"/>
      <c r="AW134" s="4" t="s">
        <v>333</v>
      </c>
      <c r="AX134" s="4"/>
      <c r="AY134" s="4"/>
      <c r="AZ134" s="4"/>
      <c r="BA134" s="4"/>
      <c r="BB134" s="4"/>
      <c r="BC134" s="4"/>
      <c r="BD134" s="4"/>
      <c r="BE134" s="4"/>
    </row>
    <row r="135" spans="2:67">
      <c r="B135" s="4" t="s">
        <v>351</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351</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375</v>
      </c>
      <c r="AV135" s="4" t="s">
        <v>339</v>
      </c>
      <c r="AW135" s="4">
        <v>1</v>
      </c>
      <c r="AX135" s="4">
        <v>2</v>
      </c>
      <c r="AY135" s="4">
        <v>3</v>
      </c>
      <c r="AZ135" s="4">
        <v>4</v>
      </c>
      <c r="BA135" s="4">
        <v>5</v>
      </c>
      <c r="BB135" s="4">
        <v>6</v>
      </c>
      <c r="BC135" s="4">
        <v>7</v>
      </c>
      <c r="BD135" s="4">
        <v>8</v>
      </c>
      <c r="BE135" s="4">
        <v>9</v>
      </c>
    </row>
    <row r="136" spans="2:67">
      <c r="B136" s="4" t="s">
        <v>348</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348</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361</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c r="B137" s="4" t="s">
        <v>347</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347</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360</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c r="B138" s="4" t="s">
        <v>350</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350</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379</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c r="B139" s="4" t="s">
        <v>358</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358</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362</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c r="B140" s="4" t="s">
        <v>343</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343</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363</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c r="B141" s="4" t="s">
        <v>357</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357</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366</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c r="B142" s="4" t="s">
        <v>354</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354</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367</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c r="AU143" s="4" t="s">
        <v>371</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c r="B144" s="4" t="s">
        <v>338</v>
      </c>
      <c r="C144" s="4"/>
      <c r="D144" s="4" t="s">
        <v>333</v>
      </c>
      <c r="E144" s="4"/>
      <c r="F144" s="4"/>
      <c r="G144" s="4"/>
      <c r="H144" s="4"/>
      <c r="I144" s="4"/>
      <c r="J144" s="4"/>
      <c r="K144" s="4"/>
      <c r="L144" s="4"/>
      <c r="Y144" s="4" t="s">
        <v>337</v>
      </c>
      <c r="Z144" s="4"/>
      <c r="AA144" s="4" t="s">
        <v>333</v>
      </c>
      <c r="AB144" s="4"/>
      <c r="AC144" s="4"/>
      <c r="AD144" s="4"/>
      <c r="AE144" s="4"/>
      <c r="AF144" s="4"/>
      <c r="AG144" s="4"/>
      <c r="AH144" s="4"/>
      <c r="AI144" s="4"/>
      <c r="AU144" s="4" t="s">
        <v>365</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c r="B145" s="4" t="s">
        <v>372</v>
      </c>
      <c r="C145" s="4" t="s">
        <v>339</v>
      </c>
      <c r="D145" s="4">
        <v>1</v>
      </c>
      <c r="E145" s="4">
        <v>2</v>
      </c>
      <c r="F145" s="4">
        <v>3</v>
      </c>
      <c r="G145" s="4">
        <v>4</v>
      </c>
      <c r="H145" s="4">
        <v>5</v>
      </c>
      <c r="I145" s="4">
        <v>6</v>
      </c>
      <c r="J145" s="4">
        <v>7</v>
      </c>
      <c r="K145" s="4">
        <v>8</v>
      </c>
      <c r="L145" s="4">
        <v>9</v>
      </c>
      <c r="N145" s="4" t="s">
        <v>382</v>
      </c>
      <c r="Y145" s="4" t="s">
        <v>372</v>
      </c>
      <c r="Z145" s="4" t="s">
        <v>339</v>
      </c>
      <c r="AA145" s="4">
        <v>1</v>
      </c>
      <c r="AB145" s="4">
        <v>2</v>
      </c>
      <c r="AC145" s="4">
        <v>3</v>
      </c>
      <c r="AD145" s="4">
        <v>4</v>
      </c>
      <c r="AE145" s="4">
        <v>5</v>
      </c>
      <c r="AF145" s="4">
        <v>6</v>
      </c>
      <c r="AG145" s="4">
        <v>7</v>
      </c>
      <c r="AH145" s="4">
        <v>8</v>
      </c>
      <c r="AI145" s="4">
        <v>9</v>
      </c>
      <c r="AU145" s="4" t="s">
        <v>369</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c r="B146" s="4" t="s">
        <v>341</v>
      </c>
      <c r="C146" s="81">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341</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359</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c r="B147" s="4" t="s">
        <v>346</v>
      </c>
      <c r="C147" s="81">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346</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370</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c r="B148" s="4" t="s">
        <v>353</v>
      </c>
      <c r="C148" s="81">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353</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368</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c r="B149" s="4" t="s">
        <v>352</v>
      </c>
      <c r="C149" s="81">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352</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364</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c r="B150" s="4" t="s">
        <v>355</v>
      </c>
      <c r="C150" s="81">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355</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c r="B151" s="4" t="s">
        <v>344</v>
      </c>
      <c r="C151" s="81">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344</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c r="B152" s="4" t="s">
        <v>340</v>
      </c>
      <c r="C152" s="81">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340</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c r="B153" s="4" t="s">
        <v>349</v>
      </c>
      <c r="C153" s="81">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349</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c r="B154" s="4" t="s">
        <v>342</v>
      </c>
      <c r="C154" s="81">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342</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c r="B155" s="4" t="s">
        <v>345</v>
      </c>
      <c r="C155" s="81">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345</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c r="B156" s="4" t="s">
        <v>356</v>
      </c>
      <c r="C156" s="81">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356</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c r="B157" s="4" t="s">
        <v>351</v>
      </c>
      <c r="C157" s="81">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351</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c r="B158" s="4" t="s">
        <v>348</v>
      </c>
      <c r="C158" s="81">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348</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c r="B159" s="4" t="s">
        <v>347</v>
      </c>
      <c r="C159" s="81">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347</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c r="B160" s="4" t="s">
        <v>350</v>
      </c>
      <c r="C160" s="81">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350</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c r="B161" s="4" t="s">
        <v>358</v>
      </c>
      <c r="C161" s="81">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358</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c r="B162" s="4" t="s">
        <v>343</v>
      </c>
      <c r="C162" s="81">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343</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c r="B163" s="4" t="s">
        <v>357</v>
      </c>
      <c r="C163" s="81">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357</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c r="B164" s="4" t="s">
        <v>354</v>
      </c>
      <c r="C164" s="81">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354</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 ref="M61:V61"/>
    <mergeCell ref="W61:W62"/>
    <mergeCell ref="B51:B52"/>
    <mergeCell ref="Y85:Y86"/>
    <mergeCell ref="Z85:AH85"/>
    <mergeCell ref="M51:V51"/>
    <mergeCell ref="Y61:Y62"/>
    <mergeCell ref="Z61:AH61"/>
    <mergeCell ref="Z31:AH31"/>
    <mergeCell ref="AI31:AI32"/>
    <mergeCell ref="AJ31:AS31"/>
    <mergeCell ref="AI61:AI62"/>
    <mergeCell ref="AJ61:AS61"/>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B3" sqref="B3:O4"/>
    </sheetView>
  </sheetViews>
  <sheetFormatPr defaultRowHeight="15"/>
  <cols>
    <col min="3" max="3" width="12.28515625" bestFit="1" customWidth="1"/>
    <col min="16" max="16" width="8.42578125" customWidth="1"/>
    <col min="18" max="18" width="12" customWidth="1"/>
  </cols>
  <sheetData>
    <row r="2" spans="2:27" ht="18.75">
      <c r="B2" s="319" t="s">
        <v>151</v>
      </c>
      <c r="C2" s="319"/>
      <c r="D2" s="319"/>
      <c r="E2" s="319"/>
      <c r="F2" s="319"/>
      <c r="G2" s="319"/>
      <c r="H2" s="319"/>
      <c r="I2" s="319"/>
      <c r="J2" s="319"/>
      <c r="K2" s="319"/>
      <c r="L2" s="319"/>
      <c r="M2" s="319"/>
      <c r="N2" s="319"/>
      <c r="O2" s="319"/>
    </row>
    <row r="3" spans="2:27" ht="57" customHeight="1">
      <c r="B3" s="320" t="s">
        <v>496</v>
      </c>
      <c r="C3" s="320"/>
      <c r="D3" s="320"/>
      <c r="E3" s="320"/>
      <c r="F3" s="320"/>
      <c r="G3" s="320"/>
      <c r="H3" s="320"/>
      <c r="I3" s="320"/>
      <c r="J3" s="320"/>
      <c r="K3" s="320"/>
      <c r="L3" s="320"/>
      <c r="M3" s="320"/>
      <c r="N3" s="320"/>
      <c r="O3" s="320"/>
    </row>
    <row r="4" spans="2:27" ht="77.25" customHeight="1">
      <c r="B4" s="320"/>
      <c r="C4" s="320"/>
      <c r="D4" s="320"/>
      <c r="E4" s="320"/>
      <c r="F4" s="320"/>
      <c r="G4" s="320"/>
      <c r="H4" s="320"/>
      <c r="I4" s="320"/>
      <c r="J4" s="320"/>
      <c r="K4" s="320"/>
      <c r="L4" s="320"/>
      <c r="M4" s="320"/>
      <c r="N4" s="320"/>
      <c r="O4" s="320"/>
    </row>
    <row r="6" spans="2:27" ht="15" customHeight="1">
      <c r="B6" s="312" t="s">
        <v>154</v>
      </c>
      <c r="C6" s="313"/>
      <c r="D6" s="313"/>
      <c r="E6" s="313"/>
      <c r="F6" s="313"/>
      <c r="G6" s="313"/>
      <c r="H6" s="313"/>
      <c r="I6" s="313"/>
      <c r="J6" s="313"/>
      <c r="K6" s="313"/>
      <c r="L6" s="313"/>
      <c r="M6" s="314"/>
      <c r="O6" s="312" t="s">
        <v>495</v>
      </c>
      <c r="P6" s="313"/>
      <c r="Q6" s="313"/>
      <c r="R6" s="313"/>
      <c r="S6" s="313"/>
      <c r="T6" s="313"/>
      <c r="U6" s="313"/>
      <c r="V6" s="313"/>
      <c r="W6" s="313"/>
      <c r="X6" s="313"/>
      <c r="Y6" s="313"/>
      <c r="Z6" s="313"/>
      <c r="AA6" s="314"/>
    </row>
    <row r="7" spans="2:27" ht="15" customHeight="1">
      <c r="B7" s="369" t="s">
        <v>155</v>
      </c>
      <c r="C7" s="370"/>
      <c r="D7" s="2">
        <v>1</v>
      </c>
      <c r="E7" s="2">
        <v>2</v>
      </c>
      <c r="F7" s="2">
        <v>3</v>
      </c>
      <c r="G7" s="2">
        <v>4</v>
      </c>
      <c r="H7" s="2">
        <v>5</v>
      </c>
      <c r="I7" s="2">
        <v>6</v>
      </c>
      <c r="J7" s="2">
        <v>7</v>
      </c>
      <c r="K7" s="2">
        <v>8</v>
      </c>
      <c r="L7" s="2">
        <v>9</v>
      </c>
      <c r="M7" s="2" t="s">
        <v>4</v>
      </c>
      <c r="O7" s="360" t="s">
        <v>155</v>
      </c>
      <c r="P7" s="360"/>
      <c r="Q7" s="360"/>
      <c r="R7" s="2">
        <v>1</v>
      </c>
      <c r="S7" s="2">
        <v>2</v>
      </c>
      <c r="T7" s="2">
        <v>3</v>
      </c>
      <c r="U7" s="2">
        <v>4</v>
      </c>
      <c r="V7" s="2">
        <v>5</v>
      </c>
      <c r="W7" s="2">
        <v>6</v>
      </c>
      <c r="X7" s="2">
        <v>7</v>
      </c>
      <c r="Y7" s="2">
        <v>8</v>
      </c>
      <c r="Z7" s="2">
        <v>9</v>
      </c>
      <c r="AA7" s="2" t="s">
        <v>4</v>
      </c>
    </row>
    <row r="8" spans="2:27">
      <c r="B8" s="360" t="s">
        <v>49</v>
      </c>
      <c r="C8" s="2" t="s">
        <v>123</v>
      </c>
      <c r="D8" s="32"/>
      <c r="E8" s="32"/>
      <c r="F8" s="33">
        <v>1.1512495840252424</v>
      </c>
      <c r="G8" s="33">
        <v>1.023480568621782</v>
      </c>
      <c r="H8" s="33">
        <v>1.0632169923362911</v>
      </c>
      <c r="I8" s="33">
        <v>1.0481039204034848</v>
      </c>
      <c r="J8" s="33">
        <v>1.0424950444539112</v>
      </c>
      <c r="K8" s="33">
        <v>1.0320974684617013</v>
      </c>
      <c r="L8" s="33">
        <v>1.2616697236720535</v>
      </c>
      <c r="M8" s="34"/>
      <c r="O8" s="360" t="s">
        <v>49</v>
      </c>
      <c r="P8" s="344" t="s">
        <v>152</v>
      </c>
      <c r="Q8" s="344"/>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c r="B9" s="360"/>
      <c r="C9" s="2" t="s">
        <v>122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360"/>
      <c r="P9" s="344" t="s">
        <v>117</v>
      </c>
      <c r="Q9" s="344"/>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c r="B10" s="360"/>
      <c r="C10" s="2" t="s">
        <v>39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360"/>
      <c r="P10" s="344" t="s">
        <v>2</v>
      </c>
      <c r="Q10" s="344"/>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c r="B11" s="360"/>
      <c r="C11" s="14" t="s">
        <v>124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360" t="s">
        <v>51</v>
      </c>
      <c r="P11" s="344" t="s">
        <v>152</v>
      </c>
      <c r="Q11" s="344"/>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c r="B12" s="360"/>
      <c r="C12" s="14" t="s">
        <v>125</v>
      </c>
      <c r="D12" s="33">
        <v>1.3272284859100627</v>
      </c>
      <c r="E12" s="33">
        <v>1.159219501420615</v>
      </c>
      <c r="F12" s="33">
        <v>1.0735954144957751</v>
      </c>
      <c r="G12" s="33">
        <v>1.016110992106783</v>
      </c>
      <c r="H12" s="33">
        <v>1.0622430700235133</v>
      </c>
      <c r="I12" s="33">
        <v>1.0700819715479992</v>
      </c>
      <c r="J12" s="33">
        <v>1.080236058610462</v>
      </c>
      <c r="K12" s="32"/>
      <c r="L12" s="32"/>
      <c r="M12" s="34"/>
      <c r="O12" s="360"/>
      <c r="P12" s="344" t="s">
        <v>117</v>
      </c>
      <c r="Q12" s="344"/>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c r="B13" s="360" t="s">
        <v>51</v>
      </c>
      <c r="C13" s="2" t="s">
        <v>123</v>
      </c>
      <c r="D13" s="34"/>
      <c r="E13" s="34"/>
      <c r="F13" s="35">
        <v>1.286954780297261</v>
      </c>
      <c r="G13" s="35">
        <v>1.1287685600707351</v>
      </c>
      <c r="H13" s="35">
        <v>1.1098916917128938</v>
      </c>
      <c r="I13" s="35">
        <v>1.102804014405051</v>
      </c>
      <c r="J13" s="35">
        <v>1.08871654048987</v>
      </c>
      <c r="K13" s="35">
        <v>1.0383168745848617</v>
      </c>
      <c r="L13" s="35">
        <v>1.2944342856205719</v>
      </c>
      <c r="M13" s="34"/>
      <c r="O13" s="360"/>
      <c r="P13" s="344" t="s">
        <v>2</v>
      </c>
      <c r="Q13" s="344"/>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c r="B14" s="360"/>
      <c r="C14" s="2" t="s">
        <v>122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c r="B15" s="360"/>
      <c r="C15" s="2" t="s">
        <v>39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311" t="s">
        <v>7</v>
      </c>
      <c r="P15" s="311"/>
      <c r="S15" s="5"/>
      <c r="T15" s="5"/>
      <c r="W15" s="5"/>
      <c r="X15" s="5"/>
      <c r="Y15" s="5"/>
    </row>
    <row r="16" spans="2:27">
      <c r="B16" s="360"/>
      <c r="C16" s="14" t="s">
        <v>124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49</v>
      </c>
      <c r="P16" s="2" t="s">
        <v>51</v>
      </c>
      <c r="S16" s="5"/>
      <c r="T16" s="5"/>
      <c r="W16" s="5"/>
      <c r="X16" s="5"/>
      <c r="Y16" s="5"/>
    </row>
    <row r="17" spans="2:28">
      <c r="B17" s="360"/>
      <c r="C17" s="14" t="s">
        <v>125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c r="B20" s="319" t="s">
        <v>36</v>
      </c>
      <c r="C20" s="319"/>
      <c r="D20" s="319"/>
      <c r="E20" s="319"/>
      <c r="F20" s="319"/>
      <c r="G20" s="319"/>
      <c r="H20" s="319"/>
      <c r="I20" s="319"/>
      <c r="J20" s="319"/>
      <c r="K20" s="319"/>
      <c r="L20" s="319"/>
      <c r="M20" s="319"/>
      <c r="N20" s="319"/>
      <c r="O20" s="319"/>
      <c r="P20" s="319"/>
      <c r="Q20" s="319"/>
      <c r="R20" s="319"/>
      <c r="S20" s="319"/>
      <c r="T20" s="319"/>
      <c r="U20" s="319"/>
      <c r="V20" s="319"/>
      <c r="W20" s="319"/>
      <c r="X20" s="319"/>
      <c r="Y20" s="319"/>
      <c r="Z20" s="319"/>
      <c r="AA20" s="319"/>
      <c r="AB20" s="319"/>
    </row>
    <row r="22" spans="2:28" ht="15" customHeight="1">
      <c r="B22" s="359" t="s">
        <v>43</v>
      </c>
      <c r="C22" s="359"/>
      <c r="D22" s="311" t="s">
        <v>45</v>
      </c>
      <c r="E22" s="311"/>
      <c r="F22" s="311"/>
      <c r="G22" s="311"/>
      <c r="H22" s="311"/>
      <c r="I22" s="311"/>
      <c r="J22" s="311"/>
      <c r="K22" s="311"/>
      <c r="L22" s="311"/>
      <c r="M22" s="311"/>
      <c r="N22" s="311"/>
      <c r="O22" s="311"/>
      <c r="Q22" s="359" t="s">
        <v>44</v>
      </c>
      <c r="R22" s="359"/>
      <c r="S22" s="311" t="s">
        <v>45</v>
      </c>
      <c r="T22" s="311"/>
      <c r="U22" s="311"/>
      <c r="V22" s="311"/>
      <c r="W22" s="311"/>
      <c r="X22" s="311"/>
      <c r="Y22" s="311"/>
      <c r="Z22" s="311"/>
      <c r="AA22" s="311"/>
      <c r="AB22" s="311"/>
    </row>
    <row r="23" spans="2:28" ht="15" customHeight="1">
      <c r="B23" s="359"/>
      <c r="C23" s="359"/>
      <c r="D23" s="2">
        <v>1</v>
      </c>
      <c r="E23" s="2">
        <v>2</v>
      </c>
      <c r="F23" s="2">
        <v>3</v>
      </c>
      <c r="G23" s="2">
        <v>4</v>
      </c>
      <c r="H23" s="2">
        <v>5</v>
      </c>
      <c r="I23" s="2">
        <v>6</v>
      </c>
      <c r="J23" s="2">
        <v>7</v>
      </c>
      <c r="K23" s="2">
        <v>8</v>
      </c>
      <c r="L23" s="2">
        <v>9</v>
      </c>
      <c r="M23" s="2" t="s">
        <v>4</v>
      </c>
      <c r="N23" s="2" t="s">
        <v>115</v>
      </c>
      <c r="O23" s="2" t="s">
        <v>114</v>
      </c>
      <c r="Q23" s="359"/>
      <c r="R23" s="359"/>
      <c r="S23" s="2">
        <v>1</v>
      </c>
      <c r="T23" s="2">
        <v>2</v>
      </c>
      <c r="U23" s="2">
        <v>3</v>
      </c>
      <c r="V23" s="2">
        <v>4</v>
      </c>
      <c r="W23" s="2">
        <v>5</v>
      </c>
      <c r="X23" s="2">
        <v>6</v>
      </c>
      <c r="Y23" s="2">
        <v>7</v>
      </c>
      <c r="Z23" s="2">
        <v>8</v>
      </c>
      <c r="AA23" s="2">
        <v>9</v>
      </c>
      <c r="AB23" s="9" t="s">
        <v>4</v>
      </c>
    </row>
    <row r="24" spans="2:28">
      <c r="B24" s="360" t="s">
        <v>39</v>
      </c>
      <c r="C24" s="10" t="s">
        <v>6</v>
      </c>
      <c r="D24" s="4">
        <v>75</v>
      </c>
      <c r="E24" s="4">
        <v>89</v>
      </c>
      <c r="F24" s="4">
        <v>99</v>
      </c>
      <c r="G24" s="4">
        <v>116</v>
      </c>
      <c r="H24" s="4">
        <v>125</v>
      </c>
      <c r="I24" s="4">
        <v>116</v>
      </c>
      <c r="J24" s="4">
        <v>85</v>
      </c>
      <c r="K24" s="4">
        <v>52</v>
      </c>
      <c r="L24" s="4">
        <v>54</v>
      </c>
      <c r="M24" s="4">
        <v>45</v>
      </c>
      <c r="N24" s="4">
        <v>9</v>
      </c>
      <c r="O24" s="4">
        <v>1</v>
      </c>
      <c r="Q24" s="360" t="s">
        <v>39</v>
      </c>
      <c r="R24" s="10" t="s">
        <v>6</v>
      </c>
      <c r="S24" s="4">
        <v>37</v>
      </c>
      <c r="T24" s="4">
        <v>85</v>
      </c>
      <c r="U24" s="4">
        <v>87</v>
      </c>
      <c r="V24" s="4">
        <v>120</v>
      </c>
      <c r="W24" s="4">
        <v>100</v>
      </c>
      <c r="X24" s="4">
        <v>138</v>
      </c>
      <c r="Y24" s="4">
        <v>87</v>
      </c>
      <c r="Z24" s="4">
        <v>76</v>
      </c>
      <c r="AA24" s="4">
        <v>38</v>
      </c>
      <c r="AB24" s="4">
        <v>58</v>
      </c>
    </row>
    <row r="25" spans="2:28">
      <c r="B25" s="360"/>
      <c r="C25" s="10" t="s">
        <v>0</v>
      </c>
      <c r="D25" s="4">
        <v>200</v>
      </c>
      <c r="E25" s="4">
        <v>198</v>
      </c>
      <c r="F25" s="4">
        <v>157</v>
      </c>
      <c r="G25" s="4">
        <v>159</v>
      </c>
      <c r="H25" s="4">
        <v>151</v>
      </c>
      <c r="I25" s="4">
        <v>142</v>
      </c>
      <c r="J25" s="4">
        <v>161</v>
      </c>
      <c r="K25" s="4">
        <v>157</v>
      </c>
      <c r="L25" s="4">
        <v>147</v>
      </c>
      <c r="M25" s="11"/>
      <c r="N25" s="11"/>
      <c r="O25" s="11"/>
      <c r="Q25" s="360"/>
      <c r="R25" s="10" t="s">
        <v>0</v>
      </c>
      <c r="S25" s="4">
        <v>78</v>
      </c>
      <c r="T25" s="4">
        <v>115</v>
      </c>
      <c r="U25" s="4">
        <v>86</v>
      </c>
      <c r="V25" s="4">
        <v>66</v>
      </c>
      <c r="W25" s="4">
        <v>93</v>
      </c>
      <c r="X25" s="4">
        <v>69</v>
      </c>
      <c r="Y25" s="4">
        <v>81</v>
      </c>
      <c r="Z25" s="4">
        <v>106</v>
      </c>
      <c r="AA25" s="4">
        <v>48</v>
      </c>
      <c r="AB25" s="11"/>
    </row>
    <row r="26" spans="2:28">
      <c r="B26" s="360"/>
      <c r="C26" s="10" t="s">
        <v>1</v>
      </c>
      <c r="D26" s="4">
        <v>868</v>
      </c>
      <c r="E26" s="4">
        <v>932</v>
      </c>
      <c r="F26" s="4">
        <v>1019</v>
      </c>
      <c r="G26" s="4">
        <v>1624</v>
      </c>
      <c r="H26" s="4">
        <v>1696</v>
      </c>
      <c r="I26" s="4">
        <v>1648</v>
      </c>
      <c r="J26" s="4">
        <v>836</v>
      </c>
      <c r="K26" s="4">
        <v>778</v>
      </c>
      <c r="L26" s="4">
        <v>757</v>
      </c>
      <c r="M26" s="11"/>
      <c r="N26" s="11"/>
      <c r="O26" s="11"/>
      <c r="Q26" s="360"/>
      <c r="R26" s="10" t="s">
        <v>1</v>
      </c>
      <c r="S26" s="4">
        <v>708</v>
      </c>
      <c r="T26" s="4">
        <v>1160</v>
      </c>
      <c r="U26" s="4">
        <v>1203</v>
      </c>
      <c r="V26" s="4">
        <v>1767</v>
      </c>
      <c r="W26" s="4">
        <v>1908</v>
      </c>
      <c r="X26" s="4">
        <v>1605</v>
      </c>
      <c r="Y26" s="4">
        <v>988</v>
      </c>
      <c r="Z26" s="4">
        <v>940</v>
      </c>
      <c r="AA26" s="4">
        <v>628</v>
      </c>
      <c r="AB26" s="11"/>
    </row>
    <row r="27" spans="2:28">
      <c r="B27" s="360"/>
      <c r="C27" s="10" t="s">
        <v>3</v>
      </c>
      <c r="D27" s="4">
        <v>248</v>
      </c>
      <c r="E27" s="4">
        <v>543</v>
      </c>
      <c r="F27" s="4">
        <v>842</v>
      </c>
      <c r="G27" s="4">
        <v>485</v>
      </c>
      <c r="H27" s="4">
        <v>471</v>
      </c>
      <c r="I27" s="4">
        <v>441</v>
      </c>
      <c r="J27" s="4">
        <v>993</v>
      </c>
      <c r="K27" s="4">
        <v>638</v>
      </c>
      <c r="L27" s="4">
        <v>243</v>
      </c>
      <c r="M27" s="4">
        <v>745</v>
      </c>
      <c r="N27" s="4">
        <v>206</v>
      </c>
      <c r="O27" s="4">
        <v>68</v>
      </c>
      <c r="Q27" s="360"/>
      <c r="R27" s="10" t="s">
        <v>3</v>
      </c>
      <c r="S27" s="4">
        <v>306</v>
      </c>
      <c r="T27" s="4">
        <v>663</v>
      </c>
      <c r="U27" s="4">
        <v>1080</v>
      </c>
      <c r="V27" s="4">
        <v>675</v>
      </c>
      <c r="W27" s="4">
        <v>636</v>
      </c>
      <c r="X27" s="4">
        <v>697</v>
      </c>
      <c r="Y27" s="4">
        <v>1199</v>
      </c>
      <c r="Z27" s="4">
        <v>672</v>
      </c>
      <c r="AA27" s="4">
        <v>323</v>
      </c>
      <c r="AB27" s="4">
        <v>1543</v>
      </c>
    </row>
    <row r="28" spans="2:28">
      <c r="B28" s="360"/>
      <c r="C28" s="10" t="s">
        <v>5</v>
      </c>
      <c r="D28" s="4">
        <v>427</v>
      </c>
      <c r="E28" s="4">
        <v>323</v>
      </c>
      <c r="F28" s="4">
        <v>268</v>
      </c>
      <c r="G28" s="4">
        <v>293</v>
      </c>
      <c r="H28" s="4">
        <v>305</v>
      </c>
      <c r="I28" s="4">
        <v>280</v>
      </c>
      <c r="J28" s="4">
        <v>292</v>
      </c>
      <c r="K28" s="4">
        <v>333</v>
      </c>
      <c r="L28" s="4">
        <v>404</v>
      </c>
      <c r="M28" s="4">
        <v>814</v>
      </c>
      <c r="N28" s="4">
        <v>126</v>
      </c>
      <c r="O28" s="11"/>
      <c r="Q28" s="360"/>
      <c r="R28" s="10" t="s">
        <v>5</v>
      </c>
      <c r="S28" s="4">
        <v>622</v>
      </c>
      <c r="T28" s="4">
        <v>1011</v>
      </c>
      <c r="U28" s="4">
        <v>876</v>
      </c>
      <c r="V28" s="4">
        <v>866</v>
      </c>
      <c r="W28" s="4">
        <v>898</v>
      </c>
      <c r="X28" s="4">
        <v>863</v>
      </c>
      <c r="Y28" s="4">
        <v>937</v>
      </c>
      <c r="Z28" s="4">
        <v>1023</v>
      </c>
      <c r="AA28" s="4">
        <v>597</v>
      </c>
      <c r="AB28" s="4">
        <v>2945</v>
      </c>
    </row>
    <row r="29" spans="2:28">
      <c r="B29" s="360"/>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360"/>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c r="B30" s="361" t="s">
        <v>118</v>
      </c>
      <c r="C30" s="10" t="s">
        <v>6</v>
      </c>
      <c r="D30" s="4">
        <v>26</v>
      </c>
      <c r="E30" s="4">
        <v>50</v>
      </c>
      <c r="F30" s="4">
        <v>55</v>
      </c>
      <c r="G30" s="4">
        <v>71</v>
      </c>
      <c r="H30" s="4">
        <v>89</v>
      </c>
      <c r="I30" s="4">
        <v>83</v>
      </c>
      <c r="J30" s="4">
        <v>81</v>
      </c>
      <c r="K30" s="4">
        <v>68</v>
      </c>
      <c r="L30" s="4">
        <v>38</v>
      </c>
      <c r="M30" s="11"/>
      <c r="N30" s="11"/>
      <c r="O30" s="11"/>
      <c r="Q30" s="361" t="s">
        <v>118</v>
      </c>
      <c r="R30" s="10" t="s">
        <v>6</v>
      </c>
      <c r="S30">
        <v>27</v>
      </c>
      <c r="T30">
        <v>50</v>
      </c>
      <c r="U30">
        <v>62</v>
      </c>
      <c r="V30">
        <v>90</v>
      </c>
      <c r="W30">
        <v>97</v>
      </c>
      <c r="X30">
        <v>74</v>
      </c>
      <c r="Y30">
        <v>85</v>
      </c>
      <c r="Z30">
        <v>51</v>
      </c>
      <c r="AA30">
        <v>19</v>
      </c>
      <c r="AB30" s="11"/>
    </row>
    <row r="31" spans="2:28">
      <c r="B31" s="361"/>
      <c r="C31" s="10" t="s">
        <v>0</v>
      </c>
      <c r="D31" s="11"/>
      <c r="E31" s="4">
        <v>186</v>
      </c>
      <c r="F31" s="4">
        <v>333</v>
      </c>
      <c r="G31" s="4">
        <v>301</v>
      </c>
      <c r="H31" s="4">
        <v>285</v>
      </c>
      <c r="I31" s="4">
        <v>290</v>
      </c>
      <c r="J31" s="4">
        <v>281</v>
      </c>
      <c r="K31" s="4">
        <v>150</v>
      </c>
      <c r="L31" s="11"/>
      <c r="M31" s="11"/>
      <c r="N31" s="11"/>
      <c r="O31" s="11"/>
      <c r="Q31" s="361"/>
      <c r="R31" s="10" t="s">
        <v>0</v>
      </c>
      <c r="S31" s="11"/>
      <c r="T31" s="4">
        <v>105</v>
      </c>
      <c r="U31" s="4">
        <v>205</v>
      </c>
      <c r="V31" s="4">
        <v>195</v>
      </c>
      <c r="W31" s="4">
        <v>155</v>
      </c>
      <c r="X31" s="4">
        <v>172</v>
      </c>
      <c r="Y31" s="4">
        <v>154</v>
      </c>
      <c r="Z31" s="4">
        <v>68</v>
      </c>
      <c r="AA31" s="11"/>
      <c r="AB31" s="11"/>
    </row>
    <row r="32" spans="2:28">
      <c r="B32" s="361"/>
      <c r="C32" s="10" t="s">
        <v>1</v>
      </c>
      <c r="D32" s="11"/>
      <c r="E32" s="4">
        <v>905</v>
      </c>
      <c r="F32" s="4">
        <v>1638</v>
      </c>
      <c r="G32" s="4">
        <v>1589</v>
      </c>
      <c r="H32" s="4">
        <v>1782</v>
      </c>
      <c r="I32" s="4">
        <v>1690</v>
      </c>
      <c r="J32" s="4">
        <v>1589</v>
      </c>
      <c r="K32" s="4">
        <v>716</v>
      </c>
      <c r="L32" s="11"/>
      <c r="M32" s="11"/>
      <c r="N32" s="11"/>
      <c r="O32" s="11"/>
      <c r="Q32" s="361"/>
      <c r="R32" s="10" t="s">
        <v>1</v>
      </c>
      <c r="S32" s="11"/>
      <c r="T32" s="4">
        <v>901</v>
      </c>
      <c r="U32" s="4">
        <v>1874</v>
      </c>
      <c r="V32" s="4">
        <v>2218</v>
      </c>
      <c r="W32" s="4">
        <v>2403</v>
      </c>
      <c r="X32" s="4">
        <v>2210</v>
      </c>
      <c r="Y32" s="4">
        <v>1770</v>
      </c>
      <c r="Z32" s="4">
        <v>635</v>
      </c>
      <c r="AA32" s="11"/>
      <c r="AB32" s="11"/>
    </row>
    <row r="33" spans="2:28">
      <c r="B33" s="361"/>
      <c r="C33" s="10" t="s">
        <v>3</v>
      </c>
      <c r="D33" s="4">
        <v>1331</v>
      </c>
      <c r="E33" s="4">
        <v>1097</v>
      </c>
      <c r="F33" s="4">
        <v>859</v>
      </c>
      <c r="G33" s="4">
        <v>1094</v>
      </c>
      <c r="H33" s="4">
        <v>1308</v>
      </c>
      <c r="I33" s="4">
        <v>1151</v>
      </c>
      <c r="J33" s="4">
        <v>967</v>
      </c>
      <c r="K33" s="4">
        <v>1149</v>
      </c>
      <c r="L33" s="4">
        <v>1144</v>
      </c>
      <c r="M33" s="11"/>
      <c r="N33" s="11"/>
      <c r="O33" s="11"/>
      <c r="Q33" s="361"/>
      <c r="R33" s="10" t="s">
        <v>3</v>
      </c>
      <c r="S33" s="4">
        <v>1659</v>
      </c>
      <c r="T33" s="4">
        <v>1880</v>
      </c>
      <c r="U33" s="4">
        <v>1666</v>
      </c>
      <c r="V33" s="4">
        <v>2425</v>
      </c>
      <c r="W33" s="4">
        <v>2832</v>
      </c>
      <c r="X33" s="4">
        <v>2448</v>
      </c>
      <c r="Y33" s="4">
        <v>1692</v>
      </c>
      <c r="Z33" s="4">
        <v>1967</v>
      </c>
      <c r="AA33" s="4">
        <v>1554</v>
      </c>
      <c r="AB33" s="11"/>
    </row>
    <row r="34" spans="2:28">
      <c r="B34" s="361"/>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361"/>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c r="B35" s="360" t="s">
        <v>48</v>
      </c>
      <c r="C35" s="360"/>
      <c r="D35" s="4">
        <v>22671</v>
      </c>
      <c r="E35" s="4">
        <v>20179</v>
      </c>
      <c r="F35" s="4">
        <v>19302</v>
      </c>
      <c r="G35" s="4">
        <v>18485</v>
      </c>
      <c r="H35" s="4">
        <v>17747</v>
      </c>
      <c r="I35" s="4">
        <v>18221</v>
      </c>
      <c r="J35" s="4">
        <v>19503</v>
      </c>
      <c r="K35" s="4">
        <v>20421</v>
      </c>
      <c r="L35" s="4">
        <v>22709</v>
      </c>
      <c r="M35" s="4">
        <v>50018</v>
      </c>
      <c r="N35" s="4">
        <v>15858</v>
      </c>
      <c r="O35" s="4">
        <v>12391</v>
      </c>
      <c r="Q35" s="360" t="s">
        <v>48</v>
      </c>
      <c r="R35" s="360"/>
      <c r="S35" s="4">
        <v>27904</v>
      </c>
      <c r="T35" s="4">
        <v>27040</v>
      </c>
      <c r="U35" s="4">
        <v>25714</v>
      </c>
      <c r="V35" s="4">
        <v>25198</v>
      </c>
      <c r="W35" s="4">
        <v>24131</v>
      </c>
      <c r="X35" s="4">
        <v>24530</v>
      </c>
      <c r="Y35" s="4">
        <v>25949</v>
      </c>
      <c r="Z35" s="4">
        <v>27358</v>
      </c>
      <c r="AA35" s="4">
        <v>28208</v>
      </c>
      <c r="AB35" s="4">
        <v>58958</v>
      </c>
    </row>
    <row r="36" spans="2:28">
      <c r="B36" s="335" t="s">
        <v>2</v>
      </c>
      <c r="C36" s="335"/>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335" t="s">
        <v>2</v>
      </c>
      <c r="R36" s="335"/>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c r="B38" s="359" t="s">
        <v>43</v>
      </c>
      <c r="C38" s="359"/>
      <c r="D38" s="311" t="s">
        <v>46</v>
      </c>
      <c r="E38" s="311"/>
      <c r="F38" s="311"/>
      <c r="G38" s="311"/>
      <c r="H38" s="311"/>
      <c r="I38" s="311"/>
      <c r="J38" s="311"/>
      <c r="K38" s="311"/>
      <c r="L38" s="311"/>
      <c r="M38" s="311"/>
      <c r="N38" s="311"/>
      <c r="O38" s="311"/>
      <c r="Q38" s="359" t="s">
        <v>44</v>
      </c>
      <c r="R38" s="359"/>
      <c r="S38" s="311" t="s">
        <v>46</v>
      </c>
      <c r="T38" s="311"/>
      <c r="U38" s="311"/>
      <c r="V38" s="311"/>
      <c r="W38" s="311"/>
      <c r="X38" s="311"/>
      <c r="Y38" s="311"/>
      <c r="Z38" s="311"/>
      <c r="AA38" s="311"/>
      <c r="AB38" s="311"/>
    </row>
    <row r="39" spans="2:28" ht="15" customHeight="1">
      <c r="B39" s="359"/>
      <c r="C39" s="359"/>
      <c r="D39" s="2">
        <v>1</v>
      </c>
      <c r="E39" s="2">
        <v>2</v>
      </c>
      <c r="F39" s="2">
        <v>3</v>
      </c>
      <c r="G39" s="2">
        <v>4</v>
      </c>
      <c r="H39" s="2">
        <v>5</v>
      </c>
      <c r="I39" s="2">
        <v>6</v>
      </c>
      <c r="J39" s="2">
        <v>7</v>
      </c>
      <c r="K39" s="2">
        <v>8</v>
      </c>
      <c r="L39" s="2">
        <v>9</v>
      </c>
      <c r="M39" s="2" t="s">
        <v>4</v>
      </c>
      <c r="N39" s="2" t="s">
        <v>115</v>
      </c>
      <c r="O39" s="2" t="s">
        <v>114</v>
      </c>
      <c r="Q39" s="359"/>
      <c r="R39" s="359"/>
      <c r="S39" s="2">
        <v>1</v>
      </c>
      <c r="T39" s="2">
        <v>2</v>
      </c>
      <c r="U39" s="2">
        <v>3</v>
      </c>
      <c r="V39" s="2">
        <v>4</v>
      </c>
      <c r="W39" s="2">
        <v>5</v>
      </c>
      <c r="X39" s="2">
        <v>6</v>
      </c>
      <c r="Y39" s="2">
        <v>7</v>
      </c>
      <c r="Z39" s="2">
        <v>8</v>
      </c>
      <c r="AA39" s="2">
        <v>9</v>
      </c>
      <c r="AB39" s="9" t="s">
        <v>4</v>
      </c>
    </row>
    <row r="40" spans="2:28">
      <c r="B40" s="360" t="s">
        <v>39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360" t="s">
        <v>39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c r="B41" s="360"/>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360"/>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c r="B42" s="360"/>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360"/>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c r="B43" s="360"/>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360"/>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c r="B44" s="360"/>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360"/>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c r="B45" s="360"/>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360"/>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c r="B46" s="360"/>
      <c r="C46" s="10" t="s">
        <v>47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360"/>
      <c r="R46" s="10" t="s">
        <v>47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c r="B47" s="361" t="s">
        <v>118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361" t="s">
        <v>118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c r="B48" s="361"/>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361"/>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c r="B49" s="361"/>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361"/>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c r="B50" s="361"/>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361"/>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c r="B51" s="361"/>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361"/>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c r="B52" s="361"/>
      <c r="C52" s="10" t="s">
        <v>47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361"/>
      <c r="R52" s="10" t="s">
        <v>47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c r="B53" s="360" t="s">
        <v>116</v>
      </c>
      <c r="C53" s="360"/>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360" t="s">
        <v>116</v>
      </c>
      <c r="R53" s="360"/>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c r="B54" s="360" t="s">
        <v>48</v>
      </c>
      <c r="C54" s="360"/>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360" t="s">
        <v>48</v>
      </c>
      <c r="R54" s="360"/>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c r="B56" s="359" t="s">
        <v>43</v>
      </c>
      <c r="C56" s="359"/>
      <c r="D56" s="311" t="s">
        <v>147</v>
      </c>
      <c r="E56" s="311"/>
      <c r="F56" s="311"/>
      <c r="G56" s="311"/>
      <c r="H56" s="311"/>
      <c r="I56" s="311"/>
      <c r="J56" s="311"/>
      <c r="K56" s="311"/>
      <c r="L56" s="311"/>
      <c r="M56" s="311"/>
      <c r="N56" s="311"/>
      <c r="O56" s="311"/>
      <c r="Q56" s="359" t="s">
        <v>44</v>
      </c>
      <c r="R56" s="359"/>
      <c r="S56" s="311" t="s">
        <v>147</v>
      </c>
      <c r="T56" s="311"/>
      <c r="U56" s="311"/>
      <c r="V56" s="311"/>
      <c r="W56" s="311"/>
      <c r="X56" s="311"/>
      <c r="Y56" s="311"/>
      <c r="Z56" s="311"/>
      <c r="AA56" s="311"/>
      <c r="AB56" s="311"/>
    </row>
    <row r="57" spans="2:28">
      <c r="B57" s="359"/>
      <c r="C57" s="359"/>
      <c r="D57" s="2">
        <v>1</v>
      </c>
      <c r="E57" s="2">
        <v>2</v>
      </c>
      <c r="F57" s="2">
        <v>3</v>
      </c>
      <c r="G57" s="2">
        <v>4</v>
      </c>
      <c r="H57" s="2">
        <v>5</v>
      </c>
      <c r="I57" s="2">
        <v>6</v>
      </c>
      <c r="J57" s="2">
        <v>7</v>
      </c>
      <c r="K57" s="2">
        <v>8</v>
      </c>
      <c r="L57" s="2">
        <v>9</v>
      </c>
      <c r="M57" s="9" t="s">
        <v>4</v>
      </c>
      <c r="N57" s="2" t="s">
        <v>115</v>
      </c>
      <c r="O57" s="2" t="s">
        <v>114</v>
      </c>
      <c r="Q57" s="359"/>
      <c r="R57" s="359"/>
      <c r="S57" s="2">
        <v>1</v>
      </c>
      <c r="T57" s="2">
        <v>2</v>
      </c>
      <c r="U57" s="2">
        <v>3</v>
      </c>
      <c r="V57" s="2">
        <v>4</v>
      </c>
      <c r="W57" s="2">
        <v>5</v>
      </c>
      <c r="X57" s="2">
        <v>6</v>
      </c>
      <c r="Y57" s="2">
        <v>7</v>
      </c>
      <c r="Z57" s="2">
        <v>8</v>
      </c>
      <c r="AA57" s="2">
        <v>9</v>
      </c>
      <c r="AB57" s="9" t="s">
        <v>4</v>
      </c>
    </row>
    <row r="58" spans="2:28">
      <c r="B58" s="360" t="s">
        <v>42</v>
      </c>
      <c r="C58" s="10" t="s">
        <v>6</v>
      </c>
      <c r="D58" s="13"/>
      <c r="E58" s="13"/>
      <c r="F58" s="13"/>
      <c r="G58" s="13"/>
      <c r="H58" s="13"/>
      <c r="I58" s="13"/>
      <c r="J58" s="13"/>
      <c r="K58" s="13"/>
      <c r="L58" s="13"/>
      <c r="M58" s="13"/>
      <c r="N58" s="13"/>
      <c r="O58" s="13"/>
      <c r="Q58" s="360" t="s">
        <v>42</v>
      </c>
      <c r="R58" s="10" t="s">
        <v>6</v>
      </c>
      <c r="S58" s="13"/>
      <c r="T58" s="13"/>
      <c r="U58" s="13"/>
      <c r="V58" s="13"/>
      <c r="W58" s="13"/>
      <c r="X58" s="13"/>
      <c r="Y58" s="13"/>
      <c r="Z58" s="13"/>
      <c r="AA58" s="13"/>
      <c r="AB58" s="13"/>
    </row>
    <row r="59" spans="2:28">
      <c r="B59" s="360"/>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360"/>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c r="B60" s="360"/>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360"/>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c r="B61" s="360"/>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360"/>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c r="B62" s="360"/>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360"/>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c r="B63" s="360"/>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360"/>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c r="B64" s="356" t="s">
        <v>119</v>
      </c>
      <c r="C64" s="14" t="s">
        <v>6</v>
      </c>
      <c r="D64" s="13"/>
      <c r="E64" s="13"/>
      <c r="F64" s="13"/>
      <c r="G64" s="13"/>
      <c r="H64" s="13"/>
      <c r="I64" s="13"/>
      <c r="J64" s="13"/>
      <c r="K64" s="13"/>
      <c r="L64" s="13"/>
      <c r="M64" s="13"/>
      <c r="N64" s="11"/>
      <c r="O64" s="11"/>
      <c r="Q64" s="361" t="s">
        <v>119</v>
      </c>
      <c r="R64" s="14" t="s">
        <v>6</v>
      </c>
      <c r="S64" s="13"/>
      <c r="T64" s="13"/>
      <c r="U64" s="13"/>
      <c r="V64" s="13"/>
      <c r="W64" s="13"/>
      <c r="X64" s="13"/>
      <c r="Y64" s="13"/>
      <c r="Z64" s="13"/>
      <c r="AA64" s="13"/>
      <c r="AB64" s="13"/>
    </row>
    <row r="65" spans="2:28" ht="30">
      <c r="B65" s="357"/>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361"/>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c r="B66" s="357"/>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361"/>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c r="B67" s="357"/>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361"/>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c r="B68" s="358"/>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361"/>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c r="B69" s="356" t="s">
        <v>150</v>
      </c>
      <c r="C69" s="2" t="s">
        <v>123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356" t="s">
        <v>150</v>
      </c>
      <c r="R69" s="2" t="s">
        <v>123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c r="B70" s="357"/>
      <c r="C70" s="2" t="s">
        <v>122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357"/>
      <c r="R70" s="2" t="s">
        <v>122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c r="B71" s="357"/>
      <c r="C71" s="14" t="s">
        <v>124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357"/>
      <c r="R71" s="14" t="s">
        <v>124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c r="B72" s="358"/>
      <c r="C72" s="14" t="s">
        <v>125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358"/>
      <c r="R72" s="14" t="s">
        <v>125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c r="B73" s="12"/>
      <c r="C73" s="12"/>
    </row>
    <row r="74" spans="2:28">
      <c r="B74" s="359" t="s">
        <v>43</v>
      </c>
      <c r="C74" s="359"/>
      <c r="D74" s="311" t="s">
        <v>146</v>
      </c>
      <c r="E74" s="311"/>
      <c r="F74" s="311"/>
      <c r="G74" s="311"/>
      <c r="H74" s="311"/>
      <c r="I74" s="311"/>
      <c r="J74" s="311"/>
      <c r="K74" s="311"/>
      <c r="L74" s="311"/>
      <c r="M74" s="311"/>
      <c r="N74" s="311"/>
      <c r="O74" s="311"/>
      <c r="Q74" s="359" t="s">
        <v>44</v>
      </c>
      <c r="R74" s="359"/>
      <c r="S74" s="311" t="s">
        <v>146</v>
      </c>
      <c r="T74" s="311"/>
      <c r="U74" s="311"/>
      <c r="V74" s="311"/>
      <c r="W74" s="311"/>
      <c r="X74" s="311"/>
      <c r="Y74" s="311"/>
      <c r="Z74" s="311"/>
      <c r="AA74" s="311"/>
      <c r="AB74" s="311"/>
    </row>
    <row r="75" spans="2:28">
      <c r="B75" s="359"/>
      <c r="C75" s="359"/>
      <c r="D75" s="2">
        <v>1</v>
      </c>
      <c r="E75" s="2">
        <v>2</v>
      </c>
      <c r="F75" s="2">
        <v>3</v>
      </c>
      <c r="G75" s="2">
        <v>4</v>
      </c>
      <c r="H75" s="2">
        <v>5</v>
      </c>
      <c r="I75" s="2">
        <v>6</v>
      </c>
      <c r="J75" s="2">
        <v>7</v>
      </c>
      <c r="K75" s="2">
        <v>8</v>
      </c>
      <c r="L75" s="2">
        <v>9</v>
      </c>
      <c r="M75" s="9" t="s">
        <v>4</v>
      </c>
      <c r="N75" s="2" t="s">
        <v>115</v>
      </c>
      <c r="O75" s="2" t="s">
        <v>114</v>
      </c>
      <c r="Q75" s="359"/>
      <c r="R75" s="359"/>
      <c r="S75" s="2">
        <v>1</v>
      </c>
      <c r="T75" s="2">
        <v>2</v>
      </c>
      <c r="U75" s="2">
        <v>3</v>
      </c>
      <c r="V75" s="2">
        <v>4</v>
      </c>
      <c r="W75" s="2">
        <v>5</v>
      </c>
      <c r="X75" s="2">
        <v>6</v>
      </c>
      <c r="Y75" s="2">
        <v>7</v>
      </c>
      <c r="Z75" s="2">
        <v>8</v>
      </c>
      <c r="AA75" s="2">
        <v>9</v>
      </c>
      <c r="AB75" s="9" t="s">
        <v>4</v>
      </c>
    </row>
    <row r="76" spans="2:28">
      <c r="B76" s="360" t="s">
        <v>39</v>
      </c>
      <c r="C76" s="10" t="s">
        <v>6</v>
      </c>
      <c r="D76" s="13"/>
      <c r="E76" s="13"/>
      <c r="F76" s="13"/>
      <c r="G76" s="13"/>
      <c r="H76" s="13"/>
      <c r="I76" s="13"/>
      <c r="J76" s="13"/>
      <c r="K76" s="13"/>
      <c r="L76" s="13"/>
      <c r="M76" s="13"/>
      <c r="N76" s="13"/>
      <c r="O76" s="13"/>
      <c r="Q76" s="360" t="s">
        <v>39</v>
      </c>
      <c r="R76" s="10" t="s">
        <v>6</v>
      </c>
      <c r="S76" s="13"/>
      <c r="T76" s="13"/>
      <c r="U76" s="13"/>
      <c r="V76" s="13"/>
      <c r="W76" s="13"/>
      <c r="X76" s="13"/>
      <c r="Y76" s="13"/>
      <c r="Z76" s="13"/>
      <c r="AA76" s="13"/>
      <c r="AB76" s="13"/>
    </row>
    <row r="77" spans="2:28">
      <c r="B77" s="360"/>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360"/>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c r="B78" s="360"/>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360"/>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c r="B79" s="360"/>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360"/>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c r="B80" s="360"/>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360"/>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c r="B81" s="360"/>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360"/>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c r="B82" s="361" t="s">
        <v>118</v>
      </c>
      <c r="C82" s="14" t="s">
        <v>6</v>
      </c>
      <c r="D82" s="13"/>
      <c r="E82" s="13"/>
      <c r="F82" s="13"/>
      <c r="G82" s="13"/>
      <c r="H82" s="13"/>
      <c r="I82" s="13"/>
      <c r="J82" s="13"/>
      <c r="K82" s="13"/>
      <c r="L82" s="13"/>
      <c r="M82" s="13"/>
      <c r="N82" s="13"/>
      <c r="O82" s="13"/>
      <c r="Q82" s="361" t="s">
        <v>118</v>
      </c>
      <c r="R82" s="14" t="s">
        <v>6</v>
      </c>
      <c r="S82" s="13"/>
      <c r="T82" s="13"/>
      <c r="U82" s="13"/>
      <c r="V82" s="13"/>
      <c r="W82" s="13"/>
      <c r="X82" s="13"/>
      <c r="Y82" s="13"/>
      <c r="Z82" s="13"/>
      <c r="AA82" s="13"/>
      <c r="AB82" s="13"/>
    </row>
    <row r="83" spans="2:28" ht="30">
      <c r="B83" s="361"/>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361"/>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c r="B84" s="361"/>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361"/>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c r="B85" s="361"/>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361"/>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c r="B86" s="361"/>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361"/>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c r="B88" s="359" t="s">
        <v>43</v>
      </c>
      <c r="C88" s="359"/>
      <c r="D88" s="312" t="s">
        <v>148</v>
      </c>
      <c r="E88" s="313"/>
      <c r="F88" s="313"/>
      <c r="G88" s="313"/>
      <c r="H88" s="313"/>
      <c r="I88" s="313"/>
      <c r="J88" s="313"/>
      <c r="K88" s="313"/>
      <c r="L88" s="313"/>
      <c r="M88" s="314"/>
      <c r="Q88" s="359" t="s">
        <v>44</v>
      </c>
      <c r="R88" s="359"/>
      <c r="S88" s="311" t="s">
        <v>148</v>
      </c>
      <c r="T88" s="311"/>
      <c r="U88" s="311"/>
      <c r="V88" s="311"/>
      <c r="W88" s="311"/>
      <c r="X88" s="311"/>
      <c r="Y88" s="311"/>
      <c r="Z88" s="311"/>
      <c r="AA88" s="311"/>
      <c r="AB88" s="311"/>
    </row>
    <row r="89" spans="2:28">
      <c r="B89" s="359"/>
      <c r="C89" s="359"/>
      <c r="D89" s="2">
        <v>1</v>
      </c>
      <c r="E89" s="2">
        <v>2</v>
      </c>
      <c r="F89" s="2">
        <v>3</v>
      </c>
      <c r="G89" s="2">
        <v>4</v>
      </c>
      <c r="H89" s="2">
        <v>5</v>
      </c>
      <c r="I89" s="2">
        <v>6</v>
      </c>
      <c r="J89" s="2">
        <v>7</v>
      </c>
      <c r="K89" s="2">
        <v>8</v>
      </c>
      <c r="L89" s="2">
        <v>9</v>
      </c>
      <c r="M89" s="9" t="s">
        <v>11</v>
      </c>
      <c r="Q89" s="359"/>
      <c r="R89" s="359"/>
      <c r="S89" s="2">
        <v>1</v>
      </c>
      <c r="T89" s="2">
        <v>2</v>
      </c>
      <c r="U89" s="2">
        <v>3</v>
      </c>
      <c r="V89" s="2">
        <v>4</v>
      </c>
      <c r="W89" s="2">
        <v>5</v>
      </c>
      <c r="X89" s="2">
        <v>6</v>
      </c>
      <c r="Y89" s="2">
        <v>7</v>
      </c>
      <c r="Z89" s="2">
        <v>8</v>
      </c>
      <c r="AA89" s="2">
        <v>9</v>
      </c>
      <c r="AB89" s="9" t="s">
        <v>11</v>
      </c>
    </row>
    <row r="90" spans="2:28">
      <c r="B90" s="356" t="s">
        <v>40</v>
      </c>
      <c r="C90" s="2" t="s">
        <v>123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356" t="s">
        <v>40</v>
      </c>
      <c r="R90" s="2" t="s">
        <v>123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c r="B91" s="357"/>
      <c r="C91" s="2" t="s">
        <v>122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357"/>
      <c r="R91" s="2" t="s">
        <v>122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c r="B92" s="357"/>
      <c r="C92" s="14" t="s">
        <v>124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357"/>
      <c r="R92" s="14" t="s">
        <v>124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c r="B93" s="358"/>
      <c r="C93" s="14" t="s">
        <v>125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358"/>
      <c r="R93" s="14" t="s">
        <v>125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c r="B94" s="356" t="s">
        <v>42</v>
      </c>
      <c r="C94" s="2" t="s">
        <v>123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356" t="s">
        <v>42</v>
      </c>
      <c r="R94" s="2" t="s">
        <v>123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c r="B95" s="357"/>
      <c r="C95" s="2" t="s">
        <v>122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357"/>
      <c r="R95" s="2" t="s">
        <v>122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c r="B96" s="357"/>
      <c r="C96" s="14" t="s">
        <v>124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357"/>
      <c r="R96" s="14" t="s">
        <v>124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c r="B97" s="358"/>
      <c r="C97" s="14" t="s">
        <v>125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358"/>
      <c r="R97" s="14" t="s">
        <v>125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c r="B98" s="356" t="s">
        <v>149</v>
      </c>
      <c r="C98" s="2" t="s">
        <v>123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356" t="s">
        <v>149</v>
      </c>
      <c r="R98" s="2" t="s">
        <v>123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c r="B99" s="357"/>
      <c r="C99" s="2" t="s">
        <v>122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357"/>
      <c r="R99" s="2" t="s">
        <v>122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c r="B100" s="357"/>
      <c r="C100" s="14" t="s">
        <v>124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357"/>
      <c r="R100" s="14" t="s">
        <v>124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c r="B101" s="358"/>
      <c r="C101" s="14" t="s">
        <v>125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358"/>
      <c r="R101" s="14" t="s">
        <v>125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c r="B103" s="350" t="s">
        <v>105</v>
      </c>
      <c r="C103" s="350"/>
      <c r="D103" s="350"/>
      <c r="E103" s="350"/>
      <c r="F103" s="350"/>
      <c r="G103" s="350"/>
      <c r="H103" s="350"/>
      <c r="I103" s="350"/>
      <c r="J103" s="350"/>
      <c r="K103" s="350"/>
      <c r="L103" s="350"/>
      <c r="M103" s="350"/>
      <c r="Q103" s="5"/>
      <c r="R103" s="5"/>
      <c r="S103" s="5"/>
      <c r="T103" s="5"/>
      <c r="U103" s="5"/>
      <c r="V103" s="5"/>
      <c r="W103" s="5"/>
      <c r="X103" s="5"/>
      <c r="Y103" s="5"/>
    </row>
    <row r="105" spans="2:28" ht="15" customHeight="1">
      <c r="D105" s="362" t="s">
        <v>104</v>
      </c>
      <c r="E105" s="362"/>
      <c r="F105" s="362"/>
      <c r="G105" s="362"/>
      <c r="H105" s="362"/>
      <c r="I105" s="362"/>
      <c r="J105" s="362"/>
      <c r="K105" s="362"/>
      <c r="L105" s="362"/>
      <c r="M105" s="362"/>
      <c r="T105" s="7"/>
      <c r="U105" s="7"/>
      <c r="V105" s="7"/>
      <c r="W105" s="7"/>
      <c r="X105" s="7"/>
      <c r="Y105" s="7"/>
      <c r="Z105" s="7"/>
    </row>
    <row r="106" spans="2:28" ht="15" customHeight="1">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c r="B107" s="356" t="s">
        <v>42</v>
      </c>
      <c r="C107" s="14" t="s">
        <v>6</v>
      </c>
      <c r="D107" s="363" t="s">
        <v>81</v>
      </c>
      <c r="E107" s="364"/>
      <c r="F107" s="364"/>
      <c r="G107" s="364"/>
      <c r="H107" s="364"/>
      <c r="I107" s="364"/>
      <c r="J107" s="364"/>
      <c r="K107" s="364"/>
      <c r="L107" s="364"/>
      <c r="M107" s="365"/>
      <c r="R107" s="7"/>
      <c r="S107" s="7"/>
      <c r="T107" s="7"/>
      <c r="U107" s="7"/>
      <c r="V107" s="7"/>
      <c r="W107" s="7"/>
      <c r="X107" s="7"/>
      <c r="Y107" s="7"/>
    </row>
    <row r="108" spans="2:28">
      <c r="B108" s="357"/>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c r="B109" s="357"/>
      <c r="C109" s="14" t="s">
        <v>1</v>
      </c>
      <c r="D109" s="19" t="s">
        <v>53</v>
      </c>
      <c r="E109" s="19" t="s">
        <v>54</v>
      </c>
      <c r="F109" s="19" t="s">
        <v>55</v>
      </c>
      <c r="G109" s="19" t="s">
        <v>56</v>
      </c>
      <c r="H109" s="19" t="s">
        <v>57</v>
      </c>
      <c r="I109" s="19" t="s">
        <v>58</v>
      </c>
      <c r="J109" s="19" t="s">
        <v>59</v>
      </c>
      <c r="K109" s="19" t="s">
        <v>60</v>
      </c>
      <c r="L109" s="19" t="s">
        <v>61</v>
      </c>
      <c r="M109" s="20"/>
    </row>
    <row r="110" spans="2:28">
      <c r="B110" s="357"/>
      <c r="C110" s="14" t="s">
        <v>3</v>
      </c>
      <c r="D110" s="19" t="s">
        <v>62</v>
      </c>
      <c r="E110" s="19" t="s">
        <v>63</v>
      </c>
      <c r="F110" s="19" t="s">
        <v>64</v>
      </c>
      <c r="G110" s="19" t="s">
        <v>65</v>
      </c>
      <c r="H110" s="19" t="s">
        <v>66</v>
      </c>
      <c r="I110" s="19" t="s">
        <v>67</v>
      </c>
      <c r="J110" s="19" t="s">
        <v>68</v>
      </c>
      <c r="K110" s="19" t="s">
        <v>69</v>
      </c>
      <c r="L110" s="19" t="s">
        <v>70</v>
      </c>
      <c r="M110" s="21" t="s">
        <v>41</v>
      </c>
    </row>
    <row r="111" spans="2:28">
      <c r="B111" s="357"/>
      <c r="C111" s="14" t="s">
        <v>5</v>
      </c>
      <c r="D111" s="19" t="s">
        <v>71</v>
      </c>
      <c r="E111" s="19" t="s">
        <v>72</v>
      </c>
      <c r="F111" s="19" t="s">
        <v>73</v>
      </c>
      <c r="G111" s="19" t="s">
        <v>74</v>
      </c>
      <c r="H111" s="19" t="s">
        <v>75</v>
      </c>
      <c r="I111" s="19" t="s">
        <v>76</v>
      </c>
      <c r="J111" s="19" t="s">
        <v>77</v>
      </c>
      <c r="K111" s="19" t="s">
        <v>78</v>
      </c>
      <c r="L111" s="19" t="s">
        <v>79</v>
      </c>
      <c r="M111" s="21" t="s">
        <v>80</v>
      </c>
    </row>
    <row r="112" spans="2:28">
      <c r="B112" s="358"/>
      <c r="C112" s="14" t="s">
        <v>2</v>
      </c>
      <c r="D112" s="353" t="s">
        <v>82</v>
      </c>
      <c r="E112" s="354"/>
      <c r="F112" s="354"/>
      <c r="G112" s="354"/>
      <c r="H112" s="354"/>
      <c r="I112" s="354"/>
      <c r="J112" s="354"/>
      <c r="K112" s="354"/>
      <c r="L112" s="354"/>
      <c r="M112" s="355"/>
    </row>
    <row r="113" spans="2:13" ht="15" customHeight="1">
      <c r="B113" s="361" t="s">
        <v>119</v>
      </c>
      <c r="C113" s="14" t="s">
        <v>6</v>
      </c>
      <c r="D113" s="366" t="s">
        <v>81</v>
      </c>
      <c r="E113" s="367"/>
      <c r="F113" s="367"/>
      <c r="G113" s="367"/>
      <c r="H113" s="367"/>
      <c r="I113" s="367"/>
      <c r="J113" s="367"/>
      <c r="K113" s="367"/>
      <c r="L113" s="367"/>
      <c r="M113" s="368"/>
    </row>
    <row r="114" spans="2:13" ht="30">
      <c r="B114" s="361"/>
      <c r="C114" s="14" t="s">
        <v>0</v>
      </c>
      <c r="D114" s="20"/>
      <c r="E114" s="19" t="s">
        <v>91</v>
      </c>
      <c r="F114" s="19" t="s">
        <v>92</v>
      </c>
      <c r="G114" s="19" t="s">
        <v>93</v>
      </c>
      <c r="H114" s="19" t="s">
        <v>94</v>
      </c>
      <c r="I114" s="19" t="s">
        <v>92</v>
      </c>
      <c r="J114" s="19" t="s">
        <v>93</v>
      </c>
      <c r="K114" s="19" t="s">
        <v>95</v>
      </c>
      <c r="L114" s="20"/>
      <c r="M114" s="20"/>
    </row>
    <row r="115" spans="2:13">
      <c r="B115" s="361"/>
      <c r="C115" s="14" t="s">
        <v>1</v>
      </c>
      <c r="D115" s="20"/>
      <c r="E115" s="19" t="s">
        <v>97</v>
      </c>
      <c r="F115" s="19" t="s">
        <v>98</v>
      </c>
      <c r="G115" s="19" t="s">
        <v>96</v>
      </c>
      <c r="H115" s="19" t="s">
        <v>99</v>
      </c>
      <c r="I115" s="19" t="s">
        <v>100</v>
      </c>
      <c r="J115" s="19" t="s">
        <v>101</v>
      </c>
      <c r="K115" s="19" t="s">
        <v>102</v>
      </c>
      <c r="L115" s="20"/>
      <c r="M115" s="20"/>
    </row>
    <row r="116" spans="2:13">
      <c r="B116" s="361"/>
      <c r="C116" s="14" t="s">
        <v>3</v>
      </c>
      <c r="D116" s="23" t="s">
        <v>83</v>
      </c>
      <c r="E116" s="23" t="s">
        <v>84</v>
      </c>
      <c r="F116" s="23" t="s">
        <v>85</v>
      </c>
      <c r="G116" s="23" t="s">
        <v>86</v>
      </c>
      <c r="H116" s="23" t="s">
        <v>87</v>
      </c>
      <c r="I116" s="23" t="s">
        <v>88</v>
      </c>
      <c r="J116" s="23" t="s">
        <v>89</v>
      </c>
      <c r="K116" s="23" t="s">
        <v>90</v>
      </c>
      <c r="L116" s="23" t="s">
        <v>103</v>
      </c>
      <c r="M116" s="20"/>
    </row>
    <row r="117" spans="2:13">
      <c r="B117" s="361"/>
      <c r="C117" s="14" t="s">
        <v>2</v>
      </c>
      <c r="D117" s="353" t="s">
        <v>82</v>
      </c>
      <c r="E117" s="354"/>
      <c r="F117" s="354"/>
      <c r="G117" s="354"/>
      <c r="H117" s="354"/>
      <c r="I117" s="354"/>
      <c r="J117" s="354"/>
      <c r="K117" s="354"/>
      <c r="L117" s="355"/>
      <c r="M117" s="20"/>
    </row>
    <row r="118" spans="2:13" ht="15" customHeight="1">
      <c r="B118" s="356" t="s">
        <v>153</v>
      </c>
      <c r="C118" s="2" t="s">
        <v>123</v>
      </c>
      <c r="D118" s="25"/>
      <c r="E118" s="25"/>
      <c r="F118" s="24">
        <v>1</v>
      </c>
      <c r="G118" s="24" t="s">
        <v>63</v>
      </c>
      <c r="H118" s="24" t="s">
        <v>133</v>
      </c>
      <c r="I118" s="24" t="s">
        <v>137</v>
      </c>
      <c r="J118" s="24" t="s">
        <v>142</v>
      </c>
      <c r="K118" s="24" t="s">
        <v>143</v>
      </c>
      <c r="L118" s="24" t="s">
        <v>144</v>
      </c>
      <c r="M118" s="25"/>
    </row>
    <row r="119" spans="2:13">
      <c r="B119" s="357"/>
      <c r="C119" s="2" t="s">
        <v>122</v>
      </c>
      <c r="D119" s="25"/>
      <c r="E119" s="24">
        <v>1</v>
      </c>
      <c r="F119" s="24">
        <v>2</v>
      </c>
      <c r="G119" s="24" t="s">
        <v>130</v>
      </c>
      <c r="H119" s="24" t="s">
        <v>134</v>
      </c>
      <c r="I119" s="24" t="s">
        <v>138</v>
      </c>
      <c r="J119" s="24" t="s">
        <v>139</v>
      </c>
      <c r="K119" s="24" t="s">
        <v>140</v>
      </c>
      <c r="L119" s="24" t="s">
        <v>141</v>
      </c>
      <c r="M119" s="25"/>
    </row>
    <row r="120" spans="2:13">
      <c r="B120" s="357"/>
      <c r="C120" s="14" t="s">
        <v>124</v>
      </c>
      <c r="D120" s="24" t="s">
        <v>120</v>
      </c>
      <c r="E120" s="24" t="s">
        <v>126</v>
      </c>
      <c r="F120" s="24" t="s">
        <v>128</v>
      </c>
      <c r="G120" s="24" t="s">
        <v>131</v>
      </c>
      <c r="H120" s="24" t="s">
        <v>135</v>
      </c>
      <c r="I120" s="24" t="s">
        <v>145</v>
      </c>
      <c r="J120" s="24">
        <v>8</v>
      </c>
      <c r="K120" s="24">
        <v>9</v>
      </c>
      <c r="L120" s="25"/>
      <c r="M120" s="25"/>
    </row>
    <row r="121" spans="2:13">
      <c r="B121" s="358"/>
      <c r="C121" s="14" t="s">
        <v>125</v>
      </c>
      <c r="D121" s="24" t="s">
        <v>121</v>
      </c>
      <c r="E121" s="24" t="s">
        <v>127</v>
      </c>
      <c r="F121" s="24" t="s">
        <v>129</v>
      </c>
      <c r="G121" s="24" t="s">
        <v>132</v>
      </c>
      <c r="H121" s="24" t="s">
        <v>136</v>
      </c>
      <c r="I121" s="24" t="s">
        <v>69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J206"/>
  <sheetViews>
    <sheetView zoomScale="70" zoomScaleNormal="70" workbookViewId="0">
      <selection activeCell="A5" sqref="A5"/>
    </sheetView>
  </sheetViews>
  <sheetFormatPr defaultRowHeight="15"/>
  <cols>
    <col min="38" max="38" width="9" customWidth="1"/>
  </cols>
  <sheetData>
    <row r="2" spans="2:109" ht="18.75">
      <c r="B2" s="319" t="s">
        <v>1069</v>
      </c>
      <c r="C2" s="319"/>
      <c r="D2" s="319"/>
      <c r="E2" s="319"/>
      <c r="F2" s="319"/>
      <c r="G2" s="319"/>
      <c r="H2" s="319"/>
      <c r="I2" s="319"/>
      <c r="J2" s="319"/>
      <c r="K2" s="319"/>
      <c r="L2" s="319"/>
      <c r="M2" s="319"/>
      <c r="N2" s="319"/>
      <c r="O2" s="319"/>
      <c r="P2" s="319"/>
      <c r="Q2" s="319"/>
      <c r="R2" s="319"/>
      <c r="S2" s="319"/>
      <c r="T2" s="319"/>
      <c r="U2" s="319"/>
      <c r="V2" s="319"/>
    </row>
    <row r="3" spans="2:109" ht="66.75" customHeight="1">
      <c r="B3" s="320" t="s">
        <v>1075</v>
      </c>
      <c r="C3" s="321"/>
      <c r="D3" s="321"/>
      <c r="E3" s="321"/>
      <c r="F3" s="321"/>
      <c r="G3" s="321"/>
      <c r="H3" s="321"/>
      <c r="I3" s="321"/>
      <c r="J3" s="321"/>
      <c r="K3" s="321"/>
      <c r="L3" s="321"/>
      <c r="M3" s="321"/>
      <c r="N3" s="321"/>
      <c r="O3" s="321"/>
      <c r="P3" s="321"/>
      <c r="Q3" s="321"/>
      <c r="R3" s="321"/>
      <c r="S3" s="321"/>
      <c r="T3" s="321"/>
      <c r="U3" s="321"/>
      <c r="V3" s="321"/>
    </row>
    <row r="4" spans="2:109" ht="64.5" customHeight="1">
      <c r="B4" s="321"/>
      <c r="C4" s="321"/>
      <c r="D4" s="321"/>
      <c r="E4" s="321"/>
      <c r="F4" s="321"/>
      <c r="G4" s="321"/>
      <c r="H4" s="321"/>
      <c r="I4" s="321"/>
      <c r="J4" s="321"/>
      <c r="K4" s="321"/>
      <c r="L4" s="321"/>
      <c r="M4" s="321"/>
      <c r="N4" s="321"/>
      <c r="O4" s="321"/>
      <c r="P4" s="321"/>
      <c r="Q4" s="321"/>
      <c r="R4" s="321"/>
      <c r="S4" s="321"/>
      <c r="T4" s="321"/>
      <c r="U4" s="321"/>
      <c r="V4" s="321"/>
    </row>
    <row r="5" spans="2:109">
      <c r="DA5" s="105"/>
    </row>
    <row r="6" spans="2:109" ht="15" customHeight="1">
      <c r="B6" s="311" t="s">
        <v>1157</v>
      </c>
      <c r="C6" s="311"/>
      <c r="D6" s="311"/>
      <c r="E6" s="311"/>
      <c r="F6" s="311"/>
      <c r="G6" s="311"/>
      <c r="H6" s="311"/>
      <c r="I6" s="311"/>
      <c r="J6" s="311"/>
      <c r="K6" s="311"/>
      <c r="L6" s="311"/>
      <c r="M6" s="311"/>
      <c r="O6" s="311" t="s">
        <v>1055</v>
      </c>
      <c r="P6" s="311"/>
      <c r="Q6" s="311"/>
      <c r="R6" s="311"/>
      <c r="S6" s="311"/>
      <c r="T6" s="311"/>
      <c r="U6" s="311"/>
      <c r="V6" s="311"/>
      <c r="W6" s="311"/>
      <c r="X6" s="311"/>
      <c r="Y6" s="311"/>
      <c r="Z6" s="311"/>
      <c r="AA6" s="311"/>
      <c r="AB6" s="311"/>
      <c r="AC6" s="311"/>
      <c r="AD6" s="311"/>
      <c r="AE6" s="311"/>
      <c r="AF6" s="311"/>
      <c r="AG6" s="311"/>
      <c r="AH6" s="311"/>
      <c r="AI6" s="311"/>
      <c r="AJ6" s="311"/>
      <c r="AK6" s="311"/>
      <c r="AL6" s="311"/>
      <c r="AM6" s="311"/>
      <c r="AN6" s="311"/>
      <c r="AO6" s="311"/>
      <c r="AP6" s="311"/>
      <c r="AQ6" s="311"/>
      <c r="AR6" s="311"/>
      <c r="AS6" s="311"/>
      <c r="AT6" s="311"/>
      <c r="AU6" s="311"/>
      <c r="AV6" s="311"/>
      <c r="AW6" s="311"/>
      <c r="DA6" s="105"/>
    </row>
    <row r="7" spans="2:109">
      <c r="B7" s="283" t="s">
        <v>1021</v>
      </c>
      <c r="C7" s="283" t="s">
        <v>1172</v>
      </c>
      <c r="D7" s="283" t="s">
        <v>49</v>
      </c>
      <c r="E7" s="283" t="s">
        <v>699</v>
      </c>
      <c r="F7" s="283" t="s">
        <v>1021</v>
      </c>
      <c r="G7" s="283" t="s">
        <v>1172</v>
      </c>
      <c r="H7" s="283" t="s">
        <v>49</v>
      </c>
      <c r="I7" s="283" t="s">
        <v>699</v>
      </c>
      <c r="J7" s="283" t="s">
        <v>1021</v>
      </c>
      <c r="K7" s="283" t="s">
        <v>1172</v>
      </c>
      <c r="L7" s="283" t="s">
        <v>49</v>
      </c>
      <c r="M7" s="283" t="s">
        <v>699</v>
      </c>
      <c r="O7" s="278" t="s">
        <v>1021</v>
      </c>
      <c r="P7" s="335" t="s">
        <v>0</v>
      </c>
      <c r="Q7" s="335"/>
      <c r="R7" s="335"/>
      <c r="S7" s="335" t="s">
        <v>1</v>
      </c>
      <c r="T7" s="335"/>
      <c r="U7" s="335"/>
      <c r="V7" s="335"/>
      <c r="W7" s="335"/>
      <c r="X7" s="335"/>
      <c r="Y7" s="335" t="s">
        <v>1073</v>
      </c>
      <c r="Z7" s="335"/>
      <c r="AA7" s="335"/>
      <c r="AB7" s="335"/>
      <c r="AC7" s="335"/>
      <c r="AD7" s="335" t="s">
        <v>1008</v>
      </c>
      <c r="AE7" s="335"/>
      <c r="AF7" s="335"/>
      <c r="AG7" s="335"/>
      <c r="AH7" s="335"/>
      <c r="AI7" s="335" t="s">
        <v>1009</v>
      </c>
      <c r="AJ7" s="335"/>
      <c r="AK7" s="335"/>
      <c r="AL7" s="335" t="s">
        <v>1074</v>
      </c>
      <c r="AM7" s="335"/>
      <c r="AN7" s="335"/>
      <c r="AO7" s="335"/>
      <c r="AP7" s="335"/>
      <c r="AQ7" s="335"/>
      <c r="AR7" s="335" t="s">
        <v>1010</v>
      </c>
      <c r="AS7" s="335"/>
      <c r="AT7" s="335"/>
      <c r="AU7" s="335"/>
      <c r="AV7" s="335"/>
      <c r="AW7" s="244" t="s">
        <v>307</v>
      </c>
      <c r="DA7" s="105"/>
    </row>
    <row r="8" spans="2:109">
      <c r="B8" s="265" t="s">
        <v>494</v>
      </c>
      <c r="C8" s="284">
        <v>147</v>
      </c>
      <c r="D8" s="298">
        <v>0.66160849772382402</v>
      </c>
      <c r="E8" s="249">
        <v>0.72148859543817501</v>
      </c>
      <c r="F8" s="265" t="s">
        <v>5</v>
      </c>
      <c r="G8" s="284" t="s">
        <v>1159</v>
      </c>
      <c r="H8" s="298">
        <v>0.52973720608575303</v>
      </c>
      <c r="I8" s="249">
        <v>0.53968253968253899</v>
      </c>
      <c r="J8" s="265" t="s">
        <v>1103</v>
      </c>
      <c r="K8" s="284" t="s">
        <v>1013</v>
      </c>
      <c r="L8" s="298">
        <v>0.46730228578413302</v>
      </c>
      <c r="M8" s="249">
        <v>0.43371504073992501</v>
      </c>
      <c r="O8" s="245" t="s">
        <v>12</v>
      </c>
      <c r="P8" s="245">
        <v>147</v>
      </c>
      <c r="Q8" s="245">
        <v>258</v>
      </c>
      <c r="R8" s="245">
        <v>369</v>
      </c>
      <c r="S8" s="245">
        <v>14</v>
      </c>
      <c r="T8" s="245">
        <v>25</v>
      </c>
      <c r="U8" s="245">
        <v>36</v>
      </c>
      <c r="V8" s="245">
        <v>47</v>
      </c>
      <c r="W8" s="245">
        <v>58</v>
      </c>
      <c r="X8" s="245">
        <v>69</v>
      </c>
      <c r="Y8" s="242" t="s">
        <v>1011</v>
      </c>
      <c r="Z8" s="245" t="s">
        <v>1012</v>
      </c>
      <c r="AA8" s="245" t="s">
        <v>1013</v>
      </c>
      <c r="AB8" s="245" t="s">
        <v>1014</v>
      </c>
      <c r="AC8" s="245">
        <v>5</v>
      </c>
      <c r="AD8" s="242" t="s">
        <v>1011</v>
      </c>
      <c r="AE8" s="245" t="s">
        <v>1012</v>
      </c>
      <c r="AF8" s="245" t="s">
        <v>1013</v>
      </c>
      <c r="AG8" s="245" t="s">
        <v>1014</v>
      </c>
      <c r="AH8" s="245">
        <v>5</v>
      </c>
      <c r="AI8" s="245" t="s">
        <v>476</v>
      </c>
      <c r="AJ8" s="245" t="s">
        <v>477</v>
      </c>
      <c r="AK8" s="245" t="s">
        <v>868</v>
      </c>
      <c r="AL8" s="245" t="s">
        <v>1016</v>
      </c>
      <c r="AM8" s="273" t="s">
        <v>1158</v>
      </c>
      <c r="AN8" s="273" t="s">
        <v>1018</v>
      </c>
      <c r="AO8" s="273" t="s">
        <v>1159</v>
      </c>
      <c r="AP8" s="273" t="s">
        <v>1160</v>
      </c>
      <c r="AQ8" s="273" t="s">
        <v>1020</v>
      </c>
      <c r="AR8" s="273" t="s">
        <v>1158</v>
      </c>
      <c r="AS8" s="273" t="s">
        <v>1018</v>
      </c>
      <c r="AT8" s="273" t="s">
        <v>1159</v>
      </c>
      <c r="AU8" s="273" t="s">
        <v>1160</v>
      </c>
      <c r="AV8" s="273" t="s">
        <v>1020</v>
      </c>
      <c r="AW8" s="245" t="s">
        <v>307</v>
      </c>
      <c r="CN8" s="246" t="s">
        <v>11</v>
      </c>
      <c r="DA8" s="105"/>
    </row>
    <row r="9" spans="2:109">
      <c r="B9" s="265" t="s">
        <v>494</v>
      </c>
      <c r="C9" s="284">
        <v>258</v>
      </c>
      <c r="D9" s="298">
        <v>0.65090673575129498</v>
      </c>
      <c r="E9" s="249">
        <v>0.72148859543817501</v>
      </c>
      <c r="F9" s="265" t="s">
        <v>5</v>
      </c>
      <c r="G9" s="284" t="s">
        <v>1018</v>
      </c>
      <c r="H9" s="298">
        <v>0.52156668319286004</v>
      </c>
      <c r="I9" s="249">
        <v>0.46424702058504802</v>
      </c>
      <c r="J9" s="265" t="s">
        <v>1103</v>
      </c>
      <c r="K9" s="284">
        <v>5</v>
      </c>
      <c r="L9" s="298">
        <v>0.46142649199417701</v>
      </c>
      <c r="M9" s="249">
        <v>0.38768844221105497</v>
      </c>
      <c r="O9" s="245" t="s">
        <v>30</v>
      </c>
      <c r="P9" s="249">
        <f t="shared" ref="P9:AW9" si="0">C35</f>
        <v>0.66160849772382402</v>
      </c>
      <c r="Q9" s="249">
        <f t="shared" si="0"/>
        <v>0.65090673575129498</v>
      </c>
      <c r="R9" s="249">
        <f t="shared" si="0"/>
        <v>0.65886678923616904</v>
      </c>
      <c r="S9" s="249">
        <f t="shared" si="0"/>
        <v>0.56727093819778196</v>
      </c>
      <c r="T9" s="249">
        <f t="shared" si="0"/>
        <v>0.539990829293855</v>
      </c>
      <c r="U9" s="249">
        <f t="shared" si="0"/>
        <v>0.52031301532095997</v>
      </c>
      <c r="V9" s="249">
        <f t="shared" si="0"/>
        <v>0.51995766555790701</v>
      </c>
      <c r="W9" s="249">
        <f t="shared" si="0"/>
        <v>0.53184920376990497</v>
      </c>
      <c r="X9" s="249">
        <f t="shared" si="0"/>
        <v>0.56978011651945104</v>
      </c>
      <c r="Y9" s="249">
        <f t="shared" si="0"/>
        <v>0.468604047742605</v>
      </c>
      <c r="Z9" s="249">
        <f t="shared" si="0"/>
        <v>0.41083123425692603</v>
      </c>
      <c r="AA9" s="249">
        <f t="shared" si="0"/>
        <v>0.38182005353098603</v>
      </c>
      <c r="AB9" s="249">
        <f t="shared" si="0"/>
        <v>0.35616147308781798</v>
      </c>
      <c r="AC9" s="249">
        <f t="shared" si="0"/>
        <v>0.32884012539184898</v>
      </c>
      <c r="AD9" s="249">
        <f t="shared" si="0"/>
        <v>0.56708860759493596</v>
      </c>
      <c r="AE9" s="249">
        <f t="shared" si="0"/>
        <v>0.51609596063153496</v>
      </c>
      <c r="AF9" s="249">
        <f t="shared" si="0"/>
        <v>0.46730228578413302</v>
      </c>
      <c r="AG9" s="249">
        <f t="shared" si="0"/>
        <v>0.50187828700225301</v>
      </c>
      <c r="AH9" s="249">
        <f t="shared" si="0"/>
        <v>0.46142649199417701</v>
      </c>
      <c r="AI9" s="249">
        <f t="shared" si="0"/>
        <v>0.48209099709583703</v>
      </c>
      <c r="AJ9" s="249">
        <f t="shared" si="0"/>
        <v>0.55131723380900099</v>
      </c>
      <c r="AK9" s="249">
        <f t="shared" si="0"/>
        <v>0.43739565943238701</v>
      </c>
      <c r="AL9" s="249">
        <f t="shared" si="0"/>
        <v>0.59377945334589999</v>
      </c>
      <c r="AM9" s="249">
        <f t="shared" si="0"/>
        <v>0.548451950140731</v>
      </c>
      <c r="AN9" s="249">
        <f t="shared" si="0"/>
        <v>0.52156668319286004</v>
      </c>
      <c r="AO9" s="249">
        <f t="shared" si="0"/>
        <v>0.52973720608575303</v>
      </c>
      <c r="AP9" s="249">
        <f t="shared" si="0"/>
        <v>0.48406040268456302</v>
      </c>
      <c r="AQ9" s="249">
        <f t="shared" si="0"/>
        <v>0.40616138179943201</v>
      </c>
      <c r="AR9" s="249">
        <f t="shared" si="0"/>
        <v>0.63051470588235203</v>
      </c>
      <c r="AS9" s="249">
        <f t="shared" si="0"/>
        <v>0.58032786885245902</v>
      </c>
      <c r="AT9" s="249">
        <f t="shared" si="0"/>
        <v>0.59779614325068797</v>
      </c>
      <c r="AU9" s="249">
        <f t="shared" si="0"/>
        <v>0.53694843168527295</v>
      </c>
      <c r="AV9" s="249">
        <f t="shared" si="0"/>
        <v>0.49555099247091</v>
      </c>
      <c r="AW9" s="249">
        <f t="shared" si="0"/>
        <v>0.61797536566589595</v>
      </c>
      <c r="CN9" s="43">
        <v>0.52158894645941278</v>
      </c>
      <c r="DA9" s="105"/>
    </row>
    <row r="10" spans="2:109">
      <c r="B10" s="265" t="s">
        <v>5</v>
      </c>
      <c r="C10" s="284" t="s">
        <v>1016</v>
      </c>
      <c r="D10" s="298">
        <v>0.59377945334589999</v>
      </c>
      <c r="E10" s="249">
        <v>0.51736111111111105</v>
      </c>
      <c r="F10" s="265" t="s">
        <v>1</v>
      </c>
      <c r="G10" s="284">
        <v>36</v>
      </c>
      <c r="H10" s="298">
        <v>0.52031301532095997</v>
      </c>
      <c r="I10" s="249">
        <v>0.62300247580463597</v>
      </c>
      <c r="J10" s="265" t="s">
        <v>1104</v>
      </c>
      <c r="K10" s="284" t="s">
        <v>868</v>
      </c>
      <c r="L10" s="298">
        <v>0.43739565943238701</v>
      </c>
      <c r="M10" s="249">
        <v>0.39436619718309801</v>
      </c>
      <c r="O10" s="247" t="s">
        <v>149</v>
      </c>
      <c r="P10" s="249">
        <f t="shared" ref="P10:AW10" si="1">P9/$CN$9</f>
        <v>1.2684480800731592</v>
      </c>
      <c r="Q10" s="249">
        <f t="shared" si="1"/>
        <v>1.2479304635761583</v>
      </c>
      <c r="R10" s="249">
        <f t="shared" si="1"/>
        <v>1.2631916257209996</v>
      </c>
      <c r="S10" s="249">
        <f t="shared" si="1"/>
        <v>1.0875823616440918</v>
      </c>
      <c r="T10" s="249">
        <f t="shared" si="1"/>
        <v>1.0352804309971591</v>
      </c>
      <c r="U10" s="249">
        <f t="shared" si="1"/>
        <v>0.99755376116170802</v>
      </c>
      <c r="V10" s="249">
        <f t="shared" si="1"/>
        <v>0.99687247800671575</v>
      </c>
      <c r="W10" s="249">
        <f t="shared" si="1"/>
        <v>1.0196711555721025</v>
      </c>
      <c r="X10" s="249">
        <f t="shared" si="1"/>
        <v>1.0923930048502057</v>
      </c>
      <c r="Y10" s="249">
        <f t="shared" si="1"/>
        <v>0.89841636967870298</v>
      </c>
      <c r="Z10" s="249">
        <f t="shared" si="1"/>
        <v>0.78765326038000061</v>
      </c>
      <c r="AA10" s="249">
        <f t="shared" si="1"/>
        <v>0.7320324867365593</v>
      </c>
      <c r="AB10" s="249">
        <f t="shared" si="1"/>
        <v>0.6828393805226709</v>
      </c>
      <c r="AC10" s="249">
        <f t="shared" si="1"/>
        <v>0.63045838609894223</v>
      </c>
      <c r="AD10" s="249">
        <f t="shared" si="1"/>
        <v>1.0872327940313506</v>
      </c>
      <c r="AE10" s="249">
        <f t="shared" si="1"/>
        <v>0.98946874571410182</v>
      </c>
      <c r="AF10" s="249">
        <f t="shared" si="1"/>
        <v>0.89592060751328817</v>
      </c>
      <c r="AG10" s="249">
        <f t="shared" si="1"/>
        <v>0.96221035819306122</v>
      </c>
      <c r="AH10" s="249">
        <f t="shared" si="1"/>
        <v>0.88465542670406783</v>
      </c>
      <c r="AI10" s="249">
        <f t="shared" si="1"/>
        <v>0.92427379906784646</v>
      </c>
      <c r="AJ10" s="249">
        <f t="shared" si="1"/>
        <v>1.056995623759641</v>
      </c>
      <c r="AK10" s="249">
        <f t="shared" si="1"/>
        <v>0.83858306891176182</v>
      </c>
      <c r="AL10" s="249">
        <f t="shared" si="1"/>
        <v>1.138404978434689</v>
      </c>
      <c r="AM10" s="249">
        <f t="shared" si="1"/>
        <v>1.0515022487797459</v>
      </c>
      <c r="AN10" s="249">
        <f t="shared" si="1"/>
        <v>0.99995731645253627</v>
      </c>
      <c r="AO10" s="249">
        <f t="shared" si="1"/>
        <v>1.0156219944491756</v>
      </c>
      <c r="AP10" s="249">
        <f t="shared" si="1"/>
        <v>0.92804957998133109</v>
      </c>
      <c r="AQ10" s="249">
        <f t="shared" si="1"/>
        <v>0.77870013265520244</v>
      </c>
      <c r="AR10" s="249">
        <f t="shared" si="1"/>
        <v>1.2088344857810656</v>
      </c>
      <c r="AS10" s="249">
        <f t="shared" si="1"/>
        <v>1.1126153512105093</v>
      </c>
      <c r="AT10" s="249">
        <f t="shared" si="1"/>
        <v>1.1461058508018156</v>
      </c>
      <c r="AU10" s="249">
        <f t="shared" si="1"/>
        <v>1.0294474898866657</v>
      </c>
      <c r="AV10" s="249">
        <f t="shared" si="1"/>
        <v>0.95007955179025461</v>
      </c>
      <c r="AW10" s="249">
        <f t="shared" si="1"/>
        <v>1.1847938302005092</v>
      </c>
      <c r="DA10" s="105"/>
    </row>
    <row r="11" spans="2:109">
      <c r="B11" s="265" t="s">
        <v>1</v>
      </c>
      <c r="C11" s="284">
        <v>14</v>
      </c>
      <c r="D11" s="298">
        <v>0.56727093819778196</v>
      </c>
      <c r="E11" s="249">
        <v>0.66991570073761797</v>
      </c>
      <c r="F11" s="265" t="s">
        <v>1103</v>
      </c>
      <c r="G11" s="284" t="s">
        <v>1012</v>
      </c>
      <c r="H11" s="298">
        <v>0.51609596063153496</v>
      </c>
      <c r="I11" s="249">
        <v>0.45081967213114699</v>
      </c>
      <c r="J11" s="265" t="s">
        <v>3</v>
      </c>
      <c r="K11" s="284" t="s">
        <v>1012</v>
      </c>
      <c r="L11" s="298">
        <v>0.41083123425692603</v>
      </c>
      <c r="M11" s="249">
        <v>0.45081967213114699</v>
      </c>
      <c r="O11" s="247" t="s">
        <v>1072</v>
      </c>
      <c r="P11" s="249">
        <f t="shared" ref="P11:X11" si="2">AM35</f>
        <v>0.42253521126760502</v>
      </c>
      <c r="Q11" s="249">
        <f t="shared" si="2"/>
        <v>0.40849673202614301</v>
      </c>
      <c r="R11" s="249">
        <f t="shared" si="2"/>
        <v>0.42095588235294101</v>
      </c>
      <c r="S11" s="249">
        <f t="shared" si="2"/>
        <v>0.32417582417582402</v>
      </c>
      <c r="T11" s="249">
        <f t="shared" si="2"/>
        <v>0.34920634920634902</v>
      </c>
      <c r="U11" s="249">
        <f t="shared" si="2"/>
        <v>0.328125</v>
      </c>
      <c r="V11" s="249">
        <f t="shared" si="2"/>
        <v>0.306569343065693</v>
      </c>
      <c r="W11" s="249">
        <f t="shared" si="2"/>
        <v>0.29107981220657198</v>
      </c>
      <c r="X11" s="249">
        <f t="shared" si="2"/>
        <v>0.312</v>
      </c>
      <c r="Y11" s="255"/>
      <c r="Z11" s="255"/>
      <c r="AA11" s="255"/>
      <c r="AB11" s="371" t="s">
        <v>1070</v>
      </c>
      <c r="AC11" s="371"/>
      <c r="AD11" s="249">
        <f>SUM(Q31:Q39)/SUM(L31:L39)</f>
        <v>1.2351683998125718</v>
      </c>
      <c r="AE11" s="249">
        <f>SUM(R31:R39)/SUM(M31:M39)</f>
        <v>1.2453121350272549</v>
      </c>
      <c r="AF11" s="249">
        <f>SUM(S31:S39)/SUM(N31:N39)</f>
        <v>1.2424627680761098</v>
      </c>
      <c r="AG11" s="249">
        <f>SUM(T31:T39)/SUM(O31:O39)</f>
        <v>1.4376893479470898</v>
      </c>
      <c r="AH11" s="249">
        <f>SUM(U31:U39)/SUM(P31:P39)</f>
        <v>1.4443691856337986</v>
      </c>
      <c r="AI11" s="255"/>
      <c r="AJ11" s="255"/>
      <c r="AK11" s="255"/>
      <c r="AL11" s="255"/>
      <c r="AM11" s="255"/>
      <c r="AN11" s="255"/>
      <c r="AO11" s="255"/>
      <c r="AP11" s="371" t="s">
        <v>1070</v>
      </c>
      <c r="AQ11" s="371"/>
      <c r="AR11" s="249">
        <f>SUM(AE31:AE39)/SUM(Z31:Z39)</f>
        <v>1.0790008978890964</v>
      </c>
      <c r="AS11" s="249">
        <f>SUM(AF31:AF39)/SUM(AA31:AA39)</f>
        <v>1.0878331898137847</v>
      </c>
      <c r="AT11" s="249">
        <f>SUM(AG31:AG39)/SUM(AB31:AB39)</f>
        <v>1.067210435526083</v>
      </c>
      <c r="AU11" s="249">
        <f>SUM(AH31:AH39)/SUM(AC31:AC39)</f>
        <v>1.1270305895251007</v>
      </c>
      <c r="AV11" s="249">
        <f>SUM(AI31:AI39)/SUM(AD31:AD39)</f>
        <v>1.1857053374702982</v>
      </c>
      <c r="AW11" s="255"/>
      <c r="CN11" s="44"/>
      <c r="DA11" s="105"/>
    </row>
    <row r="12" spans="2:109" ht="15.75" thickBot="1">
      <c r="B12" s="265" t="s">
        <v>1103</v>
      </c>
      <c r="C12" s="242" t="s">
        <v>1011</v>
      </c>
      <c r="D12" s="298">
        <v>0.56708860759493596</v>
      </c>
      <c r="E12" s="249">
        <v>0.48075880758807499</v>
      </c>
      <c r="F12" s="265" t="s">
        <v>1103</v>
      </c>
      <c r="G12" s="284" t="s">
        <v>1014</v>
      </c>
      <c r="H12" s="298">
        <v>0.50187828700225301</v>
      </c>
      <c r="I12" s="249">
        <v>0.40760410380205098</v>
      </c>
      <c r="J12" s="265" t="s">
        <v>5</v>
      </c>
      <c r="K12" s="284" t="s">
        <v>1020</v>
      </c>
      <c r="L12" s="298">
        <v>0.40616138179943201</v>
      </c>
      <c r="M12" s="249">
        <v>0.44359214218896098</v>
      </c>
      <c r="O12" s="253" t="s">
        <v>595</v>
      </c>
      <c r="P12" s="249">
        <f t="shared" ref="P12:AW12" si="3">AM58</f>
        <v>0.645569620253164</v>
      </c>
      <c r="Q12" s="249">
        <f t="shared" si="3"/>
        <v>0.59112519809825603</v>
      </c>
      <c r="R12" s="249">
        <f t="shared" si="3"/>
        <v>0.616740088105726</v>
      </c>
      <c r="S12" s="249">
        <f t="shared" si="3"/>
        <v>0.51940584571154702</v>
      </c>
      <c r="T12" s="249">
        <f t="shared" si="3"/>
        <v>0.50606060606060599</v>
      </c>
      <c r="U12" s="249">
        <f t="shared" si="3"/>
        <v>0.48556105610561001</v>
      </c>
      <c r="V12" s="249">
        <f t="shared" si="3"/>
        <v>0.49744245524296599</v>
      </c>
      <c r="W12" s="249">
        <f t="shared" si="3"/>
        <v>0.49128030625265801</v>
      </c>
      <c r="X12" s="249">
        <f t="shared" si="3"/>
        <v>0.52448512585812301</v>
      </c>
      <c r="Y12" s="249">
        <f t="shared" si="3"/>
        <v>0.25770925110132098</v>
      </c>
      <c r="Z12" s="249">
        <f t="shared" si="3"/>
        <v>0.280290791599353</v>
      </c>
      <c r="AA12" s="249">
        <f t="shared" si="3"/>
        <v>0.25958702064896699</v>
      </c>
      <c r="AB12" s="249">
        <f t="shared" si="3"/>
        <v>0.247635425623387</v>
      </c>
      <c r="AC12" s="249">
        <f t="shared" si="3"/>
        <v>0.24607329842931899</v>
      </c>
      <c r="AD12" s="261">
        <f t="shared" si="3"/>
        <v>0.25974025974025899</v>
      </c>
      <c r="AE12" s="249">
        <f t="shared" si="3"/>
        <v>0.32764505119453902</v>
      </c>
      <c r="AF12" s="249">
        <f t="shared" si="3"/>
        <v>0.33950617283950602</v>
      </c>
      <c r="AG12" s="249">
        <f t="shared" si="3"/>
        <v>0.33333333333333298</v>
      </c>
      <c r="AH12" s="249">
        <f t="shared" si="3"/>
        <v>0.27659574468085102</v>
      </c>
      <c r="AI12" s="249">
        <f t="shared" si="3"/>
        <v>0.28063725490196001</v>
      </c>
      <c r="AJ12" s="249">
        <f t="shared" si="3"/>
        <v>0.35271317829457299</v>
      </c>
      <c r="AK12" s="249">
        <f t="shared" si="3"/>
        <v>0.33620689655172398</v>
      </c>
      <c r="AL12" s="249">
        <f t="shared" si="3"/>
        <v>0.39568345323741</v>
      </c>
      <c r="AM12" s="249">
        <f t="shared" si="3"/>
        <v>0.485436893203883</v>
      </c>
      <c r="AN12" s="249">
        <f t="shared" si="3"/>
        <v>0.43072289156626498</v>
      </c>
      <c r="AO12" s="249">
        <f t="shared" si="3"/>
        <v>0.47474747474747397</v>
      </c>
      <c r="AP12" s="249">
        <f t="shared" si="3"/>
        <v>0.39951573849878902</v>
      </c>
      <c r="AQ12" s="249">
        <f t="shared" si="3"/>
        <v>0.36566332218506098</v>
      </c>
      <c r="AR12" s="249">
        <f t="shared" si="3"/>
        <v>0.50632911392405</v>
      </c>
      <c r="AS12" s="249">
        <f t="shared" si="3"/>
        <v>0.41711229946523998</v>
      </c>
      <c r="AT12" s="249">
        <f t="shared" si="3"/>
        <v>0.483333333333333</v>
      </c>
      <c r="AU12" s="249">
        <f t="shared" si="3"/>
        <v>0.42580645161290298</v>
      </c>
      <c r="AV12" s="249">
        <f t="shared" si="3"/>
        <v>0.44850498338870398</v>
      </c>
      <c r="AW12" s="249">
        <f t="shared" si="3"/>
        <v>0.56793673616103502</v>
      </c>
      <c r="CN12" s="44"/>
      <c r="DA12" s="105"/>
    </row>
    <row r="13" spans="2:109" ht="15.75" thickBot="1">
      <c r="B13" s="265" t="s">
        <v>1104</v>
      </c>
      <c r="C13" s="284" t="s">
        <v>477</v>
      </c>
      <c r="D13" s="298">
        <v>0.55131723380900099</v>
      </c>
      <c r="E13" s="249">
        <v>0.53854875283446701</v>
      </c>
      <c r="F13" s="265" t="s">
        <v>5</v>
      </c>
      <c r="G13" s="284" t="s">
        <v>1160</v>
      </c>
      <c r="H13" s="298">
        <v>0.48406040268456302</v>
      </c>
      <c r="I13" s="249">
        <v>0.42569832402234598</v>
      </c>
      <c r="J13" s="265" t="s">
        <v>3</v>
      </c>
      <c r="K13" s="284" t="s">
        <v>1013</v>
      </c>
      <c r="L13" s="298">
        <v>0.38182005353098603</v>
      </c>
      <c r="M13" s="249">
        <v>0.43371504073992501</v>
      </c>
      <c r="O13" s="253" t="s">
        <v>742</v>
      </c>
      <c r="P13" s="249">
        <f t="shared" ref="P13:AW13" si="4">AM81</f>
        <v>0.65901319003419601</v>
      </c>
      <c r="Q13" s="249">
        <f t="shared" si="4"/>
        <v>0.64452938365981804</v>
      </c>
      <c r="R13" s="249">
        <f t="shared" si="4"/>
        <v>0.64845261121856801</v>
      </c>
      <c r="S13" s="249">
        <f t="shared" si="4"/>
        <v>0.56811660736830005</v>
      </c>
      <c r="T13" s="249">
        <f t="shared" si="4"/>
        <v>0.535307285307285</v>
      </c>
      <c r="U13" s="249">
        <f t="shared" si="4"/>
        <v>0.515991268862105</v>
      </c>
      <c r="V13" s="249">
        <f t="shared" si="4"/>
        <v>0.51359802899649298</v>
      </c>
      <c r="W13" s="249">
        <f t="shared" si="4"/>
        <v>0.53109092723824702</v>
      </c>
      <c r="X13" s="249">
        <f t="shared" si="4"/>
        <v>0.56378737541528201</v>
      </c>
      <c r="Y13" s="249">
        <f t="shared" si="4"/>
        <v>0.44413012729844398</v>
      </c>
      <c r="Z13" s="249">
        <f t="shared" si="4"/>
        <v>0.40536796536796499</v>
      </c>
      <c r="AA13" s="249">
        <f t="shared" si="4"/>
        <v>0.37367888980792202</v>
      </c>
      <c r="AB13" s="249">
        <f t="shared" si="4"/>
        <v>0.35659064553536901</v>
      </c>
      <c r="AC13" s="259">
        <f t="shared" si="4"/>
        <v>0.32510943095901301</v>
      </c>
      <c r="AD13" s="263">
        <f t="shared" si="4"/>
        <v>0.585365853658536</v>
      </c>
      <c r="AE13" s="260">
        <f t="shared" si="4"/>
        <v>0.51330108827085796</v>
      </c>
      <c r="AF13" s="249">
        <f t="shared" si="4"/>
        <v>0.47617328519855501</v>
      </c>
      <c r="AG13" s="249">
        <f t="shared" si="4"/>
        <v>0.48400852878464801</v>
      </c>
      <c r="AH13" s="249">
        <f t="shared" si="4"/>
        <v>0.46120689655172398</v>
      </c>
      <c r="AI13" s="249">
        <f t="shared" si="4"/>
        <v>0.45019404915911998</v>
      </c>
      <c r="AJ13" s="249">
        <f t="shared" si="4"/>
        <v>0.55437921077959496</v>
      </c>
      <c r="AK13" s="249">
        <f t="shared" si="4"/>
        <v>0.4</v>
      </c>
      <c r="AL13" s="249">
        <f t="shared" si="4"/>
        <v>0.57103064066852305</v>
      </c>
      <c r="AM13" s="249">
        <f t="shared" si="4"/>
        <v>0.531645569620253</v>
      </c>
      <c r="AN13" s="249">
        <f t="shared" si="4"/>
        <v>0.51138032305433101</v>
      </c>
      <c r="AO13" s="249">
        <f t="shared" si="4"/>
        <v>0.496323529411764</v>
      </c>
      <c r="AP13" s="249">
        <f t="shared" si="4"/>
        <v>0.47142857142857097</v>
      </c>
      <c r="AQ13" s="249">
        <f t="shared" si="4"/>
        <v>0.40847983453981301</v>
      </c>
      <c r="AR13" s="249">
        <f t="shared" si="4"/>
        <v>0.64480874316939896</v>
      </c>
      <c r="AS13" s="249">
        <f t="shared" si="4"/>
        <v>0.56775700934579398</v>
      </c>
      <c r="AT13" s="249">
        <f t="shared" si="4"/>
        <v>0.61654135338345795</v>
      </c>
      <c r="AU13" s="249">
        <f t="shared" si="4"/>
        <v>0.53077975376196995</v>
      </c>
      <c r="AV13" s="249">
        <f t="shared" si="4"/>
        <v>0.52294455066921597</v>
      </c>
      <c r="AW13" s="249">
        <f t="shared" si="4"/>
        <v>0.61277974087161302</v>
      </c>
      <c r="CN13" s="44"/>
      <c r="DA13" s="105"/>
    </row>
    <row r="14" spans="2:109">
      <c r="B14" s="265" t="s">
        <v>5</v>
      </c>
      <c r="C14" s="268" t="s">
        <v>1158</v>
      </c>
      <c r="D14" s="298">
        <v>0.548451950140731</v>
      </c>
      <c r="E14" s="249">
        <v>0.47777777777777702</v>
      </c>
      <c r="F14" s="265" t="s">
        <v>1104</v>
      </c>
      <c r="G14" s="268" t="s">
        <v>476</v>
      </c>
      <c r="H14" s="298">
        <v>0.48209099709583703</v>
      </c>
      <c r="I14" s="249">
        <v>0.40447761194029802</v>
      </c>
      <c r="J14" s="265" t="s">
        <v>3</v>
      </c>
      <c r="K14" s="268" t="s">
        <v>1014</v>
      </c>
      <c r="L14" s="298">
        <v>0.35616147308781798</v>
      </c>
      <c r="M14" s="249">
        <v>0.40760410380205098</v>
      </c>
      <c r="O14" s="253" t="s">
        <v>1081</v>
      </c>
      <c r="P14" s="249">
        <f t="shared" ref="P14:AW14" si="5">AM104</f>
        <v>0.63854208618606501</v>
      </c>
      <c r="Q14" s="249">
        <f t="shared" si="5"/>
        <v>0.63203203203203195</v>
      </c>
      <c r="R14" s="249">
        <f t="shared" si="5"/>
        <v>0.63443396226415005</v>
      </c>
      <c r="S14" s="249">
        <f t="shared" si="5"/>
        <v>0.55803904038146301</v>
      </c>
      <c r="T14" s="249">
        <f t="shared" si="5"/>
        <v>0.53731665228645298</v>
      </c>
      <c r="U14" s="249">
        <f t="shared" si="5"/>
        <v>0.51784094941450098</v>
      </c>
      <c r="V14" s="249">
        <f t="shared" si="5"/>
        <v>0.51938542791981701</v>
      </c>
      <c r="W14" s="249">
        <f t="shared" si="5"/>
        <v>0.52608079680590702</v>
      </c>
      <c r="X14" s="249">
        <f t="shared" si="5"/>
        <v>0.56307493411565801</v>
      </c>
      <c r="Y14" s="249">
        <f t="shared" si="5"/>
        <v>0.421492537313432</v>
      </c>
      <c r="Z14" s="249">
        <f t="shared" si="5"/>
        <v>0.39927740571025699</v>
      </c>
      <c r="AA14" s="249">
        <f t="shared" si="5"/>
        <v>0.37391604256996402</v>
      </c>
      <c r="AB14" s="249">
        <f t="shared" si="5"/>
        <v>0.34342235410484601</v>
      </c>
      <c r="AC14" s="249">
        <f t="shared" si="5"/>
        <v>0.32019815356901599</v>
      </c>
      <c r="AD14" s="262">
        <f t="shared" si="5"/>
        <v>0.51134020618556697</v>
      </c>
      <c r="AE14" s="249">
        <f t="shared" si="5"/>
        <v>0.50156294401818702</v>
      </c>
      <c r="AF14" s="249">
        <f t="shared" si="5"/>
        <v>0.45244956772334199</v>
      </c>
      <c r="AG14" s="249">
        <f t="shared" si="5"/>
        <v>0.49373695198329798</v>
      </c>
      <c r="AH14" s="249">
        <f t="shared" si="5"/>
        <v>0.444223107569721</v>
      </c>
      <c r="AI14" s="249">
        <f t="shared" si="5"/>
        <v>0.41583688952109998</v>
      </c>
      <c r="AJ14" s="249">
        <f t="shared" si="5"/>
        <v>0.52969781174018704</v>
      </c>
      <c r="AK14" s="249">
        <f t="shared" si="5"/>
        <v>0.41821561338289898</v>
      </c>
      <c r="AL14" s="249">
        <f t="shared" si="5"/>
        <v>0.57007125890736299</v>
      </c>
      <c r="AM14" s="249">
        <f t="shared" si="5"/>
        <v>0.54277286135693203</v>
      </c>
      <c r="AN14" s="249">
        <f t="shared" si="5"/>
        <v>0.51110411088360297</v>
      </c>
      <c r="AO14" s="249">
        <f t="shared" si="5"/>
        <v>0.53636363636363604</v>
      </c>
      <c r="AP14" s="249">
        <f t="shared" si="5"/>
        <v>0.471413160733549</v>
      </c>
      <c r="AQ14" s="249">
        <f t="shared" si="5"/>
        <v>0.39854065323141002</v>
      </c>
      <c r="AR14" s="249">
        <f t="shared" si="5"/>
        <v>0.60227272727272696</v>
      </c>
      <c r="AS14" s="249">
        <f t="shared" si="5"/>
        <v>0.55464759959141896</v>
      </c>
      <c r="AT14" s="249">
        <f t="shared" si="5"/>
        <v>0.56551724137931003</v>
      </c>
      <c r="AU14" s="249">
        <f t="shared" si="5"/>
        <v>0.51573187414500599</v>
      </c>
      <c r="AV14" s="249">
        <f t="shared" si="5"/>
        <v>0.47588424437298998</v>
      </c>
      <c r="AW14" s="249">
        <f t="shared" si="5"/>
        <v>0.60660869565217301</v>
      </c>
      <c r="CN14" s="44"/>
      <c r="DA14" s="105"/>
      <c r="DB14" s="105"/>
      <c r="DC14" s="105"/>
      <c r="DD14" s="105"/>
      <c r="DE14" s="105"/>
    </row>
    <row r="15" spans="2:109">
      <c r="B15" s="265" t="s">
        <v>1</v>
      </c>
      <c r="C15" s="268">
        <v>25</v>
      </c>
      <c r="D15" s="298">
        <v>0.539990829293855</v>
      </c>
      <c r="E15" s="249">
        <v>0.630581572642125</v>
      </c>
      <c r="F15" s="265" t="s">
        <v>3</v>
      </c>
      <c r="G15" s="242" t="s">
        <v>1011</v>
      </c>
      <c r="H15" s="298">
        <v>0.468604047742605</v>
      </c>
      <c r="I15" s="249">
        <v>0.48075880758807499</v>
      </c>
      <c r="J15" s="265" t="s">
        <v>3</v>
      </c>
      <c r="K15" s="268">
        <v>5</v>
      </c>
      <c r="L15" s="298">
        <v>0.32884012539184898</v>
      </c>
      <c r="M15" s="249">
        <v>0.38768844221105497</v>
      </c>
      <c r="O15" s="245" t="s">
        <v>1056</v>
      </c>
      <c r="P15" s="249">
        <f t="shared" ref="P15:AW15" si="6">C58</f>
        <v>0.52471967380224205</v>
      </c>
      <c r="Q15" s="249">
        <f t="shared" si="6"/>
        <v>0.53034825870646696</v>
      </c>
      <c r="R15" s="249">
        <f t="shared" si="6"/>
        <v>0.50989345509893402</v>
      </c>
      <c r="S15" s="249">
        <f t="shared" si="6"/>
        <v>0.49669757822402999</v>
      </c>
      <c r="T15" s="249">
        <f t="shared" si="6"/>
        <v>0.55583186753199398</v>
      </c>
      <c r="U15" s="249">
        <f t="shared" si="6"/>
        <v>0.57652414428950005</v>
      </c>
      <c r="V15" s="249">
        <f t="shared" si="6"/>
        <v>0.57650479790636799</v>
      </c>
      <c r="W15" s="249">
        <f t="shared" si="6"/>
        <v>0.552153987167736</v>
      </c>
      <c r="X15" s="249">
        <f t="shared" si="6"/>
        <v>0.50188007124480505</v>
      </c>
      <c r="Y15" s="249">
        <f t="shared" si="6"/>
        <v>0.32004429678848201</v>
      </c>
      <c r="Z15" s="249">
        <f t="shared" si="6"/>
        <v>0.44911097486204699</v>
      </c>
      <c r="AA15" s="249">
        <f t="shared" si="6"/>
        <v>0.49051855846140002</v>
      </c>
      <c r="AB15" s="249">
        <f t="shared" si="6"/>
        <v>0.53867568104991004</v>
      </c>
      <c r="AC15" s="249">
        <f t="shared" si="6"/>
        <v>0.57244995233555696</v>
      </c>
      <c r="AD15" s="249">
        <f t="shared" si="6"/>
        <v>0.23660714285714199</v>
      </c>
      <c r="AE15" s="249">
        <f t="shared" si="6"/>
        <v>0.30274135876042901</v>
      </c>
      <c r="AF15" s="249">
        <f t="shared" si="6"/>
        <v>0.33795448600575401</v>
      </c>
      <c r="AG15" s="249">
        <f t="shared" si="6"/>
        <v>0.329341317365269</v>
      </c>
      <c r="AH15" s="249">
        <f t="shared" si="6"/>
        <v>0.347003154574132</v>
      </c>
      <c r="AI15" s="249">
        <f t="shared" si="6"/>
        <v>0.30321285140562199</v>
      </c>
      <c r="AJ15" s="249">
        <f t="shared" si="6"/>
        <v>0.27725236436037798</v>
      </c>
      <c r="AK15" s="249">
        <f t="shared" si="6"/>
        <v>0.236641221374045</v>
      </c>
      <c r="AL15" s="249">
        <f t="shared" si="6"/>
        <v>0.29047619047619</v>
      </c>
      <c r="AM15" s="249">
        <f t="shared" si="6"/>
        <v>0.33724340175952999</v>
      </c>
      <c r="AN15" s="249">
        <f t="shared" si="6"/>
        <v>0.37119771863117801</v>
      </c>
      <c r="AO15" s="249">
        <f t="shared" si="6"/>
        <v>0.29765013054830203</v>
      </c>
      <c r="AP15" s="249">
        <f t="shared" si="6"/>
        <v>0.39644714038128198</v>
      </c>
      <c r="AQ15" s="249">
        <f t="shared" si="6"/>
        <v>0.49635036496350299</v>
      </c>
      <c r="AR15" s="249">
        <f t="shared" si="6"/>
        <v>0.27696793002915399</v>
      </c>
      <c r="AS15" s="249">
        <f t="shared" si="6"/>
        <v>0.31779661016949101</v>
      </c>
      <c r="AT15" s="249">
        <f t="shared" si="6"/>
        <v>0.28571428571428498</v>
      </c>
      <c r="AU15" s="249">
        <f t="shared" si="6"/>
        <v>0.293069306930693</v>
      </c>
      <c r="AV15" s="249">
        <f t="shared" si="6"/>
        <v>0.36809392265193303</v>
      </c>
      <c r="AW15" s="249">
        <f t="shared" si="6"/>
        <v>0.49470569915913998</v>
      </c>
      <c r="DA15" s="105"/>
      <c r="DB15" s="105"/>
      <c r="DC15" s="105"/>
      <c r="DD15" s="105"/>
      <c r="DE15" s="105"/>
    </row>
    <row r="16" spans="2:109">
      <c r="O16" s="245" t="s">
        <v>32</v>
      </c>
      <c r="P16" s="249">
        <f t="shared" ref="P16:AW16" si="7">C81</f>
        <v>9.1721463496880706E-2</v>
      </c>
      <c r="Q16" s="249">
        <f t="shared" si="7"/>
        <v>0.108322538860103</v>
      </c>
      <c r="R16" s="249">
        <f t="shared" si="7"/>
        <v>9.9782717700150403E-2</v>
      </c>
      <c r="S16" s="249">
        <f t="shared" si="7"/>
        <v>0.138099383113196</v>
      </c>
      <c r="T16" s="249">
        <f t="shared" si="7"/>
        <v>0.15141490894798901</v>
      </c>
      <c r="U16" s="249">
        <f t="shared" si="7"/>
        <v>0.163703414985158</v>
      </c>
      <c r="V16" s="249">
        <f t="shared" si="7"/>
        <v>0.16084064106440801</v>
      </c>
      <c r="W16" s="249">
        <f t="shared" si="7"/>
        <v>0.15693857653558599</v>
      </c>
      <c r="X16" s="249">
        <f t="shared" si="7"/>
        <v>0.137117083255027</v>
      </c>
      <c r="Y16" s="249">
        <f t="shared" si="7"/>
        <v>0.15723923196678699</v>
      </c>
      <c r="Z16" s="249">
        <f t="shared" si="7"/>
        <v>0.20925692695214099</v>
      </c>
      <c r="AA16" s="249">
        <f t="shared" si="7"/>
        <v>0.22318303479514101</v>
      </c>
      <c r="AB16" s="249">
        <f t="shared" si="7"/>
        <v>0.24525495750708201</v>
      </c>
      <c r="AC16" s="249">
        <f t="shared" si="7"/>
        <v>0.257523510971786</v>
      </c>
      <c r="AD16" s="249">
        <f t="shared" si="7"/>
        <v>9.2827004219409204E-2</v>
      </c>
      <c r="AE16" s="249">
        <f t="shared" si="7"/>
        <v>0.152347754767274</v>
      </c>
      <c r="AF16" s="249">
        <f t="shared" si="7"/>
        <v>0.17235056839017199</v>
      </c>
      <c r="AG16" s="249">
        <f t="shared" si="7"/>
        <v>0.16153268219383901</v>
      </c>
      <c r="AH16" s="249">
        <f t="shared" si="7"/>
        <v>0.167394468704512</v>
      </c>
      <c r="AI16" s="249">
        <f t="shared" si="7"/>
        <v>0.16844143272023199</v>
      </c>
      <c r="AJ16" s="249">
        <f t="shared" si="7"/>
        <v>0.11580680570801299</v>
      </c>
      <c r="AK16" s="249">
        <f t="shared" si="7"/>
        <v>0.18697829716193601</v>
      </c>
      <c r="AL16" s="249">
        <f t="shared" si="7"/>
        <v>0.12346842601319501</v>
      </c>
      <c r="AM16" s="249">
        <f t="shared" si="7"/>
        <v>0.13510253317249599</v>
      </c>
      <c r="AN16" s="249">
        <f t="shared" si="7"/>
        <v>0.15220624690133799</v>
      </c>
      <c r="AO16" s="249">
        <f t="shared" si="7"/>
        <v>0.13001383125864399</v>
      </c>
      <c r="AP16" s="249">
        <f t="shared" si="7"/>
        <v>0.16296140939597301</v>
      </c>
      <c r="AQ16" s="249">
        <f t="shared" si="7"/>
        <v>0.22093323021397199</v>
      </c>
      <c r="AR16" s="249">
        <f t="shared" si="7"/>
        <v>9.1911764705882304E-2</v>
      </c>
      <c r="AS16" s="249">
        <f t="shared" si="7"/>
        <v>0.12295081967213101</v>
      </c>
      <c r="AT16" s="249">
        <f t="shared" si="7"/>
        <v>0.107438016528925</v>
      </c>
      <c r="AU16" s="249">
        <f t="shared" si="7"/>
        <v>0.132908027644869</v>
      </c>
      <c r="AV16" s="249">
        <f t="shared" si="7"/>
        <v>0.17214236824092999</v>
      </c>
      <c r="AW16" s="249">
        <f t="shared" si="7"/>
        <v>0.113356428021555</v>
      </c>
      <c r="DA16" s="105"/>
      <c r="DB16" s="105"/>
      <c r="DC16" s="105"/>
      <c r="DD16" s="105"/>
      <c r="DE16" s="105"/>
    </row>
    <row r="17" spans="2:109">
      <c r="O17" s="245" t="s">
        <v>1057</v>
      </c>
      <c r="P17" s="249">
        <f t="shared" ref="P17:AW17" si="8">C104</f>
        <v>9.2395886022593104E-2</v>
      </c>
      <c r="Q17" s="249">
        <f t="shared" si="8"/>
        <v>9.76360103626943E-2</v>
      </c>
      <c r="R17" s="249">
        <f t="shared" si="8"/>
        <v>9.4935651011198399E-2</v>
      </c>
      <c r="S17" s="249">
        <f t="shared" si="8"/>
        <v>0.11304545282519</v>
      </c>
      <c r="T17" s="249">
        <f t="shared" si="8"/>
        <v>0.121053321105725</v>
      </c>
      <c r="U17" s="249">
        <f t="shared" si="8"/>
        <v>0.124456570623332</v>
      </c>
      <c r="V17" s="249">
        <f t="shared" si="8"/>
        <v>0.12397943755669701</v>
      </c>
      <c r="W17" s="249">
        <f t="shared" si="8"/>
        <v>0.122651933701657</v>
      </c>
      <c r="X17" s="249">
        <f t="shared" si="8"/>
        <v>0.112309716218755</v>
      </c>
      <c r="Y17" s="249">
        <f t="shared" si="8"/>
        <v>0.1240269849507</v>
      </c>
      <c r="Z17" s="249">
        <f t="shared" si="8"/>
        <v>0.14534005037783301</v>
      </c>
      <c r="AA17" s="249">
        <f t="shared" si="8"/>
        <v>0.15170544231693001</v>
      </c>
      <c r="AB17" s="249">
        <f t="shared" si="8"/>
        <v>0.15814447592067901</v>
      </c>
      <c r="AC17" s="249">
        <f t="shared" si="8"/>
        <v>0.16191222570532901</v>
      </c>
      <c r="AD17" s="249">
        <f t="shared" si="8"/>
        <v>0.117299578059071</v>
      </c>
      <c r="AE17" s="249">
        <f t="shared" si="8"/>
        <v>0.124051671109288</v>
      </c>
      <c r="AF17" s="249">
        <f t="shared" si="8"/>
        <v>0.139469502505806</v>
      </c>
      <c r="AG17" s="249">
        <f t="shared" si="8"/>
        <v>0.12847483095416901</v>
      </c>
      <c r="AH17" s="249">
        <f t="shared" si="8"/>
        <v>0.15138282387190599</v>
      </c>
      <c r="AI17" s="249">
        <f t="shared" si="8"/>
        <v>0.127783155856727</v>
      </c>
      <c r="AJ17" s="249">
        <f t="shared" si="8"/>
        <v>0.12376509330406101</v>
      </c>
      <c r="AK17" s="249">
        <f t="shared" si="8"/>
        <v>0.13021702838063401</v>
      </c>
      <c r="AL17" s="249">
        <f t="shared" si="8"/>
        <v>9.4250706880301599E-2</v>
      </c>
      <c r="AM17" s="249">
        <f t="shared" si="8"/>
        <v>0.12102935263369501</v>
      </c>
      <c r="AN17" s="249">
        <f t="shared" si="8"/>
        <v>0.118368864650471</v>
      </c>
      <c r="AO17" s="249">
        <f t="shared" si="8"/>
        <v>0.127247579529737</v>
      </c>
      <c r="AP17" s="249">
        <f t="shared" si="8"/>
        <v>0.13401845637583801</v>
      </c>
      <c r="AQ17" s="249">
        <f t="shared" si="8"/>
        <v>0.152745552977571</v>
      </c>
      <c r="AR17" s="249">
        <f t="shared" si="8"/>
        <v>0.121323529411764</v>
      </c>
      <c r="AS17" s="249">
        <f t="shared" si="8"/>
        <v>0.10983606557377</v>
      </c>
      <c r="AT17" s="249">
        <f t="shared" si="8"/>
        <v>0.12396694214876</v>
      </c>
      <c r="AU17" s="249">
        <f t="shared" si="8"/>
        <v>0.123338649654439</v>
      </c>
      <c r="AV17" s="249">
        <f t="shared" si="8"/>
        <v>0.131074606433949</v>
      </c>
      <c r="AW17" s="249">
        <f t="shared" si="8"/>
        <v>0.10613933795227</v>
      </c>
      <c r="DA17" s="105"/>
      <c r="DB17" s="105"/>
      <c r="DC17" s="105"/>
      <c r="DD17" s="105"/>
      <c r="DE17" s="105"/>
    </row>
    <row r="18" spans="2:109">
      <c r="O18" s="245" t="s">
        <v>518</v>
      </c>
      <c r="P18" s="249">
        <f t="shared" ref="P18:AW18" si="9">C127</f>
        <v>7.0139942674085298E-2</v>
      </c>
      <c r="Q18" s="249">
        <f t="shared" si="9"/>
        <v>6.8329015544041402E-2</v>
      </c>
      <c r="R18" s="249">
        <f t="shared" si="9"/>
        <v>6.95303359518636E-2</v>
      </c>
      <c r="S18" s="249">
        <f t="shared" si="9"/>
        <v>8.0800817469628694E-2</v>
      </c>
      <c r="T18" s="249">
        <f t="shared" si="9"/>
        <v>8.3682693567404695E-2</v>
      </c>
      <c r="U18" s="249">
        <f t="shared" si="9"/>
        <v>8.70986118190267E-2</v>
      </c>
      <c r="V18" s="249">
        <f t="shared" si="9"/>
        <v>8.6785606289688497E-2</v>
      </c>
      <c r="W18" s="249">
        <f t="shared" si="9"/>
        <v>8.4302892427689305E-2</v>
      </c>
      <c r="X18" s="249">
        <f t="shared" si="9"/>
        <v>8.0924638225897294E-2</v>
      </c>
      <c r="Y18" s="249">
        <f t="shared" si="9"/>
        <v>0.101712506486767</v>
      </c>
      <c r="Z18" s="249">
        <f t="shared" si="9"/>
        <v>9.7481108312342496E-2</v>
      </c>
      <c r="AA18" s="249">
        <f t="shared" si="9"/>
        <v>0.104865829387138</v>
      </c>
      <c r="AB18" s="249">
        <f t="shared" si="9"/>
        <v>0.101062322946175</v>
      </c>
      <c r="AC18" s="249">
        <f t="shared" si="9"/>
        <v>0.105799373040752</v>
      </c>
      <c r="AD18" s="249">
        <f t="shared" si="9"/>
        <v>9.1983122362869194E-2</v>
      </c>
      <c r="AE18" s="249">
        <f t="shared" si="9"/>
        <v>9.4730367028911203E-2</v>
      </c>
      <c r="AF18" s="249">
        <f t="shared" si="9"/>
        <v>9.69319154137636E-2</v>
      </c>
      <c r="AG18" s="249">
        <f t="shared" si="9"/>
        <v>9.4665664913598804E-2</v>
      </c>
      <c r="AH18" s="249">
        <f t="shared" si="9"/>
        <v>9.0247452692867505E-2</v>
      </c>
      <c r="AI18" s="249">
        <f t="shared" si="9"/>
        <v>9.9225556631171302E-2</v>
      </c>
      <c r="AJ18" s="249">
        <f t="shared" si="9"/>
        <v>9.4676180021953896E-2</v>
      </c>
      <c r="AK18" s="249">
        <f t="shared" si="9"/>
        <v>0.10016694490818</v>
      </c>
      <c r="AL18" s="249">
        <f t="shared" si="9"/>
        <v>7.7285579641847305E-2</v>
      </c>
      <c r="AM18" s="249">
        <f t="shared" si="9"/>
        <v>7.8407720144752696E-2</v>
      </c>
      <c r="AN18" s="249">
        <f t="shared" si="9"/>
        <v>9.4199305899851205E-2</v>
      </c>
      <c r="AO18" s="249">
        <f t="shared" si="9"/>
        <v>8.7136929460580895E-2</v>
      </c>
      <c r="AP18" s="249">
        <f t="shared" si="9"/>
        <v>9.7944630872483202E-2</v>
      </c>
      <c r="AQ18" s="249">
        <f t="shared" si="9"/>
        <v>9.6416602217066202E-2</v>
      </c>
      <c r="AR18" s="249">
        <f t="shared" si="9"/>
        <v>8.0882352941176405E-2</v>
      </c>
      <c r="AS18" s="249">
        <f t="shared" si="9"/>
        <v>8.1967213114753995E-2</v>
      </c>
      <c r="AT18" s="249">
        <f t="shared" si="9"/>
        <v>8.8154269972451793E-2</v>
      </c>
      <c r="AU18" s="249">
        <f t="shared" si="9"/>
        <v>9.1972355130249803E-2</v>
      </c>
      <c r="AV18" s="249">
        <f t="shared" si="9"/>
        <v>9.2744695414099895E-2</v>
      </c>
      <c r="AW18" s="249">
        <f t="shared" si="9"/>
        <v>7.4095458044649704E-2</v>
      </c>
      <c r="DA18" s="105"/>
      <c r="DB18" s="105"/>
      <c r="DC18" s="105"/>
      <c r="DD18" s="105"/>
      <c r="DE18" s="105"/>
    </row>
    <row r="19" spans="2:109">
      <c r="O19" s="245" t="s">
        <v>31</v>
      </c>
      <c r="P19" s="249">
        <f t="shared" ref="P19:AW19" si="10">C150</f>
        <v>8.4134210082616706E-2</v>
      </c>
      <c r="Q19" s="249">
        <f t="shared" si="10"/>
        <v>7.4805699481865204E-2</v>
      </c>
      <c r="R19" s="249">
        <f t="shared" si="10"/>
        <v>7.6884506100618394E-2</v>
      </c>
      <c r="S19" s="249">
        <f t="shared" si="10"/>
        <v>0.100783408394202</v>
      </c>
      <c r="T19" s="249">
        <f t="shared" si="10"/>
        <v>0.103858247085025</v>
      </c>
      <c r="U19" s="249">
        <f t="shared" si="10"/>
        <v>0.104428387251521</v>
      </c>
      <c r="V19" s="249">
        <f t="shared" si="10"/>
        <v>0.108436649531297</v>
      </c>
      <c r="W19" s="249">
        <f t="shared" si="10"/>
        <v>0.10425739356516001</v>
      </c>
      <c r="X19" s="249">
        <f t="shared" si="10"/>
        <v>9.9868445780868204E-2</v>
      </c>
      <c r="Y19" s="249">
        <f t="shared" si="10"/>
        <v>0.14841722885313899</v>
      </c>
      <c r="Z19" s="249">
        <f t="shared" si="10"/>
        <v>0.13709068010075501</v>
      </c>
      <c r="AA19" s="249">
        <f t="shared" si="10"/>
        <v>0.138425639969803</v>
      </c>
      <c r="AB19" s="249">
        <f t="shared" si="10"/>
        <v>0.13937677053824299</v>
      </c>
      <c r="AC19" s="249">
        <f t="shared" si="10"/>
        <v>0.145924764890282</v>
      </c>
      <c r="AD19" s="249">
        <f t="shared" si="10"/>
        <v>0.13080168776371301</v>
      </c>
      <c r="AE19" s="249">
        <f t="shared" si="10"/>
        <v>0.112774246462989</v>
      </c>
      <c r="AF19" s="249">
        <f t="shared" si="10"/>
        <v>0.123945727906123</v>
      </c>
      <c r="AG19" s="249">
        <f t="shared" si="10"/>
        <v>0.113448534936138</v>
      </c>
      <c r="AH19" s="249">
        <f t="shared" si="10"/>
        <v>0.12954876273653501</v>
      </c>
      <c r="AI19" s="249">
        <f t="shared" si="10"/>
        <v>0.12245885769603</v>
      </c>
      <c r="AJ19" s="249">
        <f t="shared" si="10"/>
        <v>0.11443468715697</v>
      </c>
      <c r="AK19" s="249">
        <f t="shared" si="10"/>
        <v>0.14524207011686099</v>
      </c>
      <c r="AL19" s="249">
        <f t="shared" si="10"/>
        <v>0.11121583411875501</v>
      </c>
      <c r="AM19" s="249">
        <f t="shared" si="10"/>
        <v>0.117008443908323</v>
      </c>
      <c r="AN19" s="249">
        <f t="shared" si="10"/>
        <v>0.113658899355478</v>
      </c>
      <c r="AO19" s="249">
        <f t="shared" si="10"/>
        <v>0.12586445366528301</v>
      </c>
      <c r="AP19" s="249">
        <f t="shared" si="10"/>
        <v>0.12101510067114001</v>
      </c>
      <c r="AQ19" s="249">
        <f t="shared" si="10"/>
        <v>0.123743232791956</v>
      </c>
      <c r="AR19" s="249">
        <f t="shared" si="10"/>
        <v>7.5367647058823498E-2</v>
      </c>
      <c r="AS19" s="249">
        <f t="shared" si="10"/>
        <v>0.104918032786885</v>
      </c>
      <c r="AT19" s="249">
        <f t="shared" si="10"/>
        <v>8.2644628099173501E-2</v>
      </c>
      <c r="AU19" s="249">
        <f t="shared" si="10"/>
        <v>0.11483253588516699</v>
      </c>
      <c r="AV19" s="249">
        <f t="shared" si="10"/>
        <v>0.10848733744010899</v>
      </c>
      <c r="AW19" s="249">
        <f t="shared" si="10"/>
        <v>8.8433410315627403E-2</v>
      </c>
    </row>
    <row r="20" spans="2:109">
      <c r="M20" s="254"/>
      <c r="N20" s="254"/>
      <c r="O20" s="254"/>
      <c r="P20" s="254"/>
      <c r="Q20" s="254"/>
      <c r="R20" s="254"/>
      <c r="S20" s="254"/>
      <c r="T20" s="254"/>
      <c r="U20" s="254"/>
      <c r="V20" s="254"/>
      <c r="W20" s="254"/>
      <c r="X20" s="254"/>
      <c r="Y20" s="254"/>
      <c r="Z20" s="254"/>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row>
    <row r="21" spans="2:109">
      <c r="M21" s="254"/>
      <c r="N21" s="254"/>
      <c r="O21" s="254"/>
      <c r="P21" s="254"/>
      <c r="Q21" s="254"/>
      <c r="R21" s="254"/>
      <c r="S21" s="254"/>
      <c r="T21" s="254"/>
      <c r="U21" s="254"/>
      <c r="V21" s="254"/>
      <c r="W21" s="254"/>
      <c r="X21" s="254"/>
      <c r="Y21" s="254"/>
      <c r="Z21" s="254"/>
      <c r="AA21" s="254"/>
      <c r="AB21" s="254"/>
      <c r="AC21" s="254"/>
      <c r="AD21" s="254"/>
      <c r="AE21" s="254"/>
      <c r="AF21" s="254"/>
      <c r="AG21" s="254"/>
      <c r="AH21" s="254"/>
      <c r="AI21" s="254"/>
      <c r="AJ21" s="254"/>
      <c r="AK21" s="254"/>
      <c r="AL21" s="254"/>
      <c r="AM21" s="254"/>
      <c r="AN21" s="254"/>
      <c r="AO21" s="254"/>
      <c r="AP21" s="254"/>
      <c r="AQ21" s="254"/>
      <c r="AR21" s="254"/>
      <c r="AS21" s="254"/>
      <c r="AT21" s="254"/>
    </row>
    <row r="22" spans="2:109" ht="18.75">
      <c r="B22" s="319" t="s">
        <v>36</v>
      </c>
      <c r="C22" s="319"/>
      <c r="D22" s="319"/>
      <c r="E22" s="319"/>
      <c r="F22" s="319"/>
      <c r="G22" s="319"/>
      <c r="H22" s="319"/>
      <c r="I22" s="319"/>
      <c r="J22" s="319"/>
      <c r="K22" s="319"/>
      <c r="L22" s="319"/>
      <c r="M22" s="319"/>
      <c r="N22" s="319"/>
      <c r="O22" s="319"/>
      <c r="P22" s="319"/>
      <c r="Q22" s="319"/>
      <c r="R22" s="319"/>
      <c r="S22" s="319"/>
      <c r="T22" s="319"/>
      <c r="U22" s="319"/>
      <c r="V22" s="319"/>
      <c r="W22" s="319"/>
      <c r="X22" s="319"/>
      <c r="Y22" s="319"/>
      <c r="Z22" s="319"/>
      <c r="AA22" s="319"/>
      <c r="AB22" s="319"/>
      <c r="AC22" s="319"/>
      <c r="AD22" s="319"/>
      <c r="AE22" s="319"/>
      <c r="AF22" s="319"/>
      <c r="AG22" s="319"/>
      <c r="AH22" s="319"/>
      <c r="AI22" s="319"/>
      <c r="AJ22" s="319"/>
      <c r="AK22" s="319"/>
      <c r="AL22" s="319"/>
      <c r="AM22" s="319"/>
      <c r="AN22" s="319"/>
      <c r="AO22" s="319"/>
      <c r="AP22" s="319"/>
      <c r="AQ22" s="319"/>
      <c r="AR22" s="319"/>
      <c r="AS22" s="319"/>
      <c r="AT22" s="319"/>
      <c r="AU22" s="319"/>
    </row>
    <row r="24" spans="2:109">
      <c r="B24" s="311" t="s">
        <v>1027</v>
      </c>
      <c r="C24" s="311"/>
      <c r="D24" s="311"/>
      <c r="E24" s="311"/>
      <c r="F24" s="311"/>
      <c r="G24" s="311"/>
      <c r="H24" s="311"/>
      <c r="I24" s="311"/>
      <c r="J24" s="311"/>
      <c r="K24" s="311"/>
      <c r="L24" s="311"/>
      <c r="M24" s="311"/>
      <c r="N24" s="311"/>
      <c r="O24" s="311"/>
      <c r="P24" s="311"/>
      <c r="Q24" s="311"/>
      <c r="R24" s="311"/>
      <c r="S24" s="311"/>
      <c r="T24" s="311"/>
      <c r="U24" s="311"/>
      <c r="V24" s="311"/>
      <c r="W24" s="311"/>
      <c r="X24" s="311"/>
      <c r="Y24" s="311"/>
      <c r="Z24" s="311"/>
      <c r="AA24" s="311"/>
      <c r="AB24" s="311"/>
      <c r="AC24" s="311"/>
      <c r="AD24" s="311"/>
      <c r="AE24" s="311"/>
      <c r="AF24" s="311"/>
      <c r="AG24" s="311"/>
      <c r="AH24" s="311"/>
      <c r="AI24" s="311"/>
      <c r="AJ24" s="311"/>
      <c r="AL24" s="311" t="s">
        <v>1028</v>
      </c>
      <c r="AM24" s="311"/>
      <c r="AN24" s="311"/>
      <c r="AO24" s="311"/>
      <c r="AP24" s="311"/>
      <c r="AQ24" s="311"/>
      <c r="AR24" s="311"/>
      <c r="AS24" s="311"/>
      <c r="AT24" s="311"/>
      <c r="AU24" s="311"/>
      <c r="BV24" s="311" t="s">
        <v>1034</v>
      </c>
      <c r="BW24" s="311"/>
      <c r="BX24" s="311"/>
      <c r="BY24" s="311"/>
      <c r="BZ24" s="311"/>
      <c r="CA24" s="311"/>
      <c r="CB24" s="311"/>
      <c r="CC24" s="311"/>
      <c r="CD24" s="311"/>
      <c r="CE24" s="311"/>
      <c r="CF24" s="311"/>
      <c r="CG24" s="311"/>
      <c r="CH24" s="311"/>
      <c r="CI24" s="311"/>
      <c r="CJ24" s="311"/>
      <c r="CK24" s="311"/>
      <c r="CL24" s="311"/>
      <c r="CM24" s="311"/>
      <c r="CN24" s="311"/>
      <c r="CO24" s="311"/>
      <c r="CP24" s="311"/>
      <c r="CQ24" s="311"/>
      <c r="CR24" s="311"/>
      <c r="CS24" s="311"/>
      <c r="CT24" s="311"/>
      <c r="CU24" s="311"/>
      <c r="CV24" s="311"/>
      <c r="CW24" s="311"/>
      <c r="CX24" s="311"/>
      <c r="CY24" s="311"/>
      <c r="CZ24" s="311"/>
      <c r="DA24" s="311"/>
      <c r="DB24" s="311"/>
      <c r="DC24" s="311"/>
      <c r="DD24" s="311"/>
    </row>
    <row r="25" spans="2:109">
      <c r="B25" s="235" t="s">
        <v>1021</v>
      </c>
      <c r="C25" s="335" t="s">
        <v>0</v>
      </c>
      <c r="D25" s="335"/>
      <c r="E25" s="335"/>
      <c r="F25" s="335" t="s">
        <v>1</v>
      </c>
      <c r="G25" s="335"/>
      <c r="H25" s="335"/>
      <c r="I25" s="335"/>
      <c r="J25" s="335"/>
      <c r="K25" s="335"/>
      <c r="L25" s="335" t="s">
        <v>1007</v>
      </c>
      <c r="M25" s="335"/>
      <c r="N25" s="335"/>
      <c r="O25" s="335"/>
      <c r="P25" s="335"/>
      <c r="Q25" s="335" t="s">
        <v>1008</v>
      </c>
      <c r="R25" s="335"/>
      <c r="S25" s="335"/>
      <c r="T25" s="335"/>
      <c r="U25" s="335"/>
      <c r="V25" s="335" t="s">
        <v>1009</v>
      </c>
      <c r="W25" s="335"/>
      <c r="X25" s="335"/>
      <c r="Y25" s="335" t="s">
        <v>5</v>
      </c>
      <c r="Z25" s="335"/>
      <c r="AA25" s="335"/>
      <c r="AB25" s="335"/>
      <c r="AC25" s="335"/>
      <c r="AD25" s="335"/>
      <c r="AE25" s="335" t="s">
        <v>1010</v>
      </c>
      <c r="AF25" s="335"/>
      <c r="AG25" s="335"/>
      <c r="AH25" s="335"/>
      <c r="AI25" s="335"/>
      <c r="AJ25" s="236" t="s">
        <v>307</v>
      </c>
      <c r="AL25" s="235" t="s">
        <v>1021</v>
      </c>
      <c r="AM25" s="335" t="s">
        <v>0</v>
      </c>
      <c r="AN25" s="335"/>
      <c r="AO25" s="335"/>
      <c r="AP25" s="335" t="s">
        <v>1</v>
      </c>
      <c r="AQ25" s="335"/>
      <c r="AR25" s="335"/>
      <c r="AS25" s="335"/>
      <c r="AT25" s="335"/>
      <c r="AU25" s="335"/>
      <c r="BV25" s="235" t="s">
        <v>1021</v>
      </c>
      <c r="BW25" s="335" t="s">
        <v>0</v>
      </c>
      <c r="BX25" s="335"/>
      <c r="BY25" s="335"/>
      <c r="BZ25" s="335" t="s">
        <v>1</v>
      </c>
      <c r="CA25" s="335"/>
      <c r="CB25" s="335"/>
      <c r="CC25" s="335"/>
      <c r="CD25" s="335"/>
      <c r="CE25" s="335"/>
      <c r="CF25" s="335" t="s">
        <v>1007</v>
      </c>
      <c r="CG25" s="335"/>
      <c r="CH25" s="335"/>
      <c r="CI25" s="335"/>
      <c r="CJ25" s="335"/>
      <c r="CK25" s="335" t="s">
        <v>1008</v>
      </c>
      <c r="CL25" s="335"/>
      <c r="CM25" s="335"/>
      <c r="CN25" s="335"/>
      <c r="CO25" s="335"/>
      <c r="CP25" s="335" t="s">
        <v>1009</v>
      </c>
      <c r="CQ25" s="335"/>
      <c r="CR25" s="335"/>
      <c r="CS25" s="335" t="s">
        <v>5</v>
      </c>
      <c r="CT25" s="335"/>
      <c r="CU25" s="335"/>
      <c r="CV25" s="335"/>
      <c r="CW25" s="335"/>
      <c r="CX25" s="335"/>
      <c r="CY25" s="335" t="s">
        <v>1010</v>
      </c>
      <c r="CZ25" s="335"/>
      <c r="DA25" s="335"/>
      <c r="DB25" s="335"/>
      <c r="DC25" s="335"/>
      <c r="DD25" s="236" t="s">
        <v>307</v>
      </c>
    </row>
    <row r="26" spans="2:109">
      <c r="B26" s="237" t="s">
        <v>12</v>
      </c>
      <c r="C26" s="237">
        <v>147</v>
      </c>
      <c r="D26" s="237">
        <v>258</v>
      </c>
      <c r="E26" s="237">
        <v>369</v>
      </c>
      <c r="F26" s="237">
        <v>14</v>
      </c>
      <c r="G26" s="237">
        <v>25</v>
      </c>
      <c r="H26" s="237">
        <v>36</v>
      </c>
      <c r="I26" s="237">
        <v>47</v>
      </c>
      <c r="J26" s="237">
        <v>58</v>
      </c>
      <c r="K26" s="237">
        <v>69</v>
      </c>
      <c r="L26" s="242" t="s">
        <v>1011</v>
      </c>
      <c r="M26" s="237" t="s">
        <v>1012</v>
      </c>
      <c r="N26" s="237" t="s">
        <v>1013</v>
      </c>
      <c r="O26" s="237" t="s">
        <v>1014</v>
      </c>
      <c r="P26" s="237">
        <v>5</v>
      </c>
      <c r="Q26" s="242" t="s">
        <v>1011</v>
      </c>
      <c r="R26" s="237" t="s">
        <v>1012</v>
      </c>
      <c r="S26" s="237" t="s">
        <v>1013</v>
      </c>
      <c r="T26" s="237" t="s">
        <v>1014</v>
      </c>
      <c r="U26" s="237">
        <v>5</v>
      </c>
      <c r="V26" s="237" t="s">
        <v>476</v>
      </c>
      <c r="W26" s="237" t="s">
        <v>477</v>
      </c>
      <c r="X26" s="237" t="s">
        <v>868</v>
      </c>
      <c r="Y26" s="237" t="s">
        <v>1016</v>
      </c>
      <c r="Z26" s="237" t="s">
        <v>1158</v>
      </c>
      <c r="AA26" s="237" t="s">
        <v>1018</v>
      </c>
      <c r="AB26" s="237" t="s">
        <v>1159</v>
      </c>
      <c r="AC26" s="237" t="s">
        <v>1160</v>
      </c>
      <c r="AD26" s="237" t="s">
        <v>1020</v>
      </c>
      <c r="AE26" s="273" t="s">
        <v>1158</v>
      </c>
      <c r="AF26" s="273" t="s">
        <v>1018</v>
      </c>
      <c r="AG26" s="273" t="s">
        <v>1159</v>
      </c>
      <c r="AH26" s="273" t="s">
        <v>1160</v>
      </c>
      <c r="AI26" s="273" t="s">
        <v>1020</v>
      </c>
      <c r="AJ26" s="237" t="s">
        <v>307</v>
      </c>
      <c r="AL26" s="237" t="s">
        <v>12</v>
      </c>
      <c r="AM26" s="237">
        <v>147</v>
      </c>
      <c r="AN26" s="237">
        <v>258</v>
      </c>
      <c r="AO26" s="237">
        <v>369</v>
      </c>
      <c r="AP26" s="237">
        <v>14</v>
      </c>
      <c r="AQ26" s="237">
        <v>25</v>
      </c>
      <c r="AR26" s="237">
        <v>36</v>
      </c>
      <c r="AS26" s="237">
        <v>47</v>
      </c>
      <c r="AT26" s="237">
        <v>58</v>
      </c>
      <c r="AU26" s="237">
        <v>69</v>
      </c>
      <c r="BV26" s="237" t="s">
        <v>12</v>
      </c>
      <c r="BW26" s="237">
        <v>147</v>
      </c>
      <c r="BX26" s="237">
        <v>258</v>
      </c>
      <c r="BY26" s="237">
        <v>369</v>
      </c>
      <c r="BZ26" s="237">
        <v>14</v>
      </c>
      <c r="CA26" s="237">
        <v>25</v>
      </c>
      <c r="CB26" s="237">
        <v>36</v>
      </c>
      <c r="CC26" s="237">
        <v>47</v>
      </c>
      <c r="CD26" s="237">
        <v>58</v>
      </c>
      <c r="CE26" s="237">
        <v>69</v>
      </c>
      <c r="CF26" s="242" t="s">
        <v>1011</v>
      </c>
      <c r="CG26" s="237" t="s">
        <v>1012</v>
      </c>
      <c r="CH26" s="237" t="s">
        <v>1013</v>
      </c>
      <c r="CI26" s="237" t="s">
        <v>1014</v>
      </c>
      <c r="CJ26" s="237">
        <v>5</v>
      </c>
      <c r="CK26" s="242" t="s">
        <v>1011</v>
      </c>
      <c r="CL26" s="237" t="s">
        <v>1012</v>
      </c>
      <c r="CM26" s="237" t="s">
        <v>1013</v>
      </c>
      <c r="CN26" s="237" t="s">
        <v>1014</v>
      </c>
      <c r="CO26" s="237">
        <v>5</v>
      </c>
      <c r="CP26" s="237" t="s">
        <v>476</v>
      </c>
      <c r="CQ26" s="237" t="s">
        <v>477</v>
      </c>
      <c r="CR26" s="237" t="s">
        <v>868</v>
      </c>
      <c r="CS26" s="237" t="s">
        <v>1016</v>
      </c>
      <c r="CT26" s="273" t="s">
        <v>1158</v>
      </c>
      <c r="CU26" s="273" t="s">
        <v>1018</v>
      </c>
      <c r="CV26" s="273" t="s">
        <v>1159</v>
      </c>
      <c r="CW26" s="273" t="s">
        <v>1160</v>
      </c>
      <c r="CX26" s="273" t="s">
        <v>1020</v>
      </c>
      <c r="CY26" s="273" t="s">
        <v>1158</v>
      </c>
      <c r="CZ26" s="273" t="s">
        <v>1018</v>
      </c>
      <c r="DA26" s="273" t="s">
        <v>1159</v>
      </c>
      <c r="DB26" s="273" t="s">
        <v>1160</v>
      </c>
      <c r="DC26" s="273" t="s">
        <v>1020</v>
      </c>
      <c r="DD26" s="237" t="s">
        <v>307</v>
      </c>
    </row>
    <row r="27" spans="2:109">
      <c r="B27" s="235">
        <v>0</v>
      </c>
      <c r="C27" s="43">
        <v>0.91338582677165303</v>
      </c>
      <c r="D27" s="43">
        <v>0.87628865979381398</v>
      </c>
      <c r="E27" s="43">
        <v>0.85858585858585801</v>
      </c>
      <c r="F27" s="43">
        <v>0.79907264296754199</v>
      </c>
      <c r="G27" s="43">
        <v>0.77011494252873502</v>
      </c>
      <c r="H27" s="43">
        <v>0.75129533678756399</v>
      </c>
      <c r="I27" s="43">
        <v>0.72920353982300801</v>
      </c>
      <c r="J27" s="43">
        <v>0.766891891891891</v>
      </c>
      <c r="K27" s="43">
        <v>0.83055975794251102</v>
      </c>
      <c r="L27" s="43">
        <v>0.71722846441947496</v>
      </c>
      <c r="M27" s="43">
        <v>0.644113667117726</v>
      </c>
      <c r="N27" s="43">
        <v>0.58148323098724597</v>
      </c>
      <c r="O27" s="43">
        <v>0.55018587360594795</v>
      </c>
      <c r="P27" s="43">
        <v>0.53030303030303005</v>
      </c>
      <c r="Q27" s="43">
        <v>0.7</v>
      </c>
      <c r="R27" s="43">
        <v>0.92105263157894701</v>
      </c>
      <c r="S27" s="43">
        <v>0.69512195121951204</v>
      </c>
      <c r="T27" s="82"/>
      <c r="U27" s="82"/>
      <c r="V27" s="43">
        <v>0.85944494180841502</v>
      </c>
      <c r="W27" s="43">
        <v>0.84920634920634896</v>
      </c>
      <c r="X27" s="82">
        <v>0.66666666666666596</v>
      </c>
      <c r="Y27" s="43">
        <v>0.946902654867256</v>
      </c>
      <c r="Z27" s="43">
        <v>0.88770053475935795</v>
      </c>
      <c r="AA27" s="43">
        <v>0.82745098039215603</v>
      </c>
      <c r="AB27" s="43">
        <v>0.84</v>
      </c>
      <c r="AC27" s="43">
        <v>0.73623188405797102</v>
      </c>
      <c r="AD27" s="43">
        <v>0.67826086956521703</v>
      </c>
      <c r="AE27" s="43">
        <v>0.9</v>
      </c>
      <c r="AF27" s="82">
        <v>0.77777777777777701</v>
      </c>
      <c r="AG27" s="82"/>
      <c r="AH27" s="82">
        <v>0.88888888888888795</v>
      </c>
      <c r="AI27" s="82"/>
      <c r="AJ27" s="43">
        <v>0.85593220338983</v>
      </c>
      <c r="AL27" s="235">
        <v>0</v>
      </c>
      <c r="AM27" s="82"/>
      <c r="AN27" s="82"/>
      <c r="AO27" s="82"/>
      <c r="AP27" s="82"/>
      <c r="AQ27" s="82"/>
      <c r="AR27" s="82"/>
      <c r="AS27" s="82"/>
      <c r="AT27" s="82"/>
      <c r="AU27" s="82"/>
      <c r="BV27" s="235">
        <v>0</v>
      </c>
      <c r="BW27" s="82">
        <v>0.89430894308942999</v>
      </c>
      <c r="BX27" s="82">
        <v>0.87777777777777699</v>
      </c>
      <c r="BY27" s="82">
        <v>0.84536082474226804</v>
      </c>
      <c r="BZ27" s="82">
        <v>0.80064829821717898</v>
      </c>
      <c r="CA27" s="82">
        <v>0.76660988074957404</v>
      </c>
      <c r="CB27" s="82">
        <v>0.75</v>
      </c>
      <c r="CC27" s="82">
        <v>0.72332730560578595</v>
      </c>
      <c r="CD27" s="82">
        <v>0.772486772486772</v>
      </c>
      <c r="CE27" s="82">
        <v>0.83094098883572498</v>
      </c>
      <c r="CF27" s="82">
        <v>0.70165745856353501</v>
      </c>
      <c r="CG27" s="82">
        <v>0.63925362819626796</v>
      </c>
      <c r="CH27" s="82">
        <v>0.58047365877235302</v>
      </c>
      <c r="CI27" s="82">
        <v>0.53450439146800499</v>
      </c>
      <c r="CJ27" s="82">
        <v>0.52618453865336601</v>
      </c>
      <c r="CK27" s="82">
        <v>0.68421052631578905</v>
      </c>
      <c r="CL27" s="82">
        <v>0.891891891891891</v>
      </c>
      <c r="CM27" s="82">
        <v>0.66666666666666596</v>
      </c>
      <c r="CN27" s="82"/>
      <c r="CO27" s="82"/>
      <c r="CP27" s="82">
        <v>0.84533333333333305</v>
      </c>
      <c r="CQ27" s="82">
        <v>0.83760683760683696</v>
      </c>
      <c r="CR27" s="82">
        <v>0.5</v>
      </c>
      <c r="CS27" s="82">
        <v>0.93636363636363595</v>
      </c>
      <c r="CT27" s="82">
        <v>0.88481675392670101</v>
      </c>
      <c r="CU27" s="82">
        <v>0.82634730538922097</v>
      </c>
      <c r="CV27" s="82">
        <v>0.77551020408163196</v>
      </c>
      <c r="CW27" s="82">
        <v>0.72455089820359198</v>
      </c>
      <c r="CX27" s="82">
        <v>0.67138810198300203</v>
      </c>
      <c r="CY27" s="82">
        <v>0.81818181818181801</v>
      </c>
      <c r="CZ27" s="82"/>
      <c r="DA27" s="82"/>
      <c r="DB27" s="82">
        <v>0.875</v>
      </c>
      <c r="DC27" s="82">
        <v>0.91666666666666596</v>
      </c>
      <c r="DD27" s="82">
        <v>0.85407725321888395</v>
      </c>
    </row>
    <row r="28" spans="2:109">
      <c r="B28" s="235">
        <v>1</v>
      </c>
      <c r="C28" s="43">
        <v>0.88674698795180695</v>
      </c>
      <c r="D28" s="43">
        <v>0.86352357320099205</v>
      </c>
      <c r="E28" s="43">
        <v>0.87438423645320196</v>
      </c>
      <c r="F28" s="43">
        <v>0.81002277904328002</v>
      </c>
      <c r="G28" s="43">
        <v>0.76414621932899296</v>
      </c>
      <c r="H28" s="43">
        <v>0.73897058823529405</v>
      </c>
      <c r="I28" s="43">
        <v>0.73839877613462501</v>
      </c>
      <c r="J28" s="43">
        <v>0.76675062972292196</v>
      </c>
      <c r="K28" s="43">
        <v>0.81465919701213796</v>
      </c>
      <c r="L28" s="43">
        <v>0.69457013574660598</v>
      </c>
      <c r="M28" s="43">
        <v>0.62553740326741103</v>
      </c>
      <c r="N28" s="43">
        <v>0.57617479796468096</v>
      </c>
      <c r="O28" s="43">
        <v>0.51415525114155203</v>
      </c>
      <c r="P28" s="43">
        <v>0.49324324324324298</v>
      </c>
      <c r="Q28" s="43">
        <v>0.80519480519480502</v>
      </c>
      <c r="R28" s="43">
        <v>0.73333333333333295</v>
      </c>
      <c r="S28" s="43">
        <v>0.634920634920634</v>
      </c>
      <c r="T28" s="82">
        <v>0.5</v>
      </c>
      <c r="U28" s="82"/>
      <c r="V28" s="43">
        <v>0.798545454545454</v>
      </c>
      <c r="W28" s="43">
        <v>0.79055441478439403</v>
      </c>
      <c r="X28" s="82">
        <v>0.75</v>
      </c>
      <c r="Y28" s="43">
        <v>0.87279151943462896</v>
      </c>
      <c r="Z28" s="43">
        <v>0.82238010657193605</v>
      </c>
      <c r="AA28" s="43">
        <v>0.80065359477124098</v>
      </c>
      <c r="AB28" s="43">
        <v>0.74305555555555503</v>
      </c>
      <c r="AC28" s="43">
        <v>0.73684210526315697</v>
      </c>
      <c r="AD28" s="43">
        <v>0.616740088105726</v>
      </c>
      <c r="AE28" s="43">
        <v>0.88235294117647001</v>
      </c>
      <c r="AF28" s="43">
        <v>0.75</v>
      </c>
      <c r="AG28" s="43">
        <v>0.88888888888888795</v>
      </c>
      <c r="AH28" s="82">
        <v>0.75</v>
      </c>
      <c r="AI28" s="43">
        <v>0.65909090909090895</v>
      </c>
      <c r="AJ28" s="43">
        <v>0.79519774011299404</v>
      </c>
      <c r="AL28" s="235">
        <v>1</v>
      </c>
      <c r="AM28" s="82"/>
      <c r="AN28" s="82"/>
      <c r="AO28" s="82"/>
      <c r="AP28" s="82"/>
      <c r="AQ28" s="82"/>
      <c r="AR28" s="82"/>
      <c r="AS28" s="82"/>
      <c r="AT28" s="82"/>
      <c r="AU28" s="82">
        <v>0.5</v>
      </c>
      <c r="BV28" s="235">
        <v>1</v>
      </c>
      <c r="BW28" s="82">
        <v>0.89153439153439096</v>
      </c>
      <c r="BX28" s="82">
        <v>0.86592178770949702</v>
      </c>
      <c r="BY28" s="82">
        <v>0.88068181818181801</v>
      </c>
      <c r="BZ28" s="82">
        <v>0.80408163265306098</v>
      </c>
      <c r="CA28" s="82">
        <v>0.76662844036697197</v>
      </c>
      <c r="CB28" s="82">
        <v>0.74182034503271799</v>
      </c>
      <c r="CC28" s="82">
        <v>0.74405107370864698</v>
      </c>
      <c r="CD28" s="82">
        <v>0.768450704225352</v>
      </c>
      <c r="CE28" s="82">
        <v>0.81842385516506899</v>
      </c>
      <c r="CF28" s="82">
        <v>0.67303102625298294</v>
      </c>
      <c r="CG28" s="82">
        <v>0.616575137294058</v>
      </c>
      <c r="CH28" s="82">
        <v>0.573301138323559</v>
      </c>
      <c r="CI28" s="82">
        <v>0.51836306400839405</v>
      </c>
      <c r="CJ28" s="82">
        <v>0.48946135831381699</v>
      </c>
      <c r="CK28" s="82">
        <v>0.77631578947368396</v>
      </c>
      <c r="CL28" s="82">
        <v>0.72108843537414902</v>
      </c>
      <c r="CM28" s="82">
        <v>0.61395348837209296</v>
      </c>
      <c r="CN28" s="82">
        <v>0.5</v>
      </c>
      <c r="CO28" s="82"/>
      <c r="CP28" s="82">
        <v>0.78020265003897105</v>
      </c>
      <c r="CQ28" s="82">
        <v>0.79080459770114897</v>
      </c>
      <c r="CR28" s="82">
        <v>0.75</v>
      </c>
      <c r="CS28" s="82">
        <v>0.87890625</v>
      </c>
      <c r="CT28" s="82">
        <v>0.83232323232323202</v>
      </c>
      <c r="CU28" s="82">
        <v>0.79317851959361396</v>
      </c>
      <c r="CV28" s="82">
        <v>0.77500000000000002</v>
      </c>
      <c r="CW28" s="82">
        <v>0.72857142857142798</v>
      </c>
      <c r="CX28" s="82">
        <v>0.60340632603406297</v>
      </c>
      <c r="CY28" s="82">
        <v>0.89285714285714202</v>
      </c>
      <c r="CZ28" s="82">
        <v>0.81818181818181801</v>
      </c>
      <c r="DA28" s="82"/>
      <c r="DB28" s="82">
        <v>0.77500000000000002</v>
      </c>
      <c r="DC28" s="82">
        <v>0.68421052631578905</v>
      </c>
      <c r="DD28" s="82">
        <v>0.79321486268174402</v>
      </c>
    </row>
    <row r="29" spans="2:109">
      <c r="B29" s="235">
        <v>2</v>
      </c>
      <c r="C29" s="43">
        <v>0.86886708296164095</v>
      </c>
      <c r="D29" s="43">
        <v>0.83303249097472898</v>
      </c>
      <c r="E29" s="43">
        <v>0.85815602836879401</v>
      </c>
      <c r="F29" s="43">
        <v>0.78755948334466297</v>
      </c>
      <c r="G29" s="43">
        <v>0.72647702407002102</v>
      </c>
      <c r="H29" s="43">
        <v>0.69838056680161897</v>
      </c>
      <c r="I29" s="43">
        <v>0.70320905212391005</v>
      </c>
      <c r="J29" s="43">
        <v>0.73877999633632496</v>
      </c>
      <c r="K29" s="43">
        <v>0.77935327684592703</v>
      </c>
      <c r="L29" s="43">
        <v>0.66468842729970301</v>
      </c>
      <c r="M29" s="43">
        <v>0.60842260805319504</v>
      </c>
      <c r="N29" s="43">
        <v>0.55600000000000005</v>
      </c>
      <c r="O29" s="43">
        <v>0.52183908045977001</v>
      </c>
      <c r="P29" s="43">
        <v>0.47922192749778902</v>
      </c>
      <c r="Q29" s="43">
        <v>0.78756476683937804</v>
      </c>
      <c r="R29" s="43">
        <v>0.69535283993115304</v>
      </c>
      <c r="S29" s="43">
        <v>0.63360560093348794</v>
      </c>
      <c r="T29" s="82">
        <v>0.66666666666666596</v>
      </c>
      <c r="U29" s="82">
        <v>0.53846153846153799</v>
      </c>
      <c r="V29" s="43">
        <v>0.76492712740949698</v>
      </c>
      <c r="W29" s="43">
        <v>0.74823943661971803</v>
      </c>
      <c r="X29" s="82">
        <v>0.66666666666666596</v>
      </c>
      <c r="Y29" s="43">
        <v>0.81209150326797297</v>
      </c>
      <c r="Z29" s="43">
        <v>0.79372937293729295</v>
      </c>
      <c r="AA29" s="43">
        <v>0.75901386748844302</v>
      </c>
      <c r="AB29" s="43">
        <v>0.79032258064516103</v>
      </c>
      <c r="AC29" s="43">
        <v>0.700325732899022</v>
      </c>
      <c r="AD29" s="43">
        <v>0.60095770151635997</v>
      </c>
      <c r="AE29" s="43">
        <v>0.81609195402298795</v>
      </c>
      <c r="AF29" s="43">
        <v>0.79470198675496595</v>
      </c>
      <c r="AG29" s="43">
        <v>0.73015873015873001</v>
      </c>
      <c r="AH29" s="43">
        <v>0.79310344827586199</v>
      </c>
      <c r="AI29" s="43">
        <v>0.65027322404371501</v>
      </c>
      <c r="AJ29" s="43">
        <v>0.79581151832460695</v>
      </c>
      <c r="AL29" s="235">
        <v>2</v>
      </c>
      <c r="AM29" s="82">
        <v>0.58823529411764697</v>
      </c>
      <c r="AN29" s="82">
        <v>0.4</v>
      </c>
      <c r="AO29" s="82">
        <v>0.69565217391304301</v>
      </c>
      <c r="AP29" s="82">
        <v>0.52631578947368396</v>
      </c>
      <c r="AQ29" s="82">
        <v>0.75</v>
      </c>
      <c r="AR29" s="82"/>
      <c r="AS29" s="82">
        <v>0.4</v>
      </c>
      <c r="AT29" s="82">
        <v>0.57142857142857095</v>
      </c>
      <c r="AU29" s="82">
        <v>0.41176470588235198</v>
      </c>
      <c r="BV29" s="235">
        <v>2</v>
      </c>
      <c r="BW29" s="82">
        <v>0.87185104052573903</v>
      </c>
      <c r="BX29" s="82">
        <v>0.82857142857142796</v>
      </c>
      <c r="BY29" s="82">
        <v>0.85668789808917201</v>
      </c>
      <c r="BZ29" s="82">
        <v>0.78481552569844304</v>
      </c>
      <c r="CA29" s="82">
        <v>0.73336382346215401</v>
      </c>
      <c r="CB29" s="82">
        <v>0.69753513015434199</v>
      </c>
      <c r="CC29" s="82">
        <v>0.70734515311996304</v>
      </c>
      <c r="CD29" s="82">
        <v>0.74358392005450802</v>
      </c>
      <c r="CE29" s="82">
        <v>0.78393591686512198</v>
      </c>
      <c r="CF29" s="82">
        <v>0.653198653198653</v>
      </c>
      <c r="CG29" s="82">
        <v>0.60673635307781604</v>
      </c>
      <c r="CH29" s="82">
        <v>0.549378783051927</v>
      </c>
      <c r="CI29" s="82">
        <v>0.51189343482397698</v>
      </c>
      <c r="CJ29" s="82">
        <v>0.458241758241758</v>
      </c>
      <c r="CK29" s="82">
        <v>0.81045751633986896</v>
      </c>
      <c r="CL29" s="82">
        <v>0.69281045751633896</v>
      </c>
      <c r="CM29" s="82">
        <v>0.63102409638554202</v>
      </c>
      <c r="CN29" s="82">
        <v>0.625</v>
      </c>
      <c r="CO29" s="82">
        <v>0.45454545454545398</v>
      </c>
      <c r="CP29" s="82">
        <v>0.74605764002175001</v>
      </c>
      <c r="CQ29" s="82">
        <v>0.76159654800431498</v>
      </c>
      <c r="CR29" s="82">
        <v>0.52941176470588203</v>
      </c>
      <c r="CS29" s="82">
        <v>0.82954545454545403</v>
      </c>
      <c r="CT29" s="82">
        <v>0.811890838206627</v>
      </c>
      <c r="CU29" s="82">
        <v>0.75567125325399698</v>
      </c>
      <c r="CV29" s="82">
        <v>0.82558139534883701</v>
      </c>
      <c r="CW29" s="82">
        <v>0.712824547600314</v>
      </c>
      <c r="CX29" s="82">
        <v>0.59680638722554802</v>
      </c>
      <c r="CY29" s="82">
        <v>0.84</v>
      </c>
      <c r="CZ29" s="82">
        <v>0.79230769230769205</v>
      </c>
      <c r="DA29" s="82">
        <v>0.73584905660377298</v>
      </c>
      <c r="DB29" s="82">
        <v>0.84868421052631504</v>
      </c>
      <c r="DC29" s="82">
        <v>0.66901408450704203</v>
      </c>
      <c r="DD29" s="82">
        <v>0.80874673629242799</v>
      </c>
    </row>
    <row r="30" spans="2:109">
      <c r="B30" s="235">
        <v>3</v>
      </c>
      <c r="C30" s="43">
        <v>0.82231947483588597</v>
      </c>
      <c r="D30" s="43">
        <v>0.81178033658104498</v>
      </c>
      <c r="E30" s="43">
        <v>0.82003257328990198</v>
      </c>
      <c r="F30" s="43">
        <v>0.75099548712503295</v>
      </c>
      <c r="G30" s="43">
        <v>0.70846935074356099</v>
      </c>
      <c r="H30" s="43">
        <v>0.68667138059041899</v>
      </c>
      <c r="I30" s="43">
        <v>0.67124379872430895</v>
      </c>
      <c r="J30" s="43">
        <v>0.70292480339312502</v>
      </c>
      <c r="K30" s="43">
        <v>0.74892647445447302</v>
      </c>
      <c r="L30" s="43">
        <v>0.63211009174311905</v>
      </c>
      <c r="M30" s="43">
        <v>0.57068490354190005</v>
      </c>
      <c r="N30" s="43">
        <v>0.53429838288993203</v>
      </c>
      <c r="O30" s="43">
        <v>0.483462859208386</v>
      </c>
      <c r="P30" s="43">
        <v>0.45279866332497898</v>
      </c>
      <c r="Q30" s="43">
        <v>0.76676384839650102</v>
      </c>
      <c r="R30" s="43">
        <v>0.68355416991426299</v>
      </c>
      <c r="S30" s="43">
        <v>0.62966553562772598</v>
      </c>
      <c r="T30" s="43">
        <v>0.65591397849462296</v>
      </c>
      <c r="U30" s="82">
        <v>0.51428571428571401</v>
      </c>
      <c r="V30" s="43">
        <v>0.712625871417505</v>
      </c>
      <c r="W30" s="43">
        <v>0.72278225806451601</v>
      </c>
      <c r="X30" s="43">
        <v>0.44578313253011997</v>
      </c>
      <c r="Y30" s="43">
        <v>0.77830188679245205</v>
      </c>
      <c r="Z30" s="43">
        <v>0.74924623115577804</v>
      </c>
      <c r="AA30" s="43">
        <v>0.71465120245608005</v>
      </c>
      <c r="AB30" s="43">
        <v>0.69814502529510902</v>
      </c>
      <c r="AC30" s="43">
        <v>0.647037572254335</v>
      </c>
      <c r="AD30" s="43">
        <v>0.57621502209131004</v>
      </c>
      <c r="AE30" s="43">
        <v>0.82027649769585198</v>
      </c>
      <c r="AF30" s="43">
        <v>0.82769230769230695</v>
      </c>
      <c r="AG30" s="43">
        <v>0.77685950413223104</v>
      </c>
      <c r="AH30" s="43">
        <v>0.79158316633266501</v>
      </c>
      <c r="AI30" s="43">
        <v>0.65280665280665195</v>
      </c>
      <c r="AJ30" s="43">
        <v>0.78269517652909004</v>
      </c>
      <c r="AL30" s="235">
        <v>3</v>
      </c>
      <c r="AM30" s="82">
        <v>0.61403508771929804</v>
      </c>
      <c r="AN30" s="82">
        <v>0.45454545454545398</v>
      </c>
      <c r="AO30" s="82">
        <v>0.55555555555555503</v>
      </c>
      <c r="AP30" s="82">
        <v>0.45454545454545398</v>
      </c>
      <c r="AQ30" s="82">
        <v>0.4375</v>
      </c>
      <c r="AR30" s="82">
        <v>0.4</v>
      </c>
      <c r="AS30" s="82">
        <v>0.45</v>
      </c>
      <c r="AT30" s="82">
        <v>0.61904761904761896</v>
      </c>
      <c r="AU30" s="82">
        <v>0.54166666666666596</v>
      </c>
      <c r="BV30" s="235">
        <v>3</v>
      </c>
      <c r="BW30" s="82">
        <v>0.83146729522687002</v>
      </c>
      <c r="BX30" s="82">
        <v>0.81334149326805305</v>
      </c>
      <c r="BY30" s="82">
        <v>0.825795644891122</v>
      </c>
      <c r="BZ30" s="82">
        <v>0.74613875949987696</v>
      </c>
      <c r="CA30" s="82">
        <v>0.70880161636570205</v>
      </c>
      <c r="CB30" s="82">
        <v>0.69295386158475403</v>
      </c>
      <c r="CC30" s="82">
        <v>0.67669359850838995</v>
      </c>
      <c r="CD30" s="82">
        <v>0.70911330049261001</v>
      </c>
      <c r="CE30" s="82">
        <v>0.75491971507907696</v>
      </c>
      <c r="CF30" s="82">
        <v>0.61807228915662604</v>
      </c>
      <c r="CG30" s="82">
        <v>0.56737588652482196</v>
      </c>
      <c r="CH30" s="82">
        <v>0.52948849343147297</v>
      </c>
      <c r="CI30" s="82">
        <v>0.47589424572317202</v>
      </c>
      <c r="CJ30" s="82">
        <v>0.44673539518900302</v>
      </c>
      <c r="CK30" s="82">
        <v>0.73643410852713098</v>
      </c>
      <c r="CL30" s="82">
        <v>0.67872807017543801</v>
      </c>
      <c r="CM30" s="82">
        <v>0.61559507523939805</v>
      </c>
      <c r="CN30" s="82">
        <v>0.66666666666666596</v>
      </c>
      <c r="CO30" s="82">
        <v>0.57142857142857095</v>
      </c>
      <c r="CP30" s="82">
        <v>0.67353629976580798</v>
      </c>
      <c r="CQ30" s="82">
        <v>0.73396998635743504</v>
      </c>
      <c r="CR30" s="82">
        <v>0.47887323943661902</v>
      </c>
      <c r="CS30" s="82">
        <v>0.78385093167701803</v>
      </c>
      <c r="CT30" s="82">
        <v>0.75331935709294195</v>
      </c>
      <c r="CU30" s="82">
        <v>0.71725714285714204</v>
      </c>
      <c r="CV30" s="82">
        <v>0.69124423963133597</v>
      </c>
      <c r="CW30" s="82">
        <v>0.65629557608167199</v>
      </c>
      <c r="CX30" s="82">
        <v>0.58574380165289197</v>
      </c>
      <c r="CY30" s="82">
        <v>0.84868421052631504</v>
      </c>
      <c r="CZ30" s="82">
        <v>0.797468354430379</v>
      </c>
      <c r="DA30" s="82">
        <v>0.79120879120879095</v>
      </c>
      <c r="DB30" s="82">
        <v>0.79271708683473296</v>
      </c>
      <c r="DC30" s="82">
        <v>0.61142857142857099</v>
      </c>
      <c r="DD30" s="82">
        <v>0.78498641304347805</v>
      </c>
    </row>
    <row r="31" spans="2:109">
      <c r="B31" s="235">
        <v>4</v>
      </c>
      <c r="C31" s="43">
        <v>0.78908901070216597</v>
      </c>
      <c r="D31" s="43">
        <v>0.79235277700251106</v>
      </c>
      <c r="E31" s="43">
        <v>0.79021329987452904</v>
      </c>
      <c r="F31" s="43">
        <v>0.71504990900568</v>
      </c>
      <c r="G31" s="43">
        <v>0.67277304622636402</v>
      </c>
      <c r="H31" s="43">
        <v>0.64777835859905897</v>
      </c>
      <c r="I31" s="43">
        <v>0.65375251402561596</v>
      </c>
      <c r="J31" s="43">
        <v>0.67076824309865102</v>
      </c>
      <c r="K31" s="43">
        <v>0.70897983456776703</v>
      </c>
      <c r="L31" s="43">
        <v>0.59960159362549803</v>
      </c>
      <c r="M31" s="43">
        <v>0.53856309060589203</v>
      </c>
      <c r="N31" s="43">
        <v>0.49965688797392299</v>
      </c>
      <c r="O31" s="43">
        <v>0.46165075800112298</v>
      </c>
      <c r="P31" s="43">
        <v>0.43297899922219302</v>
      </c>
      <c r="Q31" s="43">
        <v>0.71353251318101896</v>
      </c>
      <c r="R31" s="43">
        <v>0.64959016393442603</v>
      </c>
      <c r="S31" s="43">
        <v>0.59838415428720304</v>
      </c>
      <c r="T31" s="43">
        <v>0.61694915254237204</v>
      </c>
      <c r="U31" s="43">
        <v>0.59677419354838701</v>
      </c>
      <c r="V31" s="43">
        <v>0.68035899206075201</v>
      </c>
      <c r="W31" s="43">
        <v>0.69406392694063901</v>
      </c>
      <c r="X31" s="43">
        <v>0.535433070866141</v>
      </c>
      <c r="Y31" s="43">
        <v>0.73906369915579395</v>
      </c>
      <c r="Z31" s="43">
        <v>0.70830350751610505</v>
      </c>
      <c r="AA31" s="43">
        <v>0.67308641975308603</v>
      </c>
      <c r="AB31" s="43">
        <v>0.66533864541832599</v>
      </c>
      <c r="AC31" s="43">
        <v>0.62947368421052596</v>
      </c>
      <c r="AD31" s="43">
        <v>0.54295996401259505</v>
      </c>
      <c r="AE31" s="43">
        <v>0.746835443037974</v>
      </c>
      <c r="AF31" s="43">
        <v>0.74276527331189701</v>
      </c>
      <c r="AG31" s="43">
        <v>0.74626865671641796</v>
      </c>
      <c r="AH31" s="43">
        <v>0.72080679405520098</v>
      </c>
      <c r="AI31" s="43">
        <v>0.62974358974358902</v>
      </c>
      <c r="AJ31" s="43">
        <v>0.75149606299212601</v>
      </c>
      <c r="AL31" s="235">
        <v>4</v>
      </c>
      <c r="AM31" s="82">
        <v>0.51948051948051899</v>
      </c>
      <c r="AN31" s="82">
        <v>0.5</v>
      </c>
      <c r="AO31" s="82">
        <v>0.63358778625954104</v>
      </c>
      <c r="AP31" s="82">
        <v>0.45774647887323899</v>
      </c>
      <c r="AQ31" s="82">
        <v>0.37288135593220301</v>
      </c>
      <c r="AR31" s="82">
        <v>0.28947368421052599</v>
      </c>
      <c r="AS31" s="82">
        <v>0.31578947368421001</v>
      </c>
      <c r="AT31" s="82">
        <v>0.434782608695652</v>
      </c>
      <c r="AU31" s="82">
        <v>0.47474747474747397</v>
      </c>
      <c r="BV31" s="235">
        <v>4</v>
      </c>
      <c r="BW31" s="82">
        <v>0.79721070486241896</v>
      </c>
      <c r="BX31" s="82">
        <v>0.79423868312757195</v>
      </c>
      <c r="BY31" s="82">
        <v>0.79382994732881795</v>
      </c>
      <c r="BZ31" s="82">
        <v>0.72383869321082095</v>
      </c>
      <c r="CA31" s="82">
        <v>0.68414898947720004</v>
      </c>
      <c r="CB31" s="82">
        <v>0.66016485758589705</v>
      </c>
      <c r="CC31" s="82">
        <v>0.667675445771307</v>
      </c>
      <c r="CD31" s="82">
        <v>0.68172707532988097</v>
      </c>
      <c r="CE31" s="82">
        <v>0.72070410729253898</v>
      </c>
      <c r="CF31" s="82">
        <v>0.58251473477406601</v>
      </c>
      <c r="CG31" s="82">
        <v>0.53746397694524495</v>
      </c>
      <c r="CH31" s="82">
        <v>0.49774343544857702</v>
      </c>
      <c r="CI31" s="82">
        <v>0.45959774170783302</v>
      </c>
      <c r="CJ31" s="82">
        <v>0.427350427350427</v>
      </c>
      <c r="CK31" s="82">
        <v>0.75271739130434701</v>
      </c>
      <c r="CL31" s="82">
        <v>0.63749183540169796</v>
      </c>
      <c r="CM31" s="82">
        <v>0.60652992884051904</v>
      </c>
      <c r="CN31" s="82">
        <v>0.61224489795918302</v>
      </c>
      <c r="CO31" s="82">
        <v>0.55844155844155796</v>
      </c>
      <c r="CP31" s="82">
        <v>0.65231946437111399</v>
      </c>
      <c r="CQ31" s="82">
        <v>0.705114822546972</v>
      </c>
      <c r="CR31" s="82">
        <v>0.51020408163265296</v>
      </c>
      <c r="CS31" s="82">
        <v>0.74229074889867797</v>
      </c>
      <c r="CT31" s="82">
        <v>0.72237196765498601</v>
      </c>
      <c r="CU31" s="82">
        <v>0.67845364602418401</v>
      </c>
      <c r="CV31" s="82">
        <v>0.67021276595744605</v>
      </c>
      <c r="CW31" s="82">
        <v>0.63946535349982403</v>
      </c>
      <c r="CX31" s="82">
        <v>0.55599284436493701</v>
      </c>
      <c r="CY31" s="82">
        <v>0.76271186440677896</v>
      </c>
      <c r="CZ31" s="82">
        <v>0.73474178403755797</v>
      </c>
      <c r="DA31" s="82">
        <v>0.77099236641221303</v>
      </c>
      <c r="DB31" s="82">
        <v>0.730318257956448</v>
      </c>
      <c r="DC31" s="82">
        <v>0.64039408866994996</v>
      </c>
      <c r="DD31" s="82">
        <v>0.76204101096804899</v>
      </c>
    </row>
    <row r="32" spans="2:109">
      <c r="B32" s="235">
        <v>5</v>
      </c>
      <c r="C32" s="43">
        <v>0.75795454545454499</v>
      </c>
      <c r="D32" s="43">
        <v>0.76396186028410196</v>
      </c>
      <c r="E32" s="43">
        <v>0.76452657649075995</v>
      </c>
      <c r="F32" s="43">
        <v>0.67463288223437901</v>
      </c>
      <c r="G32" s="43">
        <v>0.635250058516033</v>
      </c>
      <c r="H32" s="43">
        <v>0.61483298034407097</v>
      </c>
      <c r="I32" s="43">
        <v>0.61735932049143005</v>
      </c>
      <c r="J32" s="43">
        <v>0.63967657878602002</v>
      </c>
      <c r="K32" s="43">
        <v>0.67800645682001603</v>
      </c>
      <c r="L32" s="43">
        <v>0.54754440961337503</v>
      </c>
      <c r="M32" s="43">
        <v>0.50963956412405698</v>
      </c>
      <c r="N32" s="43">
        <v>0.46656099288388198</v>
      </c>
      <c r="O32" s="43">
        <v>0.43171626579698302</v>
      </c>
      <c r="P32" s="43">
        <v>0.39485294117647002</v>
      </c>
      <c r="Q32" s="43">
        <v>0.69273743016759703</v>
      </c>
      <c r="R32" s="43">
        <v>0.61824696802645995</v>
      </c>
      <c r="S32" s="43">
        <v>0.56735042735042696</v>
      </c>
      <c r="T32" s="43">
        <v>0.60776699029126202</v>
      </c>
      <c r="U32" s="43">
        <v>0.61509433962264104</v>
      </c>
      <c r="V32" s="43">
        <v>0.62669521770164105</v>
      </c>
      <c r="W32" s="43">
        <v>0.64494190988948696</v>
      </c>
      <c r="X32" s="43">
        <v>0.47154471544715398</v>
      </c>
      <c r="Y32" s="43">
        <v>0.69825918762088901</v>
      </c>
      <c r="Z32" s="43">
        <v>0.65927725478287202</v>
      </c>
      <c r="AA32" s="43">
        <v>0.63810900082576305</v>
      </c>
      <c r="AB32" s="43">
        <v>0.66376496191512502</v>
      </c>
      <c r="AC32" s="43">
        <v>0.59593417231364898</v>
      </c>
      <c r="AD32" s="43">
        <v>0.513042060645582</v>
      </c>
      <c r="AE32" s="43">
        <v>0.73059360730593603</v>
      </c>
      <c r="AF32" s="43">
        <v>0.70517051705170497</v>
      </c>
      <c r="AG32" s="43">
        <v>0.67532467532467499</v>
      </c>
      <c r="AH32" s="43">
        <v>0.64182344428364602</v>
      </c>
      <c r="AI32" s="43">
        <v>0.57670273711012099</v>
      </c>
      <c r="AJ32" s="43">
        <v>0.72091459314055095</v>
      </c>
      <c r="AL32" s="235">
        <v>5</v>
      </c>
      <c r="AM32" s="82">
        <v>0.54117647058823504</v>
      </c>
      <c r="AN32" s="82">
        <v>0.52083333333333304</v>
      </c>
      <c r="AO32" s="82">
        <v>0.58750000000000002</v>
      </c>
      <c r="AP32" s="82">
        <v>0.442105263157894</v>
      </c>
      <c r="AQ32" s="82">
        <v>0.43010752688171999</v>
      </c>
      <c r="AR32" s="82">
        <v>0.338983050847457</v>
      </c>
      <c r="AS32" s="82">
        <v>0.51428571428571401</v>
      </c>
      <c r="AT32" s="82">
        <v>0.41176470588235198</v>
      </c>
      <c r="AU32" s="82">
        <v>0.42201834862385301</v>
      </c>
      <c r="BV32" s="235">
        <v>5</v>
      </c>
      <c r="BW32" s="82">
        <v>0.76581885856079401</v>
      </c>
      <c r="BX32" s="82">
        <v>0.77141922825375997</v>
      </c>
      <c r="BY32" s="82">
        <v>0.77476635514018599</v>
      </c>
      <c r="BZ32" s="82">
        <v>0.69148174659985595</v>
      </c>
      <c r="CA32" s="82">
        <v>0.650016874789065</v>
      </c>
      <c r="CB32" s="82">
        <v>0.62848035389018997</v>
      </c>
      <c r="CC32" s="82">
        <v>0.63118975307011704</v>
      </c>
      <c r="CD32" s="82">
        <v>0.650680836931252</v>
      </c>
      <c r="CE32" s="82">
        <v>0.68928670552317495</v>
      </c>
      <c r="CF32" s="82">
        <v>0.53611836379460398</v>
      </c>
      <c r="CG32" s="82">
        <v>0.51149080735411601</v>
      </c>
      <c r="CH32" s="82">
        <v>0.46526899210795802</v>
      </c>
      <c r="CI32" s="82">
        <v>0.43507638072855398</v>
      </c>
      <c r="CJ32" s="82">
        <v>0.40620957309184902</v>
      </c>
      <c r="CK32" s="82">
        <v>0.70793036750483496</v>
      </c>
      <c r="CL32" s="82">
        <v>0.62433090024330895</v>
      </c>
      <c r="CM32" s="82">
        <v>0.57786757848927495</v>
      </c>
      <c r="CN32" s="82">
        <v>0.58730158730158699</v>
      </c>
      <c r="CO32" s="82">
        <v>0.61688311688311603</v>
      </c>
      <c r="CP32" s="82">
        <v>0.614054054054054</v>
      </c>
      <c r="CQ32" s="82">
        <v>0.66411870503597104</v>
      </c>
      <c r="CR32" s="82">
        <v>0.48514851485148502</v>
      </c>
      <c r="CS32" s="82">
        <v>0.71473354231974895</v>
      </c>
      <c r="CT32" s="82">
        <v>0.66683937823834105</v>
      </c>
      <c r="CU32" s="82">
        <v>0.65141874462596705</v>
      </c>
      <c r="CV32" s="82">
        <v>0.68077601410934696</v>
      </c>
      <c r="CW32" s="82">
        <v>0.60338101430429103</v>
      </c>
      <c r="CX32" s="82">
        <v>0.51158846806105096</v>
      </c>
      <c r="CY32" s="82">
        <v>0.73255813953488302</v>
      </c>
      <c r="CZ32" s="82">
        <v>0.71897810218978098</v>
      </c>
      <c r="DA32" s="82">
        <v>0.71511627906976705</v>
      </c>
      <c r="DB32" s="82">
        <v>0.6875</v>
      </c>
      <c r="DC32" s="82">
        <v>0.59673913043478199</v>
      </c>
      <c r="DD32" s="82">
        <v>0.73189350214112803</v>
      </c>
    </row>
    <row r="33" spans="2:114">
      <c r="B33" s="235">
        <v>6</v>
      </c>
      <c r="C33" s="43">
        <v>0.72725814214663798</v>
      </c>
      <c r="D33" s="43">
        <v>0.72426529629034797</v>
      </c>
      <c r="E33" s="43">
        <v>0.71741198858230204</v>
      </c>
      <c r="F33" s="43">
        <v>0.63607639875035504</v>
      </c>
      <c r="G33" s="43">
        <v>0.60456372358356003</v>
      </c>
      <c r="H33" s="43">
        <v>0.58294346084457005</v>
      </c>
      <c r="I33" s="43">
        <v>0.58726422399108003</v>
      </c>
      <c r="J33" s="43">
        <v>0.60616349760703603</v>
      </c>
      <c r="K33" s="43">
        <v>0.64261962266792605</v>
      </c>
      <c r="L33" s="43">
        <v>0.54244402985074602</v>
      </c>
      <c r="M33" s="43">
        <v>0.47745480690221798</v>
      </c>
      <c r="N33" s="43">
        <v>0.43909752115184802</v>
      </c>
      <c r="O33" s="43">
        <v>0.401063160103518</v>
      </c>
      <c r="P33" s="43">
        <v>0.38994000922934902</v>
      </c>
      <c r="Q33" s="43">
        <v>0.66787658802177796</v>
      </c>
      <c r="R33" s="43">
        <v>0.57494456762749402</v>
      </c>
      <c r="S33" s="43">
        <v>0.53699760447165201</v>
      </c>
      <c r="T33" s="43">
        <v>0.56759906759906698</v>
      </c>
      <c r="U33" s="43">
        <v>0.507726269315673</v>
      </c>
      <c r="V33" s="43">
        <v>0.585523809523809</v>
      </c>
      <c r="W33" s="43">
        <v>0.62178366225331005</v>
      </c>
      <c r="X33" s="43">
        <v>0.49855907780979802</v>
      </c>
      <c r="Y33" s="43">
        <v>0.66031537450722699</v>
      </c>
      <c r="Z33" s="43">
        <v>0.63462704669496595</v>
      </c>
      <c r="AA33" s="43">
        <v>0.59885725544281299</v>
      </c>
      <c r="AB33" s="43">
        <v>0.56883671291355298</v>
      </c>
      <c r="AC33" s="43">
        <v>0.55032045730122903</v>
      </c>
      <c r="AD33" s="43">
        <v>0.47251291561796199</v>
      </c>
      <c r="AE33" s="43">
        <v>0.70809792843691099</v>
      </c>
      <c r="AF33" s="43">
        <v>0.60310218978102104</v>
      </c>
      <c r="AG33" s="43">
        <v>0.65963060686015795</v>
      </c>
      <c r="AH33" s="43">
        <v>0.625</v>
      </c>
      <c r="AI33" s="43">
        <v>0.574261789334508</v>
      </c>
      <c r="AJ33" s="43">
        <v>0.68537834249952501</v>
      </c>
      <c r="AL33" s="235">
        <v>6</v>
      </c>
      <c r="AM33" s="82">
        <v>0.46049046321525799</v>
      </c>
      <c r="AN33" s="82">
        <v>0.456221198156682</v>
      </c>
      <c r="AO33" s="82">
        <v>0.49051490514905099</v>
      </c>
      <c r="AP33" s="82">
        <v>0.39549839228295802</v>
      </c>
      <c r="AQ33" s="82">
        <v>0.4</v>
      </c>
      <c r="AR33" s="82">
        <v>0.40952380952380901</v>
      </c>
      <c r="AS33" s="82">
        <v>0.37373737373737298</v>
      </c>
      <c r="AT33" s="82">
        <v>0.41984732824427401</v>
      </c>
      <c r="AU33" s="82">
        <v>0.42490842490842401</v>
      </c>
      <c r="BV33" s="235">
        <v>6</v>
      </c>
      <c r="BW33" s="82">
        <v>0.741121221015556</v>
      </c>
      <c r="BX33" s="82">
        <v>0.72727272727272696</v>
      </c>
      <c r="BY33" s="82">
        <v>0.73190883190883105</v>
      </c>
      <c r="BZ33" s="82">
        <v>0.64772417552466599</v>
      </c>
      <c r="CA33" s="82">
        <v>0.61914626490897595</v>
      </c>
      <c r="CB33" s="82">
        <v>0.59972423715604495</v>
      </c>
      <c r="CC33" s="82">
        <v>0.60188564476885598</v>
      </c>
      <c r="CD33" s="82">
        <v>0.62163178343150705</v>
      </c>
      <c r="CE33" s="82">
        <v>0.65693381207235202</v>
      </c>
      <c r="CF33" s="82">
        <v>0.53539823008849496</v>
      </c>
      <c r="CG33" s="82">
        <v>0.474830491062256</v>
      </c>
      <c r="CH33" s="82">
        <v>0.44224815432245701</v>
      </c>
      <c r="CI33" s="82">
        <v>0.400424028268551</v>
      </c>
      <c r="CJ33" s="82">
        <v>0.40043156596794</v>
      </c>
      <c r="CK33" s="82">
        <v>0.66726618705035901</v>
      </c>
      <c r="CL33" s="82">
        <v>0.57332742578644202</v>
      </c>
      <c r="CM33" s="82">
        <v>0.53777897284216103</v>
      </c>
      <c r="CN33" s="82">
        <v>0.58371040723981904</v>
      </c>
      <c r="CO33" s="82">
        <v>0.52692307692307605</v>
      </c>
      <c r="CP33" s="82">
        <v>0.56628787878787801</v>
      </c>
      <c r="CQ33" s="82">
        <v>0.63461538461538403</v>
      </c>
      <c r="CR33" s="82">
        <v>0.492307692307692</v>
      </c>
      <c r="CS33" s="82">
        <v>0.67959949937421704</v>
      </c>
      <c r="CT33" s="82">
        <v>0.64302059496567499</v>
      </c>
      <c r="CU33" s="82">
        <v>0.61504095309009599</v>
      </c>
      <c r="CV33" s="82">
        <v>0.59780219780219701</v>
      </c>
      <c r="CW33" s="82">
        <v>0.56115107913669005</v>
      </c>
      <c r="CX33" s="82">
        <v>0.47550654013849702</v>
      </c>
      <c r="CY33" s="82">
        <v>0.70805369127516704</v>
      </c>
      <c r="CZ33" s="82">
        <v>0.62035541195476496</v>
      </c>
      <c r="DA33" s="82">
        <v>0.67039106145251304</v>
      </c>
      <c r="DB33" s="82">
        <v>0.61843409316154596</v>
      </c>
      <c r="DC33" s="82">
        <v>0.57912745936697996</v>
      </c>
      <c r="DD33" s="82">
        <v>0.70019410622904499</v>
      </c>
    </row>
    <row r="34" spans="2:114">
      <c r="B34" s="235">
        <v>7</v>
      </c>
      <c r="C34" s="43">
        <v>0.69687691365584803</v>
      </c>
      <c r="D34" s="43">
        <v>0.69155296642649</v>
      </c>
      <c r="E34" s="43">
        <v>0.69527498063516602</v>
      </c>
      <c r="F34" s="43">
        <v>0.60868971170924902</v>
      </c>
      <c r="G34" s="43">
        <v>0.56964025656121198</v>
      </c>
      <c r="H34" s="43">
        <v>0.55103821322631297</v>
      </c>
      <c r="I34" s="43">
        <v>0.55074339286227803</v>
      </c>
      <c r="J34" s="43">
        <v>0.566301403595173</v>
      </c>
      <c r="K34" s="43">
        <v>0.60520054384772204</v>
      </c>
      <c r="L34" s="43">
        <v>0.50072639225181603</v>
      </c>
      <c r="M34" s="43">
        <v>0.43704109589041001</v>
      </c>
      <c r="N34" s="43">
        <v>0.41191756813923902</v>
      </c>
      <c r="O34" s="43">
        <v>0.37820975898075698</v>
      </c>
      <c r="P34" s="43">
        <v>0.35177453027139799</v>
      </c>
      <c r="Q34" s="43">
        <v>0.61921397379912602</v>
      </c>
      <c r="R34" s="43">
        <v>0.53587174348697397</v>
      </c>
      <c r="S34" s="43">
        <v>0.50940091089571404</v>
      </c>
      <c r="T34" s="43">
        <v>0.54338299737072704</v>
      </c>
      <c r="U34" s="43">
        <v>0.48623853211009099</v>
      </c>
      <c r="V34" s="43">
        <v>0.52261513157894701</v>
      </c>
      <c r="W34" s="43">
        <v>0.57910673732021201</v>
      </c>
      <c r="X34" s="43">
        <v>0.49708737864077601</v>
      </c>
      <c r="Y34" s="43">
        <v>0.60127478753540997</v>
      </c>
      <c r="Z34" s="43">
        <v>0.59154460719041202</v>
      </c>
      <c r="AA34" s="43">
        <v>0.56000850430530402</v>
      </c>
      <c r="AB34" s="43">
        <v>0.60431654676258995</v>
      </c>
      <c r="AC34" s="43">
        <v>0.51584283903675499</v>
      </c>
      <c r="AD34" s="43">
        <v>0.46088456326228899</v>
      </c>
      <c r="AE34" s="43">
        <v>0.60344827586206895</v>
      </c>
      <c r="AF34" s="43">
        <v>0.60047656870532096</v>
      </c>
      <c r="AG34" s="43">
        <v>0.63503649635036497</v>
      </c>
      <c r="AH34" s="43">
        <v>0.569620253164557</v>
      </c>
      <c r="AI34" s="43">
        <v>0.53358348968104996</v>
      </c>
      <c r="AJ34" s="43">
        <v>0.65268874643874597</v>
      </c>
      <c r="AL34" s="235">
        <v>7</v>
      </c>
      <c r="AM34" s="82">
        <v>0.446315789473684</v>
      </c>
      <c r="AN34" s="82">
        <v>0.46917808219177998</v>
      </c>
      <c r="AO34" s="82">
        <v>0.44489795918367298</v>
      </c>
      <c r="AP34" s="82">
        <v>0.36593059936908501</v>
      </c>
      <c r="AQ34" s="82">
        <v>0.36809815950920199</v>
      </c>
      <c r="AR34" s="82">
        <v>0.338842975206611</v>
      </c>
      <c r="AS34" s="82">
        <v>0.41379310344827502</v>
      </c>
      <c r="AT34" s="82">
        <v>0.30588235294117599</v>
      </c>
      <c r="AU34" s="82">
        <v>0.34482758620689602</v>
      </c>
      <c r="BV34" s="235">
        <v>7</v>
      </c>
      <c r="BW34" s="82">
        <v>0.70620437956204296</v>
      </c>
      <c r="BX34" s="82">
        <v>0.70447482908638903</v>
      </c>
      <c r="BY34" s="82">
        <v>0.69539877300613495</v>
      </c>
      <c r="BZ34" s="82">
        <v>0.62532588454376103</v>
      </c>
      <c r="CA34" s="82">
        <v>0.58576358346302104</v>
      </c>
      <c r="CB34" s="82">
        <v>0.56506892626786298</v>
      </c>
      <c r="CC34" s="82">
        <v>0.56616079267527897</v>
      </c>
      <c r="CD34" s="82">
        <v>0.58206586430366303</v>
      </c>
      <c r="CE34" s="82">
        <v>0.621165419051812</v>
      </c>
      <c r="CF34" s="82">
        <v>0.48940677966101598</v>
      </c>
      <c r="CG34" s="82">
        <v>0.44235236581489101</v>
      </c>
      <c r="CH34" s="82">
        <v>0.41264237660693998</v>
      </c>
      <c r="CI34" s="82">
        <v>0.38193414417086902</v>
      </c>
      <c r="CJ34" s="82">
        <v>0.35650684931506799</v>
      </c>
      <c r="CK34" s="82">
        <v>0.66068222621184902</v>
      </c>
      <c r="CL34" s="82">
        <v>0.54198134162594402</v>
      </c>
      <c r="CM34" s="82">
        <v>0.51411704312114903</v>
      </c>
      <c r="CN34" s="82">
        <v>0.524714828897338</v>
      </c>
      <c r="CO34" s="82">
        <v>0.46694214876033002</v>
      </c>
      <c r="CP34" s="82">
        <v>0.50591216216216195</v>
      </c>
      <c r="CQ34" s="82">
        <v>0.58882235528942095</v>
      </c>
      <c r="CR34" s="82">
        <v>0.48666666666666603</v>
      </c>
      <c r="CS34" s="82">
        <v>0.63333333333333297</v>
      </c>
      <c r="CT34" s="82">
        <v>0.60549828178694098</v>
      </c>
      <c r="CU34" s="82">
        <v>0.56563245823388997</v>
      </c>
      <c r="CV34" s="82">
        <v>0.61125319693094604</v>
      </c>
      <c r="CW34" s="82">
        <v>0.52835934526075301</v>
      </c>
      <c r="CX34" s="82">
        <v>0.461434003259098</v>
      </c>
      <c r="CY34" s="82">
        <v>0.61010830324909704</v>
      </c>
      <c r="CZ34" s="82">
        <v>0.63979416809605405</v>
      </c>
      <c r="DA34" s="82">
        <v>0.633663366336633</v>
      </c>
      <c r="DB34" s="82">
        <v>0.59565217391304304</v>
      </c>
      <c r="DC34" s="82">
        <v>0.549067315490673</v>
      </c>
      <c r="DD34" s="82">
        <v>0.67228961334344195</v>
      </c>
    </row>
    <row r="35" spans="2:114">
      <c r="B35" s="235">
        <v>8</v>
      </c>
      <c r="C35" s="43">
        <v>0.66160849772382402</v>
      </c>
      <c r="D35" s="43">
        <v>0.65090673575129498</v>
      </c>
      <c r="E35" s="43">
        <v>0.65886678923616904</v>
      </c>
      <c r="F35" s="43">
        <v>0.56727093819778196</v>
      </c>
      <c r="G35" s="43">
        <v>0.539990829293855</v>
      </c>
      <c r="H35" s="43">
        <v>0.52031301532095997</v>
      </c>
      <c r="I35" s="43">
        <v>0.51995766555790701</v>
      </c>
      <c r="J35" s="43">
        <v>0.53184920376990497</v>
      </c>
      <c r="K35" s="43">
        <v>0.56978011651945104</v>
      </c>
      <c r="L35" s="43">
        <v>0.468604047742605</v>
      </c>
      <c r="M35" s="43">
        <v>0.41083123425692603</v>
      </c>
      <c r="N35" s="43">
        <v>0.38182005353098603</v>
      </c>
      <c r="O35" s="43">
        <v>0.35616147308781798</v>
      </c>
      <c r="P35" s="43">
        <v>0.32884012539184898</v>
      </c>
      <c r="Q35" s="43">
        <v>0.56708860759493596</v>
      </c>
      <c r="R35" s="43">
        <v>0.51609596063153496</v>
      </c>
      <c r="S35" s="43">
        <v>0.46730228578413302</v>
      </c>
      <c r="T35" s="43">
        <v>0.50187828700225301</v>
      </c>
      <c r="U35" s="43">
        <v>0.46142649199417701</v>
      </c>
      <c r="V35" s="43">
        <v>0.48209099709583703</v>
      </c>
      <c r="W35" s="43">
        <v>0.55131723380900099</v>
      </c>
      <c r="X35" s="43">
        <v>0.43739565943238701</v>
      </c>
      <c r="Y35" s="43">
        <v>0.59377945334589999</v>
      </c>
      <c r="Z35" s="43">
        <v>0.548451950140731</v>
      </c>
      <c r="AA35" s="43">
        <v>0.52156668319286004</v>
      </c>
      <c r="AB35" s="43">
        <v>0.52973720608575303</v>
      </c>
      <c r="AC35" s="43">
        <v>0.48406040268456302</v>
      </c>
      <c r="AD35" s="43">
        <v>0.40616138179943201</v>
      </c>
      <c r="AE35" s="43">
        <v>0.63051470588235203</v>
      </c>
      <c r="AF35" s="43">
        <v>0.58032786885245902</v>
      </c>
      <c r="AG35" s="43">
        <v>0.59779614325068797</v>
      </c>
      <c r="AH35" s="43">
        <v>0.53694843168527295</v>
      </c>
      <c r="AI35" s="43">
        <v>0.49555099247091</v>
      </c>
      <c r="AJ35" s="43">
        <v>0.61797536566589595</v>
      </c>
      <c r="AL35" s="235">
        <v>8</v>
      </c>
      <c r="AM35" s="82">
        <v>0.42253521126760502</v>
      </c>
      <c r="AN35" s="82">
        <v>0.40849673202614301</v>
      </c>
      <c r="AO35" s="82">
        <v>0.42095588235294101</v>
      </c>
      <c r="AP35" s="82">
        <v>0.32417582417582402</v>
      </c>
      <c r="AQ35" s="82">
        <v>0.34920634920634902</v>
      </c>
      <c r="AR35" s="82">
        <v>0.328125</v>
      </c>
      <c r="AS35" s="82">
        <v>0.306569343065693</v>
      </c>
      <c r="AT35" s="82">
        <v>0.29107981220657198</v>
      </c>
      <c r="AU35" s="82">
        <v>0.312</v>
      </c>
      <c r="BV35" s="235">
        <v>8</v>
      </c>
      <c r="BW35" s="82">
        <v>0.66083395383469801</v>
      </c>
      <c r="BX35" s="82">
        <v>0.65911664779161905</v>
      </c>
      <c r="BY35" s="82">
        <v>0.65427927927927898</v>
      </c>
      <c r="BZ35" s="82">
        <v>0.582116955843202</v>
      </c>
      <c r="CA35" s="82">
        <v>0.55805183342694298</v>
      </c>
      <c r="CB35" s="82">
        <v>0.54380238854684304</v>
      </c>
      <c r="CC35" s="82">
        <v>0.54506630703528802</v>
      </c>
      <c r="CD35" s="82">
        <v>0.54568649338223496</v>
      </c>
      <c r="CE35" s="82">
        <v>0.57876025524156705</v>
      </c>
      <c r="CF35" s="82">
        <v>0.45966709346991003</v>
      </c>
      <c r="CG35" s="82">
        <v>0.41945145018915497</v>
      </c>
      <c r="CH35" s="82">
        <v>0.38416804096866503</v>
      </c>
      <c r="CI35" s="82">
        <v>0.35461636132777002</v>
      </c>
      <c r="CJ35" s="82">
        <v>0.33527454242928401</v>
      </c>
      <c r="CK35" s="82">
        <v>0.55795677799607002</v>
      </c>
      <c r="CL35" s="82">
        <v>0.50957290132547794</v>
      </c>
      <c r="CM35" s="82">
        <v>0.48211143695014602</v>
      </c>
      <c r="CN35" s="82">
        <v>0.51356238698010803</v>
      </c>
      <c r="CO35" s="82">
        <v>0.49446494464944601</v>
      </c>
      <c r="CP35" s="82">
        <v>0.46485260770975001</v>
      </c>
      <c r="CQ35" s="82">
        <v>0.566332916145181</v>
      </c>
      <c r="CR35" s="82">
        <v>0.42857142857142799</v>
      </c>
      <c r="CS35" s="82">
        <v>0.59080459770114901</v>
      </c>
      <c r="CT35" s="82">
        <v>0.57641509433962201</v>
      </c>
      <c r="CU35" s="82">
        <v>0.53489051094890505</v>
      </c>
      <c r="CV35" s="82">
        <v>0.56441717791410995</v>
      </c>
      <c r="CW35" s="82">
        <v>0.49690917736566798</v>
      </c>
      <c r="CX35" s="82">
        <v>0.40644321509925102</v>
      </c>
      <c r="CY35" s="82">
        <v>0.65065502183406099</v>
      </c>
      <c r="CZ35" s="82">
        <v>0.60178571428571404</v>
      </c>
      <c r="DA35" s="82">
        <v>0.58940397350993301</v>
      </c>
      <c r="DB35" s="82">
        <v>0.54712362301101503</v>
      </c>
      <c r="DC35" s="82">
        <v>0.50929668552950602</v>
      </c>
      <c r="DD35" s="82">
        <v>0.63097345132743299</v>
      </c>
    </row>
    <row r="36" spans="2:114">
      <c r="B36" s="235">
        <v>9</v>
      </c>
      <c r="C36" s="43">
        <v>0.61476238624873603</v>
      </c>
      <c r="D36" s="43">
        <v>0.60967117988394504</v>
      </c>
      <c r="E36" s="43">
        <v>0.625198098256735</v>
      </c>
      <c r="F36" s="43">
        <v>0.53692232274165497</v>
      </c>
      <c r="G36" s="43">
        <v>0.50544794188861897</v>
      </c>
      <c r="H36" s="43">
        <v>0.48723074271928302</v>
      </c>
      <c r="I36" s="43">
        <v>0.48746932144215099</v>
      </c>
      <c r="J36" s="43">
        <v>0.50067643742953705</v>
      </c>
      <c r="K36" s="43">
        <v>0.53741708587454895</v>
      </c>
      <c r="L36" s="43">
        <v>0.43568196509372897</v>
      </c>
      <c r="M36" s="43">
        <v>0.375529788084766</v>
      </c>
      <c r="N36" s="43">
        <v>0.35084175084175001</v>
      </c>
      <c r="O36" s="43">
        <v>0.320684523809523</v>
      </c>
      <c r="P36" s="43">
        <v>0.29077887197851299</v>
      </c>
      <c r="Q36" s="43">
        <v>0.56736242884250399</v>
      </c>
      <c r="R36" s="43">
        <v>0.473490427098674</v>
      </c>
      <c r="S36" s="43">
        <v>0.439186494749435</v>
      </c>
      <c r="T36" s="43">
        <v>0.45693430656934297</v>
      </c>
      <c r="U36" s="43">
        <v>0.435933147632312</v>
      </c>
      <c r="V36" s="43">
        <v>0.43217054263565802</v>
      </c>
      <c r="W36" s="43">
        <v>0.54957698815566802</v>
      </c>
      <c r="X36" s="43">
        <v>0.40513552068473602</v>
      </c>
      <c r="Y36" s="43">
        <v>0.524861878453038</v>
      </c>
      <c r="Z36" s="43">
        <v>0.51508252703471802</v>
      </c>
      <c r="AA36" s="43">
        <v>0.48177622155021399</v>
      </c>
      <c r="AB36" s="43">
        <v>0.46345811051693397</v>
      </c>
      <c r="AC36" s="43">
        <v>0.42658989793247798</v>
      </c>
      <c r="AD36" s="43">
        <v>0.38560719640179902</v>
      </c>
      <c r="AE36" s="43">
        <v>0.55752212389380496</v>
      </c>
      <c r="AF36" s="43">
        <v>0.53116011505273197</v>
      </c>
      <c r="AG36" s="43">
        <v>0.51862464183380996</v>
      </c>
      <c r="AH36" s="43">
        <v>0.49886363636363601</v>
      </c>
      <c r="AI36" s="43">
        <v>0.45229424617625602</v>
      </c>
      <c r="AJ36" s="43">
        <v>0.57680860805860801</v>
      </c>
      <c r="AL36" s="235">
        <v>9</v>
      </c>
      <c r="AM36" s="82">
        <v>0.37731958762886503</v>
      </c>
      <c r="AN36" s="82">
        <v>0.41924398625429499</v>
      </c>
      <c r="AO36" s="82">
        <v>0.36384439359267701</v>
      </c>
      <c r="AP36" s="82">
        <v>0.31561461794019902</v>
      </c>
      <c r="AQ36" s="82">
        <v>0.30120481927710802</v>
      </c>
      <c r="AR36" s="82">
        <v>0.32022471910112299</v>
      </c>
      <c r="AS36" s="82">
        <v>0.27536231884057899</v>
      </c>
      <c r="AT36" s="82">
        <v>0.266666666666666</v>
      </c>
      <c r="AU36" s="82">
        <v>0.29487179487179399</v>
      </c>
      <c r="BV36" s="235">
        <v>9</v>
      </c>
      <c r="BW36" s="82">
        <v>0.62231115557778804</v>
      </c>
      <c r="BX36" s="82">
        <v>0.61613067891781503</v>
      </c>
      <c r="BY36" s="82">
        <v>0.60315115706548394</v>
      </c>
      <c r="BZ36" s="82">
        <v>0.54816601091508999</v>
      </c>
      <c r="CA36" s="82">
        <v>0.52082229522093804</v>
      </c>
      <c r="CB36" s="82">
        <v>0.50053258448726601</v>
      </c>
      <c r="CC36" s="82">
        <v>0.500868725868725</v>
      </c>
      <c r="CD36" s="82">
        <v>0.51257273482959198</v>
      </c>
      <c r="CE36" s="82">
        <v>0.54393049437102303</v>
      </c>
      <c r="CF36" s="82">
        <v>0.43314500941619499</v>
      </c>
      <c r="CG36" s="82">
        <v>0.38956766917293201</v>
      </c>
      <c r="CH36" s="82">
        <v>0.34857553267895602</v>
      </c>
      <c r="CI36" s="82">
        <v>0.318203650336215</v>
      </c>
      <c r="CJ36" s="82">
        <v>0.29672131147540898</v>
      </c>
      <c r="CK36" s="82">
        <v>0.56153846153846099</v>
      </c>
      <c r="CL36" s="82">
        <v>0.468379446640316</v>
      </c>
      <c r="CM36" s="82">
        <v>0.452189781021897</v>
      </c>
      <c r="CN36" s="82">
        <v>0.47530864197530798</v>
      </c>
      <c r="CO36" s="82">
        <v>0.41577060931899601</v>
      </c>
      <c r="CP36" s="82">
        <v>0.416342412451361</v>
      </c>
      <c r="CQ36" s="82">
        <v>0.55535714285714199</v>
      </c>
      <c r="CR36" s="82">
        <v>0.42228739002932503</v>
      </c>
      <c r="CS36" s="82">
        <v>0.56756756756756699</v>
      </c>
      <c r="CT36" s="82">
        <v>0.51327433628318497</v>
      </c>
      <c r="CU36" s="82">
        <v>0.50388265746333005</v>
      </c>
      <c r="CV36" s="82">
        <v>0.46500000000000002</v>
      </c>
      <c r="CW36" s="82">
        <v>0.42183098591549201</v>
      </c>
      <c r="CX36" s="82">
        <v>0.38782318598832299</v>
      </c>
      <c r="CY36" s="82">
        <v>0.60355029585798803</v>
      </c>
      <c r="CZ36" s="82">
        <v>0.51670951156812295</v>
      </c>
      <c r="DA36" s="82">
        <v>0.47727272727272702</v>
      </c>
      <c r="DB36" s="82">
        <v>0.50284090909090895</v>
      </c>
      <c r="DC36" s="82">
        <v>0.44894026974951801</v>
      </c>
      <c r="DD36" s="82">
        <v>0.59375</v>
      </c>
    </row>
    <row r="37" spans="2:114">
      <c r="B37" s="235">
        <v>10</v>
      </c>
      <c r="C37" s="43">
        <v>0.59343434343434298</v>
      </c>
      <c r="D37" s="43">
        <v>0.58077016226689204</v>
      </c>
      <c r="E37" s="43">
        <v>0.59180497925311204</v>
      </c>
      <c r="F37" s="43">
        <v>0.49856716767062398</v>
      </c>
      <c r="G37" s="43">
        <v>0.46716806479606499</v>
      </c>
      <c r="H37" s="43">
        <v>0.45079888409840202</v>
      </c>
      <c r="I37" s="43">
        <v>0.45321163524695002</v>
      </c>
      <c r="J37" s="43">
        <v>0.46619285439877001</v>
      </c>
      <c r="K37" s="43">
        <v>0.50011546010853203</v>
      </c>
      <c r="L37" s="43">
        <v>0.40256615878107399</v>
      </c>
      <c r="M37" s="43">
        <v>0.35356832027850299</v>
      </c>
      <c r="N37" s="43">
        <v>0.319604519774011</v>
      </c>
      <c r="O37" s="43">
        <v>0.30073858316862501</v>
      </c>
      <c r="P37" s="43">
        <v>0.26805276101050701</v>
      </c>
      <c r="Q37" s="43">
        <v>0.51401869158878499</v>
      </c>
      <c r="R37" s="43">
        <v>0.459780621572212</v>
      </c>
      <c r="S37" s="43">
        <v>0.40635586384900702</v>
      </c>
      <c r="T37" s="43">
        <v>0.45056603773584902</v>
      </c>
      <c r="U37" s="43">
        <v>0.40242261103633897</v>
      </c>
      <c r="V37" s="43">
        <v>0.41496598639455701</v>
      </c>
      <c r="W37" s="43">
        <v>0.51863932898415599</v>
      </c>
      <c r="X37" s="43">
        <v>0.39111111111111102</v>
      </c>
      <c r="Y37" s="43">
        <v>0.490536277602523</v>
      </c>
      <c r="Z37" s="43">
        <v>0.48892171344165403</v>
      </c>
      <c r="AA37" s="43">
        <v>0.46243022756547802</v>
      </c>
      <c r="AB37" s="43">
        <v>0.51336898395721897</v>
      </c>
      <c r="AC37" s="43">
        <v>0.40792704314275602</v>
      </c>
      <c r="AD37" s="43">
        <v>0.35005512679161999</v>
      </c>
      <c r="AE37" s="43">
        <v>0.53932584269662898</v>
      </c>
      <c r="AF37" s="43">
        <v>0.49079089924160302</v>
      </c>
      <c r="AG37" s="43">
        <v>0.47083333333333299</v>
      </c>
      <c r="AH37" s="43">
        <v>0.50401753104455804</v>
      </c>
      <c r="AI37" s="43">
        <v>0.42845495311863002</v>
      </c>
      <c r="AJ37" s="43">
        <v>0.54594437163244502</v>
      </c>
      <c r="AL37" s="235">
        <v>10</v>
      </c>
      <c r="AM37" s="82">
        <v>0.33413461538461497</v>
      </c>
      <c r="AN37" s="82">
        <v>0.43514644351464399</v>
      </c>
      <c r="AO37" s="82">
        <v>0.34005037783375303</v>
      </c>
      <c r="AP37" s="82">
        <v>0.28246753246753198</v>
      </c>
      <c r="AQ37" s="82">
        <v>0.25531914893617003</v>
      </c>
      <c r="AR37" s="82">
        <v>0.24647887323943601</v>
      </c>
      <c r="AS37" s="82">
        <v>0.23899371069182301</v>
      </c>
      <c r="AT37" s="82">
        <v>0.22388059701492499</v>
      </c>
      <c r="AU37" s="82">
        <v>0.29503105590062101</v>
      </c>
      <c r="BV37" s="235">
        <v>10</v>
      </c>
      <c r="BW37" s="82">
        <v>0.56811594202898497</v>
      </c>
      <c r="BX37" s="82">
        <v>0.60131675201170398</v>
      </c>
      <c r="BY37" s="82">
        <v>0.586387434554973</v>
      </c>
      <c r="BZ37" s="82">
        <v>0.51310724106324401</v>
      </c>
      <c r="CA37" s="82">
        <v>0.48141292611445302</v>
      </c>
      <c r="CB37" s="82">
        <v>0.45880098549137599</v>
      </c>
      <c r="CC37" s="82">
        <v>0.46900713110257802</v>
      </c>
      <c r="CD37" s="82">
        <v>0.48196226415094301</v>
      </c>
      <c r="CE37" s="82">
        <v>0.50950710725493797</v>
      </c>
      <c r="CF37" s="82">
        <v>0.39340101522842602</v>
      </c>
      <c r="CG37" s="82">
        <v>0.33452338450553298</v>
      </c>
      <c r="CH37" s="82">
        <v>0.30683534743202401</v>
      </c>
      <c r="CI37" s="82">
        <v>0.28263254113345498</v>
      </c>
      <c r="CJ37" s="82">
        <v>0.274244833068362</v>
      </c>
      <c r="CK37" s="82">
        <v>0.48805460750853202</v>
      </c>
      <c r="CL37" s="82">
        <v>0.46703296703296698</v>
      </c>
      <c r="CM37" s="82">
        <v>0.40381717729784</v>
      </c>
      <c r="CN37" s="82">
        <v>0.45771144278606901</v>
      </c>
      <c r="CO37" s="82">
        <v>0.44</v>
      </c>
      <c r="CP37" s="82">
        <v>0.42</v>
      </c>
      <c r="CQ37" s="82">
        <v>0.522346368715083</v>
      </c>
      <c r="CR37" s="82">
        <v>0.40131578947368401</v>
      </c>
      <c r="CS37" s="82">
        <v>0.46305418719211799</v>
      </c>
      <c r="CT37" s="82">
        <v>0.48654708520179302</v>
      </c>
      <c r="CU37" s="82">
        <v>0.48059904697072803</v>
      </c>
      <c r="CV37" s="82">
        <v>0.439024390243902</v>
      </c>
      <c r="CW37" s="82">
        <v>0.389917695473251</v>
      </c>
      <c r="CX37" s="82">
        <v>0.33663366336633599</v>
      </c>
      <c r="CY37" s="82">
        <v>0.54330708661417304</v>
      </c>
      <c r="CZ37" s="82">
        <v>0.46875</v>
      </c>
      <c r="DA37" s="82">
        <v>0.54901960784313697</v>
      </c>
      <c r="DB37" s="82">
        <v>0.48547717842323601</v>
      </c>
      <c r="DC37" s="82">
        <v>0.44276729559748401</v>
      </c>
      <c r="DD37" s="82">
        <v>0.56517733763242695</v>
      </c>
    </row>
    <row r="38" spans="2:114">
      <c r="B38" s="235">
        <v>11</v>
      </c>
      <c r="C38" s="43">
        <v>0.53347654851414195</v>
      </c>
      <c r="D38" s="43">
        <v>0.52925353059851998</v>
      </c>
      <c r="E38" s="43">
        <v>0.54828660436137</v>
      </c>
      <c r="F38" s="43">
        <v>0.467087241636922</v>
      </c>
      <c r="G38" s="43">
        <v>0.43725283416820399</v>
      </c>
      <c r="H38" s="43">
        <v>0.41289992030057998</v>
      </c>
      <c r="I38" s="43">
        <v>0.417076618603336</v>
      </c>
      <c r="J38" s="43">
        <v>0.43459888180990702</v>
      </c>
      <c r="K38" s="43">
        <v>0.467594815170427</v>
      </c>
      <c r="L38" s="43">
        <v>0.41899441340782101</v>
      </c>
      <c r="M38" s="43">
        <v>0.30361332707648903</v>
      </c>
      <c r="N38" s="43">
        <v>0.291375291375291</v>
      </c>
      <c r="O38" s="43">
        <v>0.27110799438990102</v>
      </c>
      <c r="P38" s="43">
        <v>0.24977591873319299</v>
      </c>
      <c r="Q38" s="43">
        <v>0.48076923076923</v>
      </c>
      <c r="R38" s="43">
        <v>0.39841897233201501</v>
      </c>
      <c r="S38" s="43">
        <v>0.37743761794925501</v>
      </c>
      <c r="T38" s="43">
        <v>0.39518287243532502</v>
      </c>
      <c r="U38" s="43">
        <v>0.376971608832807</v>
      </c>
      <c r="V38" s="43">
        <v>0.31841302136317301</v>
      </c>
      <c r="W38" s="43">
        <v>0.48894668400520103</v>
      </c>
      <c r="X38" s="43">
        <v>0.44049459041730998</v>
      </c>
      <c r="Y38" s="43">
        <v>0.48366013071895397</v>
      </c>
      <c r="Z38" s="43">
        <v>0.46319365798414402</v>
      </c>
      <c r="AA38" s="43">
        <v>0.41601745091928899</v>
      </c>
      <c r="AB38" s="43">
        <v>0.4453125</v>
      </c>
      <c r="AC38" s="43">
        <v>0.38673139158575998</v>
      </c>
      <c r="AD38" s="43">
        <v>0.32013854527461599</v>
      </c>
      <c r="AE38" s="43">
        <v>0.46341463414634099</v>
      </c>
      <c r="AF38" s="43">
        <v>0.42838196286472102</v>
      </c>
      <c r="AG38" s="43">
        <v>0.44339622641509402</v>
      </c>
      <c r="AH38" s="43">
        <v>0.45590994371482102</v>
      </c>
      <c r="AI38" s="43">
        <v>0.39174757281553302</v>
      </c>
      <c r="AJ38" s="43">
        <v>0.50550724637681099</v>
      </c>
      <c r="AL38" s="235">
        <v>11</v>
      </c>
      <c r="AM38" s="82">
        <v>0.28613569321533899</v>
      </c>
      <c r="AN38" s="82">
        <v>0.31100478468899501</v>
      </c>
      <c r="AO38" s="82">
        <v>0.35423197492163</v>
      </c>
      <c r="AP38" s="82">
        <v>0.20542635658914701</v>
      </c>
      <c r="AQ38" s="82">
        <v>0.185430463576158</v>
      </c>
      <c r="AR38" s="82">
        <v>0.27702702702702697</v>
      </c>
      <c r="AS38" s="82">
        <v>0.24113475177304899</v>
      </c>
      <c r="AT38" s="82">
        <v>0.25</v>
      </c>
      <c r="AU38" s="82">
        <v>0.27196652719665199</v>
      </c>
      <c r="BV38" s="235">
        <v>11</v>
      </c>
      <c r="BW38" s="82">
        <v>0.50896057347670198</v>
      </c>
      <c r="BX38" s="82">
        <v>0.52032520325203202</v>
      </c>
      <c r="BY38" s="82">
        <v>0.49493813273340798</v>
      </c>
      <c r="BZ38" s="82">
        <v>0.46423088731961898</v>
      </c>
      <c r="CA38" s="82">
        <v>0.44268774703557301</v>
      </c>
      <c r="CB38" s="82">
        <v>0.41168914579319199</v>
      </c>
      <c r="CC38" s="82">
        <v>0.42708333333333298</v>
      </c>
      <c r="CD38" s="82">
        <v>0.44419807834441899</v>
      </c>
      <c r="CE38" s="82">
        <v>0.47060552616108098</v>
      </c>
      <c r="CF38" s="82">
        <v>0.36752136752136699</v>
      </c>
      <c r="CG38" s="82">
        <v>0.29156171284634702</v>
      </c>
      <c r="CH38" s="82">
        <v>0.28866624921728201</v>
      </c>
      <c r="CI38" s="82">
        <v>0.27759009009009</v>
      </c>
      <c r="CJ38" s="82">
        <v>0.24578313253011999</v>
      </c>
      <c r="CK38" s="82">
        <v>0.44497607655502303</v>
      </c>
      <c r="CL38" s="82">
        <v>0.390946502057613</v>
      </c>
      <c r="CM38" s="82">
        <v>0.36135812449474503</v>
      </c>
      <c r="CN38" s="82">
        <v>0.32525951557093402</v>
      </c>
      <c r="CO38" s="82">
        <v>0.38121546961325897</v>
      </c>
      <c r="CP38" s="82">
        <v>0.266666666666666</v>
      </c>
      <c r="CQ38" s="82">
        <v>0.48903508771929799</v>
      </c>
      <c r="CR38" s="82">
        <v>0.49794238683127501</v>
      </c>
      <c r="CS38" s="82">
        <v>0.50961538461538403</v>
      </c>
      <c r="CT38" s="82">
        <v>0.47033898305084698</v>
      </c>
      <c r="CU38" s="82">
        <v>0.45905420991926099</v>
      </c>
      <c r="CV38" s="82">
        <v>0.42307692307692302</v>
      </c>
      <c r="CW38" s="82">
        <v>0.39292364990688999</v>
      </c>
      <c r="CX38" s="82">
        <v>0.30329457364341</v>
      </c>
      <c r="CY38" s="82">
        <v>0.48275862068965503</v>
      </c>
      <c r="CZ38" s="82">
        <v>0.465437788018433</v>
      </c>
      <c r="DA38" s="82">
        <v>0.51666666666666605</v>
      </c>
      <c r="DB38" s="82">
        <v>0.41618497109826502</v>
      </c>
      <c r="DC38" s="82">
        <v>0.36170212765957399</v>
      </c>
      <c r="DD38" s="82">
        <v>0.52141900937081598</v>
      </c>
    </row>
    <row r="39" spans="2:114">
      <c r="B39" s="235">
        <v>12</v>
      </c>
      <c r="C39" s="43">
        <v>0.48907831646243999</v>
      </c>
      <c r="D39" s="43">
        <v>0.49198396793587101</v>
      </c>
      <c r="E39" s="43">
        <v>0.50186071238702801</v>
      </c>
      <c r="F39" s="43">
        <v>0.42850140914103602</v>
      </c>
      <c r="G39" s="43">
        <v>0.40001909854850998</v>
      </c>
      <c r="H39" s="43">
        <v>0.380968033527816</v>
      </c>
      <c r="I39" s="43">
        <v>0.38086942093910697</v>
      </c>
      <c r="J39" s="43">
        <v>0.39145117715167799</v>
      </c>
      <c r="K39" s="43">
        <v>0.43415165074374101</v>
      </c>
      <c r="L39" s="43">
        <v>0.35166666666666602</v>
      </c>
      <c r="M39" s="43">
        <v>0.28405865657521201</v>
      </c>
      <c r="N39" s="43">
        <v>0.25722365670724201</v>
      </c>
      <c r="O39" s="43">
        <v>0.23837093232181999</v>
      </c>
      <c r="P39" s="43">
        <v>0.21326238231682301</v>
      </c>
      <c r="Q39" s="43">
        <v>0.448888888888888</v>
      </c>
      <c r="R39" s="43">
        <v>0.36913580246913502</v>
      </c>
      <c r="S39" s="43">
        <v>0.344444444444444</v>
      </c>
      <c r="T39" s="43">
        <v>0.402412280701754</v>
      </c>
      <c r="U39" s="43">
        <v>0.33534136546184701</v>
      </c>
      <c r="V39" s="43">
        <v>0.32930107526881702</v>
      </c>
      <c r="W39" s="43">
        <v>0.48237663645518603</v>
      </c>
      <c r="X39" s="43">
        <v>0.410301953818827</v>
      </c>
      <c r="Y39" s="43">
        <v>0.39310344827586202</v>
      </c>
      <c r="Z39" s="43">
        <v>0.41353383458646598</v>
      </c>
      <c r="AA39" s="43">
        <v>0.36429258902791101</v>
      </c>
      <c r="AB39" s="43">
        <v>0.39333333333333298</v>
      </c>
      <c r="AC39" s="43">
        <v>0.38497652582159603</v>
      </c>
      <c r="AD39" s="43">
        <v>0.28847505270555102</v>
      </c>
      <c r="AE39" s="43">
        <v>0.44</v>
      </c>
      <c r="AF39" s="43">
        <v>0.448202959830866</v>
      </c>
      <c r="AG39" s="43">
        <v>0.42635658914728602</v>
      </c>
      <c r="AH39" s="43">
        <v>0.38549618320610601</v>
      </c>
      <c r="AI39" s="43">
        <v>0.352005092297899</v>
      </c>
      <c r="AJ39" s="43">
        <v>0.46367461430575002</v>
      </c>
      <c r="AL39" s="235">
        <v>12</v>
      </c>
      <c r="AM39" s="82">
        <v>0.30290456431535201</v>
      </c>
      <c r="AN39" s="82">
        <v>0.29239766081871299</v>
      </c>
      <c r="AO39" s="82">
        <v>0.261061946902654</v>
      </c>
      <c r="AP39" s="82">
        <v>0.187845303867403</v>
      </c>
      <c r="AQ39" s="82">
        <v>0.26229508196721302</v>
      </c>
      <c r="AR39" s="82">
        <v>0.160714285714285</v>
      </c>
      <c r="AS39" s="82">
        <v>0.218487394957983</v>
      </c>
      <c r="AT39" s="82">
        <v>0.194029850746268</v>
      </c>
      <c r="AU39" s="82">
        <v>0.188405797101449</v>
      </c>
      <c r="BV39" s="235">
        <v>12</v>
      </c>
      <c r="BW39" s="82">
        <v>0.46747967479674701</v>
      </c>
      <c r="BX39" s="82">
        <v>0.47378640776698999</v>
      </c>
      <c r="BY39" s="82">
        <v>0.49112426035502899</v>
      </c>
      <c r="BZ39" s="82">
        <v>0.40054495912806498</v>
      </c>
      <c r="CA39" s="82">
        <v>0.38983774551665201</v>
      </c>
      <c r="CB39" s="82">
        <v>0.369826937547027</v>
      </c>
      <c r="CC39" s="82">
        <v>0.387121502491376</v>
      </c>
      <c r="CD39" s="82">
        <v>0.38200782268578798</v>
      </c>
      <c r="CE39" s="82">
        <v>0.42293131422390401</v>
      </c>
      <c r="CF39" s="82">
        <v>0.31297709923664102</v>
      </c>
      <c r="CG39" s="82">
        <v>0.27423167848699698</v>
      </c>
      <c r="CH39" s="82">
        <v>0.249853027630805</v>
      </c>
      <c r="CI39" s="82">
        <v>0.223984142715559</v>
      </c>
      <c r="CJ39" s="82">
        <v>0.23185011709601799</v>
      </c>
      <c r="CK39" s="82">
        <v>0.34545454545454501</v>
      </c>
      <c r="CL39" s="82">
        <v>0.41206030150753697</v>
      </c>
      <c r="CM39" s="82">
        <v>0.36016371077762599</v>
      </c>
      <c r="CN39" s="82">
        <v>0.37556561085972801</v>
      </c>
      <c r="CO39" s="82">
        <v>0.25225225225225201</v>
      </c>
      <c r="CP39" s="82">
        <v>0.234375</v>
      </c>
      <c r="CQ39" s="82">
        <v>0.48790322580645101</v>
      </c>
      <c r="CR39" s="82">
        <v>0.44385026737967898</v>
      </c>
      <c r="CS39" s="82">
        <v>0.4375</v>
      </c>
      <c r="CT39" s="82">
        <v>0.4</v>
      </c>
      <c r="CU39" s="82">
        <v>0.35377358490566002</v>
      </c>
      <c r="CV39" s="82">
        <v>0.372093023255813</v>
      </c>
      <c r="CW39" s="82">
        <v>0.36184210526315702</v>
      </c>
      <c r="CX39" s="82">
        <v>0.264475743348982</v>
      </c>
      <c r="CY39" s="82">
        <v>0.38297872340425498</v>
      </c>
      <c r="CZ39" s="82">
        <v>0.43</v>
      </c>
      <c r="DA39" s="82">
        <v>0.41176470588235198</v>
      </c>
      <c r="DB39" s="82">
        <v>0.39195979899497402</v>
      </c>
      <c r="DC39" s="82">
        <v>0.34319526627218899</v>
      </c>
      <c r="DD39" s="82">
        <v>0.41120381406436202</v>
      </c>
    </row>
    <row r="40" spans="2:114">
      <c r="B40" s="235">
        <v>13</v>
      </c>
      <c r="C40" s="43">
        <v>0.48062015503875899</v>
      </c>
      <c r="D40" s="43">
        <v>0.46581875993640698</v>
      </c>
      <c r="E40" s="43">
        <v>0.46461282264779302</v>
      </c>
      <c r="F40" s="43">
        <v>0.38352894370399798</v>
      </c>
      <c r="G40" s="43">
        <v>0.36019784695955698</v>
      </c>
      <c r="H40" s="43">
        <v>0.33604811427139403</v>
      </c>
      <c r="I40" s="43">
        <v>0.344170403587443</v>
      </c>
      <c r="J40" s="43">
        <v>0.34616523541604899</v>
      </c>
      <c r="K40" s="43">
        <v>0.38362321672855099</v>
      </c>
      <c r="L40" s="43">
        <v>0.34883720930232498</v>
      </c>
      <c r="M40" s="43">
        <v>0.234133126934984</v>
      </c>
      <c r="N40" s="43">
        <v>0.223857474825716</v>
      </c>
      <c r="O40" s="43">
        <v>0.21156211562115601</v>
      </c>
      <c r="P40" s="43">
        <v>0.196681007990165</v>
      </c>
      <c r="Q40" s="43">
        <v>0.37579617834394902</v>
      </c>
      <c r="R40" s="43">
        <v>0.34397810218978098</v>
      </c>
      <c r="S40" s="43">
        <v>0.31913959613696202</v>
      </c>
      <c r="T40" s="43">
        <v>0.35179153094462501</v>
      </c>
      <c r="U40" s="43">
        <v>0.31179775280898803</v>
      </c>
      <c r="V40" s="43">
        <v>0.27150084317032003</v>
      </c>
      <c r="W40" s="43">
        <v>0.43218806509945701</v>
      </c>
      <c r="X40" s="43">
        <v>0.388636363636363</v>
      </c>
      <c r="Y40" s="43">
        <v>0.390862944162436</v>
      </c>
      <c r="Z40" s="43">
        <v>0.37272727272727202</v>
      </c>
      <c r="AA40" s="43">
        <v>0.34129947722180698</v>
      </c>
      <c r="AB40" s="43">
        <v>0.31460674157303298</v>
      </c>
      <c r="AC40" s="43">
        <v>0.34063260340632601</v>
      </c>
      <c r="AD40" s="43">
        <v>0.25064466219700798</v>
      </c>
      <c r="AE40" s="43">
        <v>0.41860465116279</v>
      </c>
      <c r="AF40" s="43">
        <v>0.397759103641456</v>
      </c>
      <c r="AG40" s="43">
        <v>0.35294117647058798</v>
      </c>
      <c r="AH40" s="43">
        <v>0.36116504854368903</v>
      </c>
      <c r="AI40" s="43">
        <v>0.32464028776978399</v>
      </c>
      <c r="AJ40" s="43">
        <v>0.42521008403361299</v>
      </c>
      <c r="AL40" s="235">
        <v>13</v>
      </c>
      <c r="AM40" s="82">
        <v>0.30386740331491702</v>
      </c>
      <c r="AN40" s="82">
        <v>0.2890625</v>
      </c>
      <c r="AO40" s="82">
        <v>0.28000000000000003</v>
      </c>
      <c r="AP40" s="82">
        <v>0.183673469387755</v>
      </c>
      <c r="AQ40" s="82">
        <v>0.164835164835164</v>
      </c>
      <c r="AR40" s="82">
        <v>0.19587628865979301</v>
      </c>
      <c r="AS40" s="82">
        <v>0.15217391304347799</v>
      </c>
      <c r="AT40" s="82">
        <v>0.15517241379310301</v>
      </c>
      <c r="AU40" s="82">
        <v>0.12230215827338101</v>
      </c>
      <c r="BV40" s="235">
        <v>13</v>
      </c>
      <c r="BW40" s="82">
        <v>0.477551020408163</v>
      </c>
      <c r="BX40" s="82">
        <v>0.42629482071713098</v>
      </c>
      <c r="BY40" s="82">
        <v>0.39436619718309801</v>
      </c>
      <c r="BZ40" s="82">
        <v>0.348101265822784</v>
      </c>
      <c r="CA40" s="82">
        <v>0.34975369458127997</v>
      </c>
      <c r="CB40" s="82">
        <v>0.31177325581395299</v>
      </c>
      <c r="CC40" s="82">
        <v>0.32485465116279</v>
      </c>
      <c r="CD40" s="82">
        <v>0.31452282157676298</v>
      </c>
      <c r="CE40" s="82">
        <v>0.34397528321318199</v>
      </c>
      <c r="CF40" s="82">
        <v>0.48979591836734598</v>
      </c>
      <c r="CG40" s="82">
        <v>0.21826280623607999</v>
      </c>
      <c r="CH40" s="82">
        <v>0.20023419203747</v>
      </c>
      <c r="CI40" s="82">
        <v>0.19329388560157701</v>
      </c>
      <c r="CJ40" s="82">
        <v>0.16153846153846099</v>
      </c>
      <c r="CK40" s="82">
        <v>0.322033898305084</v>
      </c>
      <c r="CL40" s="82">
        <v>0.31308411214953202</v>
      </c>
      <c r="CM40" s="82">
        <v>0.24235294117646999</v>
      </c>
      <c r="CN40" s="82">
        <v>0.32500000000000001</v>
      </c>
      <c r="CO40" s="82">
        <v>0.28813559322033899</v>
      </c>
      <c r="CP40" s="82">
        <v>0.26984126984126899</v>
      </c>
      <c r="CQ40" s="82">
        <v>0.475247524752475</v>
      </c>
      <c r="CR40" s="82">
        <v>0.36936936936936898</v>
      </c>
      <c r="CS40" s="82">
        <v>0.35294117647058798</v>
      </c>
      <c r="CT40" s="82">
        <v>0.296296296296296</v>
      </c>
      <c r="CU40" s="82">
        <v>0.34008097165991902</v>
      </c>
      <c r="CV40" s="82">
        <v>0.38888888888888801</v>
      </c>
      <c r="CW40" s="82">
        <v>0.262820512820512</v>
      </c>
      <c r="CX40" s="82">
        <v>0.20652173913043401</v>
      </c>
      <c r="CY40" s="82">
        <v>0.225806451612903</v>
      </c>
      <c r="CZ40" s="82">
        <v>0.352112676056338</v>
      </c>
      <c r="DA40" s="82">
        <v>0.26086956521739102</v>
      </c>
      <c r="DB40" s="82">
        <v>0.36734693877551</v>
      </c>
      <c r="DC40" s="82">
        <v>0.314285714285714</v>
      </c>
      <c r="DD40" s="82">
        <v>0.38530066815144698</v>
      </c>
    </row>
    <row r="41" spans="2:114">
      <c r="B41" s="235">
        <v>14</v>
      </c>
      <c r="C41" s="43">
        <v>0.41954022988505701</v>
      </c>
      <c r="D41" s="43">
        <v>0.38461538461538403</v>
      </c>
      <c r="E41" s="43">
        <v>0.39495798319327702</v>
      </c>
      <c r="F41" s="43">
        <v>0.35053981106612597</v>
      </c>
      <c r="G41" s="43">
        <v>0.30220061412487198</v>
      </c>
      <c r="H41" s="43">
        <v>0.29929078014184302</v>
      </c>
      <c r="I41" s="43">
        <v>0.28614518399356498</v>
      </c>
      <c r="J41" s="43">
        <v>0.29349999999999998</v>
      </c>
      <c r="K41" s="43">
        <v>0.34262295081967198</v>
      </c>
      <c r="L41" s="43">
        <v>0.26886792452830099</v>
      </c>
      <c r="M41" s="43">
        <v>0.20882740447957801</v>
      </c>
      <c r="N41" s="43">
        <v>0.19198174706649199</v>
      </c>
      <c r="O41" s="43">
        <v>0.16489607390300201</v>
      </c>
      <c r="P41" s="43">
        <v>0.17440758293838801</v>
      </c>
      <c r="Q41" s="43">
        <v>0.34358974358974298</v>
      </c>
      <c r="R41" s="43">
        <v>0.32786885245901598</v>
      </c>
      <c r="S41" s="43">
        <v>0.28395061728394999</v>
      </c>
      <c r="T41" s="43">
        <v>0.305676855895196</v>
      </c>
      <c r="U41" s="43">
        <v>0.23890784982935101</v>
      </c>
      <c r="V41" s="43">
        <v>0.22518159806295299</v>
      </c>
      <c r="W41" s="43">
        <v>0.35530085959885299</v>
      </c>
      <c r="X41" s="43">
        <v>0.34768211920529801</v>
      </c>
      <c r="Y41" s="43">
        <v>0.36799999999999999</v>
      </c>
      <c r="Z41" s="43">
        <v>0.31952662721893399</v>
      </c>
      <c r="AA41" s="43">
        <v>0.30408653846153799</v>
      </c>
      <c r="AB41" s="82">
        <v>0.44444444444444398</v>
      </c>
      <c r="AC41" s="43">
        <v>0.26215644820295902</v>
      </c>
      <c r="AD41" s="43">
        <v>0.21214511041009401</v>
      </c>
      <c r="AE41" s="43">
        <v>0.30303030303030298</v>
      </c>
      <c r="AF41" s="43">
        <v>0.31775700934579398</v>
      </c>
      <c r="AG41" s="43">
        <v>0.35294117647058798</v>
      </c>
      <c r="AH41" s="43">
        <v>0.31347962382445099</v>
      </c>
      <c r="AI41" s="43">
        <v>0.27063599458727999</v>
      </c>
      <c r="AJ41" s="43">
        <v>0.358606557377049</v>
      </c>
      <c r="AL41" s="235">
        <v>14</v>
      </c>
      <c r="AM41" s="82">
        <v>0.19230769230769201</v>
      </c>
      <c r="AN41" s="82">
        <v>0.17333333333333301</v>
      </c>
      <c r="AO41" s="82">
        <v>0.183673469387755</v>
      </c>
      <c r="AP41" s="82">
        <v>0.15053763440860199</v>
      </c>
      <c r="AQ41" s="82">
        <v>0.13235294117647001</v>
      </c>
      <c r="AR41" s="82">
        <v>0.129870129870129</v>
      </c>
      <c r="AS41" s="82">
        <v>0.13750000000000001</v>
      </c>
      <c r="AT41" s="82">
        <v>0.15</v>
      </c>
      <c r="AU41" s="82">
        <v>0.10377358490565999</v>
      </c>
      <c r="BV41" s="235">
        <v>14</v>
      </c>
      <c r="BW41" s="82">
        <v>0.41880341880341798</v>
      </c>
      <c r="BX41" s="82">
        <v>0.37007874015747999</v>
      </c>
      <c r="BY41" s="82">
        <v>0.289719626168224</v>
      </c>
      <c r="BZ41" s="82">
        <v>0.30179028132992303</v>
      </c>
      <c r="CA41" s="82">
        <v>0.286751361161524</v>
      </c>
      <c r="CB41" s="82">
        <v>0.28550074738415498</v>
      </c>
      <c r="CC41" s="82">
        <v>0.25656877897990699</v>
      </c>
      <c r="CD41" s="82">
        <v>0.25782688766114098</v>
      </c>
      <c r="CE41" s="82">
        <v>0.29707112970711202</v>
      </c>
      <c r="CF41" s="82">
        <v>0.08</v>
      </c>
      <c r="CG41" s="82">
        <v>0.17733990147783199</v>
      </c>
      <c r="CH41" s="82">
        <v>0.17493472584856301</v>
      </c>
      <c r="CI41" s="82">
        <v>0.126482213438735</v>
      </c>
      <c r="CJ41" s="82">
        <v>0.15384615384615299</v>
      </c>
      <c r="CK41" s="82">
        <v>0.296296296296296</v>
      </c>
      <c r="CL41" s="82">
        <v>0.25</v>
      </c>
      <c r="CM41" s="82">
        <v>0.20304568527918701</v>
      </c>
      <c r="CN41" s="82">
        <v>0.30357142857142799</v>
      </c>
      <c r="CO41" s="82">
        <v>0.21052631578947301</v>
      </c>
      <c r="CP41" s="82">
        <v>0.19512195121951201</v>
      </c>
      <c r="CQ41" s="82">
        <v>0.30909090909090903</v>
      </c>
      <c r="CR41" s="82">
        <v>0.42424242424242398</v>
      </c>
      <c r="CS41" s="82">
        <v>0.36842105263157798</v>
      </c>
      <c r="CT41" s="82">
        <v>0.34782608695652101</v>
      </c>
      <c r="CU41" s="82">
        <v>0.26470588235294101</v>
      </c>
      <c r="CV41" s="82">
        <v>0.27272727272727199</v>
      </c>
      <c r="CW41" s="82">
        <v>0.13235294117647001</v>
      </c>
      <c r="CX41" s="82">
        <v>0.11034482758620601</v>
      </c>
      <c r="CY41" s="82">
        <v>0.35714285714285698</v>
      </c>
      <c r="CZ41" s="82">
        <v>0.42857142857142799</v>
      </c>
      <c r="DA41" s="82">
        <v>0.4</v>
      </c>
      <c r="DB41" s="82">
        <v>0.234375</v>
      </c>
      <c r="DC41" s="82">
        <v>0.233644859813084</v>
      </c>
      <c r="DD41" s="82">
        <v>0.33027522935779802</v>
      </c>
    </row>
    <row r="42" spans="2:114">
      <c r="B42" s="235">
        <v>15</v>
      </c>
      <c r="C42" s="43">
        <v>0.34168564920273298</v>
      </c>
      <c r="D42" s="43">
        <v>0.30069930069930001</v>
      </c>
      <c r="E42" s="43">
        <v>0.34492753623188399</v>
      </c>
      <c r="F42" s="43">
        <v>0.26990291262135901</v>
      </c>
      <c r="G42" s="43">
        <v>0.27175925925925898</v>
      </c>
      <c r="H42" s="43">
        <v>0.232233009708737</v>
      </c>
      <c r="I42" s="43">
        <v>0.24516369047618999</v>
      </c>
      <c r="J42" s="43">
        <v>0.26515837104072398</v>
      </c>
      <c r="K42" s="43">
        <v>0.281481481481481</v>
      </c>
      <c r="L42" s="43">
        <v>0.28333333333333299</v>
      </c>
      <c r="M42" s="43">
        <v>0.15530303030303</v>
      </c>
      <c r="N42" s="43">
        <v>0.146634615384615</v>
      </c>
      <c r="O42" s="43">
        <v>0.113360323886639</v>
      </c>
      <c r="P42" s="43">
        <v>0.10304054054054</v>
      </c>
      <c r="Q42" s="43">
        <v>0.31481481481481399</v>
      </c>
      <c r="R42" s="43">
        <v>0.21646341463414601</v>
      </c>
      <c r="S42" s="43">
        <v>0.192740926157697</v>
      </c>
      <c r="T42" s="43">
        <v>0.232558139534883</v>
      </c>
      <c r="U42" s="43">
        <v>0.18131868131868101</v>
      </c>
      <c r="V42" s="43">
        <v>0.14965986394557801</v>
      </c>
      <c r="W42" s="43">
        <v>0.33014354066985602</v>
      </c>
      <c r="X42" s="43">
        <v>0.25543478260869501</v>
      </c>
      <c r="Y42" s="43">
        <v>0.29411764705882298</v>
      </c>
      <c r="Z42" s="43">
        <v>0.236559139784946</v>
      </c>
      <c r="AA42" s="43">
        <v>0.29493087557603598</v>
      </c>
      <c r="AB42" s="82">
        <v>0.17647058823529399</v>
      </c>
      <c r="AC42" s="43">
        <v>0.20346320346320301</v>
      </c>
      <c r="AD42" s="43">
        <v>0.189364461738002</v>
      </c>
      <c r="AE42" s="82">
        <v>0.266666666666666</v>
      </c>
      <c r="AF42" s="43">
        <v>0.31386861313868603</v>
      </c>
      <c r="AG42" s="43">
        <v>0.16</v>
      </c>
      <c r="AH42" s="43">
        <v>0.27472527472527403</v>
      </c>
      <c r="AI42" s="43">
        <v>0.21311475409836</v>
      </c>
      <c r="AJ42" s="43">
        <v>0.29820359281437098</v>
      </c>
      <c r="AL42" s="235">
        <v>15</v>
      </c>
      <c r="AM42" s="82">
        <v>0.116666666666666</v>
      </c>
      <c r="AN42" s="82">
        <v>0.15217391304347799</v>
      </c>
      <c r="AO42" s="82">
        <v>0.24637681159420199</v>
      </c>
      <c r="AP42" s="82">
        <v>0.15384615384615299</v>
      </c>
      <c r="AQ42" s="82">
        <v>0.16666666666666599</v>
      </c>
      <c r="AR42" s="82">
        <v>0.134615384615384</v>
      </c>
      <c r="AS42" s="82">
        <v>0.160714285714285</v>
      </c>
      <c r="AT42" s="82">
        <v>5.7692307692307598E-2</v>
      </c>
      <c r="AU42" s="82">
        <v>9.2307692307692299E-2</v>
      </c>
      <c r="BV42" s="235">
        <v>15</v>
      </c>
      <c r="BW42" s="82">
        <v>0.22727272727272699</v>
      </c>
      <c r="BX42" s="82">
        <v>0.322033898305084</v>
      </c>
      <c r="BY42" s="82">
        <v>0.186046511627906</v>
      </c>
      <c r="BZ42" s="82">
        <v>0.23121387283236899</v>
      </c>
      <c r="CA42" s="82">
        <v>0.21973094170403501</v>
      </c>
      <c r="CB42" s="82">
        <v>0.19649122807017499</v>
      </c>
      <c r="CC42" s="82">
        <v>0.19677419354838699</v>
      </c>
      <c r="CD42" s="82">
        <v>0.189723320158102</v>
      </c>
      <c r="CE42" s="82">
        <v>0.20786516853932499</v>
      </c>
      <c r="CF42" s="82">
        <v>0.2</v>
      </c>
      <c r="CG42" s="82">
        <v>0.135135135135135</v>
      </c>
      <c r="CH42" s="82">
        <v>8.3333333333333301E-2</v>
      </c>
      <c r="CI42" s="82">
        <v>0.121428571428571</v>
      </c>
      <c r="CJ42" s="82">
        <v>7.1428571428571397E-2</v>
      </c>
      <c r="CK42" s="82">
        <v>0.25</v>
      </c>
      <c r="CL42" s="82">
        <v>0.135135135135135</v>
      </c>
      <c r="CM42" s="82">
        <v>0.180555555555555</v>
      </c>
      <c r="CN42" s="82">
        <v>0.16666666666666599</v>
      </c>
      <c r="CO42" s="82">
        <v>0.17857142857142799</v>
      </c>
      <c r="CP42" s="82">
        <v>8.6956521739130405E-2</v>
      </c>
      <c r="CQ42" s="82">
        <v>0.125</v>
      </c>
      <c r="CR42" s="82">
        <v>0.18181818181818099</v>
      </c>
      <c r="CS42" s="82">
        <v>0.25</v>
      </c>
      <c r="CT42" s="82">
        <v>9.0909090909090898E-2</v>
      </c>
      <c r="CU42" s="82">
        <v>0.13888888888888801</v>
      </c>
      <c r="CV42" s="82"/>
      <c r="CW42" s="82">
        <v>0.12</v>
      </c>
      <c r="CX42" s="82">
        <v>8.2352941176470504E-2</v>
      </c>
      <c r="CY42" s="82"/>
      <c r="CZ42" s="82"/>
      <c r="DA42" s="82">
        <v>0.2</v>
      </c>
      <c r="DB42" s="82">
        <v>0.13793103448275801</v>
      </c>
      <c r="DC42" s="82">
        <v>0.16</v>
      </c>
      <c r="DD42" s="82">
        <v>0.28421052631578902</v>
      </c>
    </row>
    <row r="43" spans="2:114">
      <c r="B43" s="235">
        <v>16</v>
      </c>
      <c r="C43" s="43">
        <v>0.221476510067114</v>
      </c>
      <c r="D43" s="43">
        <v>0.25</v>
      </c>
      <c r="E43" s="43">
        <v>0.28742514970059801</v>
      </c>
      <c r="F43" s="43">
        <v>0.234848484848484</v>
      </c>
      <c r="G43" s="43">
        <v>0.18343815513626799</v>
      </c>
      <c r="H43" s="43">
        <v>0.178315412186379</v>
      </c>
      <c r="I43" s="43">
        <v>0.15727502102607199</v>
      </c>
      <c r="J43" s="43">
        <v>0.17259978425026901</v>
      </c>
      <c r="K43" s="43">
        <v>0.214067278287461</v>
      </c>
      <c r="L43" s="43">
        <v>0.266666666666666</v>
      </c>
      <c r="M43" s="43">
        <v>0.114613180515759</v>
      </c>
      <c r="N43" s="43">
        <v>0.12834224598930399</v>
      </c>
      <c r="O43" s="43">
        <v>0.12880143112701201</v>
      </c>
      <c r="P43" s="43">
        <v>8.8235294117646995E-2</v>
      </c>
      <c r="Q43" s="82">
        <v>0.27272727272727199</v>
      </c>
      <c r="R43" s="43">
        <v>0.21935483870967701</v>
      </c>
      <c r="S43" s="43">
        <v>0.18897637795275499</v>
      </c>
      <c r="T43" s="43">
        <v>0.14193548387096699</v>
      </c>
      <c r="U43" s="43">
        <v>0.154929577464788</v>
      </c>
      <c r="V43" s="43">
        <v>0.14371257485029901</v>
      </c>
      <c r="W43" s="82">
        <v>0.243589743589743</v>
      </c>
      <c r="X43" s="43">
        <v>0.23529411764705799</v>
      </c>
      <c r="Y43" s="82">
        <v>0.2</v>
      </c>
      <c r="Z43" s="82">
        <v>0.157894736842105</v>
      </c>
      <c r="AA43" s="43">
        <v>0.19354838709677399</v>
      </c>
      <c r="AB43" s="82">
        <v>0.18181818181818099</v>
      </c>
      <c r="AC43" s="43">
        <v>0.13793103448275801</v>
      </c>
      <c r="AD43" s="43">
        <v>0.16052631578947299</v>
      </c>
      <c r="AE43" s="82">
        <v>0.26315789473684198</v>
      </c>
      <c r="AF43" s="82">
        <v>0.15517241379310301</v>
      </c>
      <c r="AG43" s="82">
        <v>0.30769230769230699</v>
      </c>
      <c r="AH43" s="43">
        <v>0.25609756097560898</v>
      </c>
      <c r="AI43" s="43">
        <v>0.24568965517241301</v>
      </c>
      <c r="AJ43" s="43">
        <v>0.22739018087855201</v>
      </c>
      <c r="AL43" s="235">
        <v>16</v>
      </c>
      <c r="AM43" s="82">
        <v>0.13043478260869501</v>
      </c>
      <c r="AN43" s="82">
        <v>0.08</v>
      </c>
      <c r="AO43" s="82">
        <v>0.13793103448275801</v>
      </c>
      <c r="AP43" s="82">
        <v>4.7619047619047603E-2</v>
      </c>
      <c r="AQ43" s="82">
        <v>0.21875</v>
      </c>
      <c r="AR43" s="82">
        <v>6.4516129032257993E-2</v>
      </c>
      <c r="AS43" s="82">
        <v>9.375E-2</v>
      </c>
      <c r="AT43" s="82">
        <v>3.03030303030303E-2</v>
      </c>
      <c r="AU43" s="82">
        <v>4.7619047619047603E-2</v>
      </c>
      <c r="BV43" s="235">
        <v>16</v>
      </c>
      <c r="BW43" s="82">
        <v>0.18181818181818099</v>
      </c>
      <c r="BX43" s="82">
        <v>0.11764705882352899</v>
      </c>
      <c r="BY43" s="82">
        <v>0.16666666666666599</v>
      </c>
      <c r="BZ43" s="82">
        <v>0.21052631578947301</v>
      </c>
      <c r="CA43" s="82">
        <v>8.9285714285714204E-2</v>
      </c>
      <c r="CB43" s="82">
        <v>0.140845070422535</v>
      </c>
      <c r="CC43" s="82">
        <v>6.3291139240506306E-2</v>
      </c>
      <c r="CD43" s="82">
        <v>8.5714285714285701E-2</v>
      </c>
      <c r="CE43" s="82">
        <v>9.0909090909090898E-2</v>
      </c>
      <c r="CF43" s="82"/>
      <c r="CG43" s="82">
        <v>3.125E-2</v>
      </c>
      <c r="CH43" s="82">
        <v>7.1428571428571397E-2</v>
      </c>
      <c r="CI43" s="82">
        <v>6.6666666666666596E-2</v>
      </c>
      <c r="CJ43" s="82">
        <v>8.3333333333333301E-2</v>
      </c>
      <c r="CK43" s="82"/>
      <c r="CL43" s="82">
        <v>8.3333333333333301E-2</v>
      </c>
      <c r="CM43" s="82"/>
      <c r="CN43" s="82">
        <v>0.16666666666666599</v>
      </c>
      <c r="CO43" s="82"/>
      <c r="CP43" s="82">
        <v>0.25</v>
      </c>
      <c r="CQ43" s="82"/>
      <c r="CR43" s="82"/>
      <c r="CS43" s="82"/>
      <c r="CT43" s="82"/>
      <c r="CU43" s="82">
        <v>8.3333333333333301E-2</v>
      </c>
      <c r="CV43" s="82"/>
      <c r="CW43" s="82"/>
      <c r="CX43" s="82">
        <v>6.25E-2</v>
      </c>
      <c r="CY43" s="82"/>
      <c r="CZ43" s="82"/>
      <c r="DA43" s="82"/>
      <c r="DB43" s="82">
        <v>0.14285714285714199</v>
      </c>
      <c r="DC43" s="82"/>
      <c r="DD43" s="82">
        <v>0.18518518518518501</v>
      </c>
    </row>
    <row r="44" spans="2:114">
      <c r="B44" s="235">
        <v>17</v>
      </c>
      <c r="C44" s="43">
        <v>0.375</v>
      </c>
      <c r="D44" s="82">
        <v>0.17142857142857101</v>
      </c>
      <c r="E44" s="82">
        <v>0.32142857142857101</v>
      </c>
      <c r="F44" s="43">
        <v>0.17482517482517401</v>
      </c>
      <c r="G44" s="43">
        <v>0.21022727272727201</v>
      </c>
      <c r="H44" s="43">
        <v>0.199115044247787</v>
      </c>
      <c r="I44" s="43">
        <v>0.16267942583732001</v>
      </c>
      <c r="J44" s="82">
        <v>0.118918918918918</v>
      </c>
      <c r="K44" s="43">
        <v>0.2</v>
      </c>
      <c r="L44" s="82">
        <v>0.16666666666666599</v>
      </c>
      <c r="M44" s="82">
        <v>0.123076923076923</v>
      </c>
      <c r="N44" s="43">
        <v>9.8684210526315694E-2</v>
      </c>
      <c r="O44" s="82">
        <v>9.0090090090090003E-2</v>
      </c>
      <c r="P44" s="43">
        <v>0.140350877192982</v>
      </c>
      <c r="Q44" s="82">
        <v>8.3333333333333301E-2</v>
      </c>
      <c r="R44" s="43">
        <v>0.14285714285714199</v>
      </c>
      <c r="S44" s="43">
        <v>0.125</v>
      </c>
      <c r="T44" s="43">
        <v>0.19354838709677399</v>
      </c>
      <c r="U44" s="82">
        <v>9.5238095238095205E-2</v>
      </c>
      <c r="V44" s="82">
        <v>0.17647058823529399</v>
      </c>
      <c r="W44" s="82"/>
      <c r="X44" s="82">
        <v>0.33333333333333298</v>
      </c>
      <c r="Y44" s="82">
        <v>0.2</v>
      </c>
      <c r="Z44" s="82"/>
      <c r="AA44" s="82">
        <v>0.209302325581395</v>
      </c>
      <c r="AB44" s="82"/>
      <c r="AC44" s="82">
        <v>7.69230769230769E-2</v>
      </c>
      <c r="AD44" s="82">
        <v>9.5238095238095205E-2</v>
      </c>
      <c r="AE44" s="82">
        <v>0.33333333333333298</v>
      </c>
      <c r="AF44" s="82">
        <v>0.16666666666666599</v>
      </c>
      <c r="AG44" s="82">
        <v>0.33333333333333298</v>
      </c>
      <c r="AH44" s="82">
        <v>0.33333333333333298</v>
      </c>
      <c r="AI44" s="82">
        <v>0.157894736842105</v>
      </c>
      <c r="AJ44" s="43">
        <v>0.226190476190476</v>
      </c>
      <c r="AL44" s="235">
        <v>17</v>
      </c>
      <c r="AM44" s="82"/>
      <c r="AN44" s="82">
        <v>0.33333333333333298</v>
      </c>
      <c r="AO44" s="82">
        <v>0.14285714285714199</v>
      </c>
      <c r="AP44" s="82"/>
      <c r="AQ44" s="82"/>
      <c r="AR44" s="82">
        <v>0.16666666666666599</v>
      </c>
      <c r="AS44" s="82"/>
      <c r="AT44" s="82">
        <v>0.25</v>
      </c>
      <c r="AU44" s="82"/>
      <c r="BV44" s="235">
        <v>17</v>
      </c>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J44" s="105"/>
    </row>
    <row r="45" spans="2:114">
      <c r="B45" s="235">
        <v>18</v>
      </c>
      <c r="C45" s="82"/>
      <c r="D45" s="82"/>
      <c r="E45" s="82"/>
      <c r="F45" s="82">
        <v>0.22222222222222199</v>
      </c>
      <c r="G45" s="82">
        <v>6.25E-2</v>
      </c>
      <c r="H45" s="82">
        <v>0.125</v>
      </c>
      <c r="I45" s="82">
        <v>0.28571428571428498</v>
      </c>
      <c r="J45" s="82">
        <v>0.2</v>
      </c>
      <c r="K45" s="43">
        <v>0.22222222222222199</v>
      </c>
      <c r="L45" s="82"/>
      <c r="M45" s="82"/>
      <c r="N45" s="82">
        <v>0.214285714285714</v>
      </c>
      <c r="O45" s="82">
        <v>0.11111111111111099</v>
      </c>
      <c r="P45" s="82"/>
      <c r="Q45" s="82"/>
      <c r="R45" s="82"/>
      <c r="S45" s="82"/>
      <c r="T45" s="82"/>
      <c r="U45" s="82"/>
      <c r="V45" s="82"/>
      <c r="W45" s="82"/>
      <c r="X45" s="82"/>
      <c r="Y45" s="82"/>
      <c r="Z45" s="82"/>
      <c r="AA45" s="82">
        <v>0.2</v>
      </c>
      <c r="AB45" s="82"/>
      <c r="AC45" s="82"/>
      <c r="AD45" s="82">
        <v>0.28571428571428498</v>
      </c>
      <c r="AE45" s="82"/>
      <c r="AF45" s="82"/>
      <c r="AG45" s="82"/>
      <c r="AH45" s="82"/>
      <c r="AI45" s="82"/>
      <c r="AJ45" s="82">
        <v>0.375</v>
      </c>
      <c r="AL45" s="235">
        <v>18</v>
      </c>
      <c r="AM45" s="82"/>
      <c r="AN45" s="82"/>
      <c r="AO45" s="82"/>
      <c r="AP45" s="82"/>
      <c r="AQ45" s="82"/>
      <c r="AR45" s="82"/>
      <c r="AS45" s="82"/>
      <c r="AT45" s="82"/>
      <c r="AU45" s="82"/>
      <c r="BV45" s="235">
        <v>18</v>
      </c>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row>
    <row r="46" spans="2:114">
      <c r="B46" s="238"/>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row>
    <row r="47" spans="2:114">
      <c r="B47" s="311" t="s">
        <v>1022</v>
      </c>
      <c r="C47" s="311"/>
      <c r="D47" s="311"/>
      <c r="E47" s="311"/>
      <c r="F47" s="311"/>
      <c r="G47" s="311"/>
      <c r="H47" s="311"/>
      <c r="I47" s="311"/>
      <c r="J47" s="311"/>
      <c r="K47" s="311"/>
      <c r="L47" s="311"/>
      <c r="M47" s="311"/>
      <c r="N47" s="311"/>
      <c r="O47" s="311"/>
      <c r="P47" s="311"/>
      <c r="Q47" s="311"/>
      <c r="R47" s="311"/>
      <c r="S47" s="311"/>
      <c r="T47" s="311"/>
      <c r="U47" s="311"/>
      <c r="V47" s="311"/>
      <c r="W47" s="311"/>
      <c r="X47" s="311"/>
      <c r="Y47" s="311"/>
      <c r="Z47" s="311"/>
      <c r="AA47" s="311"/>
      <c r="AB47" s="311"/>
      <c r="AC47" s="311"/>
      <c r="AD47" s="311"/>
      <c r="AE47" s="311"/>
      <c r="AF47" s="311"/>
      <c r="AG47" s="311"/>
      <c r="AH47" s="311"/>
      <c r="AI47" s="311"/>
      <c r="AJ47" s="311"/>
      <c r="AL47" s="311" t="s">
        <v>1029</v>
      </c>
      <c r="AM47" s="311"/>
      <c r="AN47" s="311"/>
      <c r="AO47" s="311"/>
      <c r="AP47" s="311"/>
      <c r="AQ47" s="311"/>
      <c r="AR47" s="311"/>
      <c r="AS47" s="311"/>
      <c r="AT47" s="311"/>
      <c r="AU47" s="311"/>
      <c r="AV47" s="311"/>
      <c r="AW47" s="311"/>
      <c r="AX47" s="311"/>
      <c r="AY47" s="311"/>
      <c r="AZ47" s="311"/>
      <c r="BA47" s="311"/>
      <c r="BB47" s="311"/>
      <c r="BC47" s="311"/>
      <c r="BD47" s="311"/>
      <c r="BE47" s="311"/>
      <c r="BF47" s="311"/>
      <c r="BG47" s="311"/>
      <c r="BH47" s="311"/>
      <c r="BI47" s="311"/>
      <c r="BJ47" s="311"/>
      <c r="BK47" s="311"/>
      <c r="BL47" s="311"/>
      <c r="BM47" s="311"/>
      <c r="BN47" s="311"/>
      <c r="BO47" s="311"/>
      <c r="BP47" s="311"/>
      <c r="BQ47" s="311"/>
      <c r="BR47" s="311"/>
      <c r="BS47" s="311"/>
      <c r="BT47" s="311"/>
      <c r="BV47" s="311" t="s">
        <v>1035</v>
      </c>
      <c r="BW47" s="311"/>
      <c r="BX47" s="311"/>
      <c r="BY47" s="311"/>
      <c r="BZ47" s="311"/>
      <c r="CA47" s="311"/>
      <c r="CB47" s="311"/>
      <c r="CC47" s="311"/>
      <c r="CD47" s="311"/>
      <c r="CE47" s="311"/>
      <c r="CF47" s="311"/>
      <c r="CG47" s="311"/>
      <c r="CH47" s="311"/>
      <c r="CI47" s="311"/>
      <c r="CJ47" s="311"/>
      <c r="CK47" s="311"/>
      <c r="CL47" s="311"/>
      <c r="CM47" s="311"/>
      <c r="CN47" s="311"/>
      <c r="CO47" s="311"/>
      <c r="CP47" s="311"/>
      <c r="CQ47" s="311"/>
      <c r="CR47" s="311"/>
      <c r="CS47" s="311"/>
      <c r="CT47" s="311"/>
      <c r="CU47" s="311"/>
      <c r="CV47" s="311"/>
      <c r="CW47" s="311"/>
      <c r="CX47" s="311"/>
      <c r="CY47" s="311"/>
      <c r="CZ47" s="311"/>
      <c r="DA47" s="311"/>
      <c r="DB47" s="311"/>
      <c r="DC47" s="311"/>
      <c r="DD47" s="311"/>
    </row>
    <row r="48" spans="2:114">
      <c r="B48" s="235" t="s">
        <v>1021</v>
      </c>
      <c r="C48" s="335" t="s">
        <v>0</v>
      </c>
      <c r="D48" s="335"/>
      <c r="E48" s="335"/>
      <c r="F48" s="335" t="s">
        <v>1</v>
      </c>
      <c r="G48" s="335"/>
      <c r="H48" s="335"/>
      <c r="I48" s="335"/>
      <c r="J48" s="335"/>
      <c r="K48" s="335"/>
      <c r="L48" s="335" t="s">
        <v>1007</v>
      </c>
      <c r="M48" s="335"/>
      <c r="N48" s="335"/>
      <c r="O48" s="335"/>
      <c r="P48" s="335"/>
      <c r="Q48" s="335" t="s">
        <v>1008</v>
      </c>
      <c r="R48" s="335"/>
      <c r="S48" s="335"/>
      <c r="T48" s="335"/>
      <c r="U48" s="335"/>
      <c r="V48" s="335" t="s">
        <v>1009</v>
      </c>
      <c r="W48" s="335"/>
      <c r="X48" s="335"/>
      <c r="Y48" s="335" t="s">
        <v>5</v>
      </c>
      <c r="Z48" s="335"/>
      <c r="AA48" s="335"/>
      <c r="AB48" s="335"/>
      <c r="AC48" s="335"/>
      <c r="AD48" s="335"/>
      <c r="AE48" s="335" t="s">
        <v>1010</v>
      </c>
      <c r="AF48" s="335"/>
      <c r="AG48" s="335"/>
      <c r="AH48" s="335"/>
      <c r="AI48" s="335"/>
      <c r="AJ48" s="236" t="s">
        <v>307</v>
      </c>
      <c r="AL48" s="235" t="s">
        <v>1021</v>
      </c>
      <c r="AM48" s="335" t="s">
        <v>0</v>
      </c>
      <c r="AN48" s="335"/>
      <c r="AO48" s="335"/>
      <c r="AP48" s="335" t="s">
        <v>1</v>
      </c>
      <c r="AQ48" s="335"/>
      <c r="AR48" s="335"/>
      <c r="AS48" s="335"/>
      <c r="AT48" s="335"/>
      <c r="AU48" s="335"/>
      <c r="AV48" s="335" t="s">
        <v>1007</v>
      </c>
      <c r="AW48" s="335"/>
      <c r="AX48" s="335"/>
      <c r="AY48" s="335"/>
      <c r="AZ48" s="335"/>
      <c r="BA48" s="335" t="s">
        <v>1008</v>
      </c>
      <c r="BB48" s="335"/>
      <c r="BC48" s="335"/>
      <c r="BD48" s="335"/>
      <c r="BE48" s="335"/>
      <c r="BF48" s="335" t="s">
        <v>1009</v>
      </c>
      <c r="BG48" s="335"/>
      <c r="BH48" s="335"/>
      <c r="BI48" s="335" t="s">
        <v>5</v>
      </c>
      <c r="BJ48" s="335"/>
      <c r="BK48" s="335"/>
      <c r="BL48" s="335"/>
      <c r="BM48" s="335"/>
      <c r="BN48" s="335"/>
      <c r="BO48" s="335" t="s">
        <v>1010</v>
      </c>
      <c r="BP48" s="335"/>
      <c r="BQ48" s="335"/>
      <c r="BR48" s="335"/>
      <c r="BS48" s="335"/>
      <c r="BT48" s="236" t="s">
        <v>307</v>
      </c>
      <c r="BV48" s="235" t="s">
        <v>1021</v>
      </c>
      <c r="BW48" s="335" t="s">
        <v>0</v>
      </c>
      <c r="BX48" s="335"/>
      <c r="BY48" s="335"/>
      <c r="BZ48" s="335" t="s">
        <v>1</v>
      </c>
      <c r="CA48" s="335"/>
      <c r="CB48" s="335"/>
      <c r="CC48" s="335"/>
      <c r="CD48" s="335"/>
      <c r="CE48" s="335"/>
      <c r="CF48" s="335" t="s">
        <v>1007</v>
      </c>
      <c r="CG48" s="335"/>
      <c r="CH48" s="335"/>
      <c r="CI48" s="335"/>
      <c r="CJ48" s="335"/>
      <c r="CK48" s="335" t="s">
        <v>1008</v>
      </c>
      <c r="CL48" s="335"/>
      <c r="CM48" s="335"/>
      <c r="CN48" s="335"/>
      <c r="CO48" s="335"/>
      <c r="CP48" s="335" t="s">
        <v>1009</v>
      </c>
      <c r="CQ48" s="335"/>
      <c r="CR48" s="335"/>
      <c r="CS48" s="335" t="s">
        <v>5</v>
      </c>
      <c r="CT48" s="335"/>
      <c r="CU48" s="335"/>
      <c r="CV48" s="335"/>
      <c r="CW48" s="335"/>
      <c r="CX48" s="335"/>
      <c r="CY48" s="335" t="s">
        <v>1010</v>
      </c>
      <c r="CZ48" s="335"/>
      <c r="DA48" s="335"/>
      <c r="DB48" s="335"/>
      <c r="DC48" s="335"/>
      <c r="DD48" s="236" t="s">
        <v>307</v>
      </c>
    </row>
    <row r="49" spans="2:108">
      <c r="B49" s="237" t="s">
        <v>12</v>
      </c>
      <c r="C49" s="237">
        <v>147</v>
      </c>
      <c r="D49" s="237">
        <v>258</v>
      </c>
      <c r="E49" s="237">
        <v>369</v>
      </c>
      <c r="F49" s="237">
        <v>14</v>
      </c>
      <c r="G49" s="237">
        <v>25</v>
      </c>
      <c r="H49" s="237">
        <v>36</v>
      </c>
      <c r="I49" s="237">
        <v>47</v>
      </c>
      <c r="J49" s="237">
        <v>58</v>
      </c>
      <c r="K49" s="237">
        <v>69</v>
      </c>
      <c r="L49" s="242" t="s">
        <v>1011</v>
      </c>
      <c r="M49" s="237" t="s">
        <v>1012</v>
      </c>
      <c r="N49" s="237" t="s">
        <v>1013</v>
      </c>
      <c r="O49" s="237" t="s">
        <v>1014</v>
      </c>
      <c r="P49" s="237">
        <v>5</v>
      </c>
      <c r="Q49" s="242" t="s">
        <v>1011</v>
      </c>
      <c r="R49" s="237" t="s">
        <v>1012</v>
      </c>
      <c r="S49" s="237" t="s">
        <v>1013</v>
      </c>
      <c r="T49" s="237" t="s">
        <v>1014</v>
      </c>
      <c r="U49" s="237">
        <v>5</v>
      </c>
      <c r="V49" s="237" t="s">
        <v>476</v>
      </c>
      <c r="W49" s="237" t="s">
        <v>477</v>
      </c>
      <c r="X49" s="237" t="s">
        <v>868</v>
      </c>
      <c r="Y49" s="237" t="s">
        <v>1016</v>
      </c>
      <c r="Z49" s="273" t="s">
        <v>1158</v>
      </c>
      <c r="AA49" s="273" t="s">
        <v>1018</v>
      </c>
      <c r="AB49" s="273" t="s">
        <v>1159</v>
      </c>
      <c r="AC49" s="273" t="s">
        <v>1160</v>
      </c>
      <c r="AD49" s="273" t="s">
        <v>1020</v>
      </c>
      <c r="AE49" s="273" t="s">
        <v>1158</v>
      </c>
      <c r="AF49" s="273" t="s">
        <v>1018</v>
      </c>
      <c r="AG49" s="273" t="s">
        <v>1159</v>
      </c>
      <c r="AH49" s="273" t="s">
        <v>1160</v>
      </c>
      <c r="AI49" s="273" t="s">
        <v>1020</v>
      </c>
      <c r="AJ49" s="237" t="s">
        <v>307</v>
      </c>
      <c r="AL49" s="237" t="s">
        <v>12</v>
      </c>
      <c r="AM49" s="237">
        <v>147</v>
      </c>
      <c r="AN49" s="237">
        <v>258</v>
      </c>
      <c r="AO49" s="237">
        <v>369</v>
      </c>
      <c r="AP49" s="237">
        <v>14</v>
      </c>
      <c r="AQ49" s="237">
        <v>25</v>
      </c>
      <c r="AR49" s="237">
        <v>36</v>
      </c>
      <c r="AS49" s="237">
        <v>47</v>
      </c>
      <c r="AT49" s="237">
        <v>58</v>
      </c>
      <c r="AU49" s="237">
        <v>69</v>
      </c>
      <c r="AV49" s="242" t="s">
        <v>1011</v>
      </c>
      <c r="AW49" s="237" t="s">
        <v>1012</v>
      </c>
      <c r="AX49" s="237" t="s">
        <v>1013</v>
      </c>
      <c r="AY49" s="237" t="s">
        <v>1014</v>
      </c>
      <c r="AZ49" s="237">
        <v>5</v>
      </c>
      <c r="BA49" s="242" t="s">
        <v>1011</v>
      </c>
      <c r="BB49" s="237" t="s">
        <v>1012</v>
      </c>
      <c r="BC49" s="237" t="s">
        <v>1013</v>
      </c>
      <c r="BD49" s="237" t="s">
        <v>1014</v>
      </c>
      <c r="BE49" s="237">
        <v>5</v>
      </c>
      <c r="BF49" s="237" t="s">
        <v>476</v>
      </c>
      <c r="BG49" s="237" t="s">
        <v>477</v>
      </c>
      <c r="BH49" s="237" t="s">
        <v>868</v>
      </c>
      <c r="BI49" s="237" t="s">
        <v>1016</v>
      </c>
      <c r="BJ49" s="273" t="s">
        <v>1158</v>
      </c>
      <c r="BK49" s="273" t="s">
        <v>1018</v>
      </c>
      <c r="BL49" s="273" t="s">
        <v>1159</v>
      </c>
      <c r="BM49" s="273" t="s">
        <v>1160</v>
      </c>
      <c r="BN49" s="273" t="s">
        <v>1020</v>
      </c>
      <c r="BO49" s="273" t="s">
        <v>1158</v>
      </c>
      <c r="BP49" s="273" t="s">
        <v>1018</v>
      </c>
      <c r="BQ49" s="273" t="s">
        <v>1159</v>
      </c>
      <c r="BR49" s="273" t="s">
        <v>1160</v>
      </c>
      <c r="BS49" s="273" t="s">
        <v>1020</v>
      </c>
      <c r="BT49" s="237" t="s">
        <v>307</v>
      </c>
      <c r="BV49" s="237" t="s">
        <v>12</v>
      </c>
      <c r="BW49" s="237">
        <v>147</v>
      </c>
      <c r="BX49" s="237">
        <v>258</v>
      </c>
      <c r="BY49" s="237">
        <v>369</v>
      </c>
      <c r="BZ49" s="237">
        <v>14</v>
      </c>
      <c r="CA49" s="237">
        <v>25</v>
      </c>
      <c r="CB49" s="237">
        <v>36</v>
      </c>
      <c r="CC49" s="237">
        <v>47</v>
      </c>
      <c r="CD49" s="237">
        <v>58</v>
      </c>
      <c r="CE49" s="237">
        <v>69</v>
      </c>
      <c r="CF49" s="242" t="s">
        <v>1011</v>
      </c>
      <c r="CG49" s="237" t="s">
        <v>1012</v>
      </c>
      <c r="CH49" s="237" t="s">
        <v>1013</v>
      </c>
      <c r="CI49" s="237" t="s">
        <v>1014</v>
      </c>
      <c r="CJ49" s="237">
        <v>5</v>
      </c>
      <c r="CK49" s="242" t="s">
        <v>1011</v>
      </c>
      <c r="CL49" s="237" t="s">
        <v>1012</v>
      </c>
      <c r="CM49" s="237" t="s">
        <v>1013</v>
      </c>
      <c r="CN49" s="237" t="s">
        <v>1014</v>
      </c>
      <c r="CO49" s="237">
        <v>5</v>
      </c>
      <c r="CP49" s="237" t="s">
        <v>476</v>
      </c>
      <c r="CQ49" s="237" t="s">
        <v>477</v>
      </c>
      <c r="CR49" s="237" t="s">
        <v>868</v>
      </c>
      <c r="CS49" s="237" t="s">
        <v>1016</v>
      </c>
      <c r="CT49" s="273" t="s">
        <v>1158</v>
      </c>
      <c r="CU49" s="273" t="s">
        <v>1018</v>
      </c>
      <c r="CV49" s="273" t="s">
        <v>1159</v>
      </c>
      <c r="CW49" s="273" t="s">
        <v>1160</v>
      </c>
      <c r="CX49" s="273" t="s">
        <v>1020</v>
      </c>
      <c r="CY49" s="273" t="s">
        <v>1158</v>
      </c>
      <c r="CZ49" s="273" t="s">
        <v>1018</v>
      </c>
      <c r="DA49" s="273" t="s">
        <v>1159</v>
      </c>
      <c r="DB49" s="273" t="s">
        <v>1160</v>
      </c>
      <c r="DC49" s="273" t="s">
        <v>1020</v>
      </c>
      <c r="DD49" s="237" t="s">
        <v>307</v>
      </c>
    </row>
    <row r="50" spans="2:108">
      <c r="B50" s="235">
        <v>0</v>
      </c>
      <c r="C50" s="43">
        <v>0.62931034482758597</v>
      </c>
      <c r="D50" s="43">
        <v>0.623529411764705</v>
      </c>
      <c r="E50" s="43">
        <v>0.58823529411764697</v>
      </c>
      <c r="F50" s="43">
        <v>0.49903288201160501</v>
      </c>
      <c r="G50" s="43">
        <v>0.631130063965884</v>
      </c>
      <c r="H50" s="43">
        <v>0.64137931034482698</v>
      </c>
      <c r="I50" s="43">
        <v>0.65048543689320304</v>
      </c>
      <c r="J50" s="43">
        <v>0.61453744493392004</v>
      </c>
      <c r="K50" s="43">
        <v>0.50455373406193005</v>
      </c>
      <c r="L50" s="43">
        <v>0.34725848563968598</v>
      </c>
      <c r="M50" s="43">
        <v>0.48739495798319299</v>
      </c>
      <c r="N50" s="43">
        <v>0.59626320064987803</v>
      </c>
      <c r="O50" s="43">
        <v>0.62612612612612595</v>
      </c>
      <c r="P50" s="43">
        <v>0.73333333333333295</v>
      </c>
      <c r="Q50" s="82"/>
      <c r="R50" s="43">
        <v>0.314285714285714</v>
      </c>
      <c r="S50" s="43">
        <v>0.45614035087719201</v>
      </c>
      <c r="T50" s="82"/>
      <c r="U50" s="82"/>
      <c r="V50" s="43">
        <v>0.18958333333333299</v>
      </c>
      <c r="W50" s="43">
        <v>0.21495327102803699</v>
      </c>
      <c r="X50" s="82">
        <v>0.5</v>
      </c>
      <c r="Y50" s="43">
        <v>0.16822429906542</v>
      </c>
      <c r="Z50" s="43">
        <v>0.25301204819277101</v>
      </c>
      <c r="AA50" s="43">
        <v>0.28672985781990501</v>
      </c>
      <c r="AB50" s="43">
        <v>0.16666666666666599</v>
      </c>
      <c r="AC50" s="43">
        <v>0.35433070866141703</v>
      </c>
      <c r="AD50" s="43">
        <v>0.58547008547008506</v>
      </c>
      <c r="AE50" s="82">
        <v>0.22222222222222199</v>
      </c>
      <c r="AF50" s="82">
        <v>0.14285714285714199</v>
      </c>
      <c r="AG50" s="82">
        <v>0.5</v>
      </c>
      <c r="AH50" s="82">
        <v>0.125</v>
      </c>
      <c r="AI50" s="82">
        <v>0.18181818181818099</v>
      </c>
      <c r="AJ50" s="43">
        <v>0.54950495049504899</v>
      </c>
      <c r="AL50" s="235">
        <v>0</v>
      </c>
      <c r="AM50" s="82">
        <v>0.72727272727272696</v>
      </c>
      <c r="AN50" s="82"/>
      <c r="AO50" s="82">
        <v>0.72727272727272696</v>
      </c>
      <c r="AP50" s="82">
        <v>0.79411764705882304</v>
      </c>
      <c r="AQ50" s="82">
        <v>0.75</v>
      </c>
      <c r="AR50" s="82">
        <v>0.79411764705882304</v>
      </c>
      <c r="AS50" s="82">
        <v>0.69444444444444398</v>
      </c>
      <c r="AT50" s="82">
        <v>0.73529411764705799</v>
      </c>
      <c r="AU50" s="82">
        <v>0.67647058823529405</v>
      </c>
      <c r="AV50" s="82">
        <v>0.33333333333333298</v>
      </c>
      <c r="AW50" s="82">
        <v>0.51020408163265296</v>
      </c>
      <c r="AX50" s="82">
        <v>0.44</v>
      </c>
      <c r="AY50" s="82">
        <v>0.31034482758620602</v>
      </c>
      <c r="AZ50" s="82">
        <v>0.3125</v>
      </c>
      <c r="BA50" s="82"/>
      <c r="BB50" s="82"/>
      <c r="BC50" s="82"/>
      <c r="BD50" s="82"/>
      <c r="BE50" s="82"/>
      <c r="BF50" s="82">
        <v>0.46808510638297801</v>
      </c>
      <c r="BG50" s="82"/>
      <c r="BH50" s="82"/>
      <c r="BI50" s="82">
        <v>0.77777777777777701</v>
      </c>
      <c r="BJ50" s="82">
        <v>0.71428571428571397</v>
      </c>
      <c r="BK50" s="82">
        <v>0.67857142857142805</v>
      </c>
      <c r="BL50" s="82">
        <v>0.25</v>
      </c>
      <c r="BM50" s="82">
        <v>0.7</v>
      </c>
      <c r="BN50" s="82">
        <v>0.57894736842105199</v>
      </c>
      <c r="BO50" s="82">
        <v>0.5</v>
      </c>
      <c r="BP50" s="82"/>
      <c r="BQ50" s="82"/>
      <c r="BR50" s="82"/>
      <c r="BS50" s="82"/>
      <c r="BT50" s="43">
        <v>0.8125</v>
      </c>
      <c r="BV50" s="235">
        <v>0</v>
      </c>
      <c r="BW50" s="82">
        <v>0.86666666666666603</v>
      </c>
      <c r="BX50" s="82">
        <v>0.91666666666666596</v>
      </c>
      <c r="BY50" s="82">
        <v>0.84615384615384603</v>
      </c>
      <c r="BZ50" s="82">
        <v>0.76666666666666605</v>
      </c>
      <c r="CA50" s="82">
        <v>0.78846153846153799</v>
      </c>
      <c r="CB50" s="82">
        <v>0.79032258064516103</v>
      </c>
      <c r="CC50" s="82">
        <v>0.76086956521739102</v>
      </c>
      <c r="CD50" s="82">
        <v>0.71428571428571397</v>
      </c>
      <c r="CE50" s="82">
        <v>0.75384615384615306</v>
      </c>
      <c r="CF50" s="82">
        <v>0.66666666666666596</v>
      </c>
      <c r="CG50" s="82">
        <v>0.64864864864864802</v>
      </c>
      <c r="CH50" s="82">
        <v>0.52941176470588203</v>
      </c>
      <c r="CI50" s="82">
        <v>0.68421052631578905</v>
      </c>
      <c r="CJ50" s="82">
        <v>0.36363636363636298</v>
      </c>
      <c r="CK50" s="82"/>
      <c r="CL50" s="82"/>
      <c r="CM50" s="82">
        <v>0.75</v>
      </c>
      <c r="CN50" s="82"/>
      <c r="CO50" s="82"/>
      <c r="CP50" s="82">
        <v>0.79487179487179405</v>
      </c>
      <c r="CQ50" s="82"/>
      <c r="CR50" s="82"/>
      <c r="CS50" s="82">
        <v>0.91666666666666596</v>
      </c>
      <c r="CT50" s="82">
        <v>0.66666666666666596</v>
      </c>
      <c r="CU50" s="82">
        <v>0.77142857142857102</v>
      </c>
      <c r="CV50" s="82"/>
      <c r="CW50" s="82">
        <v>0.83870967741935398</v>
      </c>
      <c r="CX50" s="82">
        <v>0.8</v>
      </c>
      <c r="CY50" s="82"/>
      <c r="CZ50" s="82"/>
      <c r="DA50" s="82"/>
      <c r="DB50" s="82"/>
      <c r="DC50" s="82"/>
      <c r="DD50" s="82">
        <v>0.83333333333333304</v>
      </c>
    </row>
    <row r="51" spans="2:108">
      <c r="B51" s="235">
        <v>1</v>
      </c>
      <c r="C51" s="43">
        <v>0.49456521739130399</v>
      </c>
      <c r="D51" s="43">
        <v>0.59195402298850497</v>
      </c>
      <c r="E51" s="43">
        <v>0.59436619718309802</v>
      </c>
      <c r="F51" s="43">
        <v>0.52024746906636599</v>
      </c>
      <c r="G51" s="43">
        <v>0.60943643512450796</v>
      </c>
      <c r="H51" s="43">
        <v>0.69722814498933905</v>
      </c>
      <c r="I51" s="43">
        <v>0.69751381215469599</v>
      </c>
      <c r="J51" s="43">
        <v>0.62877792378449404</v>
      </c>
      <c r="K51" s="43">
        <v>0.51060171919770703</v>
      </c>
      <c r="L51" s="43">
        <v>0.325732899022801</v>
      </c>
      <c r="M51" s="43">
        <v>0.45292096219931199</v>
      </c>
      <c r="N51" s="43">
        <v>0.555324675324675</v>
      </c>
      <c r="O51" s="43">
        <v>0.57726465364120705</v>
      </c>
      <c r="P51" s="43">
        <v>0.69406392694063901</v>
      </c>
      <c r="Q51" s="43">
        <v>0.112903225806451</v>
      </c>
      <c r="R51" s="43">
        <v>0.33333333333333298</v>
      </c>
      <c r="S51" s="43">
        <v>0.41875000000000001</v>
      </c>
      <c r="T51" s="82"/>
      <c r="U51" s="82"/>
      <c r="V51" s="43">
        <v>0.225865209471766</v>
      </c>
      <c r="W51" s="43">
        <v>0.19480519480519401</v>
      </c>
      <c r="X51" s="82">
        <v>0.55555555555555503</v>
      </c>
      <c r="Y51" s="43">
        <v>0.18218623481781299</v>
      </c>
      <c r="Z51" s="43">
        <v>0.21814254859611201</v>
      </c>
      <c r="AA51" s="43">
        <v>0.30204081632653001</v>
      </c>
      <c r="AB51" s="43">
        <v>0.27102803738317699</v>
      </c>
      <c r="AC51" s="43">
        <v>0.37301587301587302</v>
      </c>
      <c r="AD51" s="43">
        <v>0.50714285714285701</v>
      </c>
      <c r="AE51" s="43">
        <v>0.16666666666666599</v>
      </c>
      <c r="AF51" s="82">
        <v>0.33333333333333298</v>
      </c>
      <c r="AG51" s="82">
        <v>0.25</v>
      </c>
      <c r="AH51" s="82">
        <v>0.17948717948717899</v>
      </c>
      <c r="AI51" s="43">
        <v>0.41379310344827502</v>
      </c>
      <c r="AJ51" s="43">
        <v>0.52220248667850799</v>
      </c>
      <c r="AL51" s="235">
        <v>1</v>
      </c>
      <c r="AM51" s="82">
        <v>0.85365853658536495</v>
      </c>
      <c r="AN51" s="82">
        <v>0.85365853658536495</v>
      </c>
      <c r="AO51" s="82">
        <v>0.80952380952380898</v>
      </c>
      <c r="AP51" s="82">
        <v>0.752</v>
      </c>
      <c r="AQ51" s="82">
        <v>0.80141843971631199</v>
      </c>
      <c r="AR51" s="82">
        <v>0.69911504424778703</v>
      </c>
      <c r="AS51" s="82">
        <v>0.74774774774774699</v>
      </c>
      <c r="AT51" s="82">
        <v>0.7</v>
      </c>
      <c r="AU51" s="82">
        <v>0.8046875</v>
      </c>
      <c r="AV51" s="82">
        <v>0.52500000000000002</v>
      </c>
      <c r="AW51" s="82">
        <v>0.42990654205607398</v>
      </c>
      <c r="AX51" s="82">
        <v>0.42592592592592499</v>
      </c>
      <c r="AY51" s="82">
        <v>0.49315068493150599</v>
      </c>
      <c r="AZ51" s="82">
        <v>0.45614035087719201</v>
      </c>
      <c r="BA51" s="82">
        <v>0.6</v>
      </c>
      <c r="BB51" s="82">
        <v>0.44444444444444398</v>
      </c>
      <c r="BC51" s="82">
        <v>0.28571428571428498</v>
      </c>
      <c r="BD51" s="82">
        <v>0.5</v>
      </c>
      <c r="BE51" s="82"/>
      <c r="BF51" s="82">
        <v>0.44047619047619002</v>
      </c>
      <c r="BG51" s="82">
        <v>0.5</v>
      </c>
      <c r="BH51" s="82"/>
      <c r="BI51" s="82">
        <v>0.85714285714285698</v>
      </c>
      <c r="BJ51" s="82">
        <v>0.73333333333333295</v>
      </c>
      <c r="BK51" s="82">
        <v>0.67307692307692302</v>
      </c>
      <c r="BL51" s="82"/>
      <c r="BM51" s="82">
        <v>0.66216216216216195</v>
      </c>
      <c r="BN51" s="82">
        <v>0.57446808510638303</v>
      </c>
      <c r="BO51" s="82"/>
      <c r="BP51" s="82"/>
      <c r="BQ51" s="82"/>
      <c r="BR51" s="82"/>
      <c r="BS51" s="82">
        <v>0.66666666666666596</v>
      </c>
      <c r="BT51" s="43">
        <v>0.68852459016393397</v>
      </c>
      <c r="BV51" s="235">
        <v>1</v>
      </c>
      <c r="BW51" s="82">
        <v>0.84210526315789402</v>
      </c>
      <c r="BX51" s="82">
        <v>0.848101265822784</v>
      </c>
      <c r="BY51" s="82">
        <v>0.81944444444444398</v>
      </c>
      <c r="BZ51" s="82">
        <v>0.82941176470588196</v>
      </c>
      <c r="CA51" s="82">
        <v>0.76756756756756706</v>
      </c>
      <c r="CB51" s="82">
        <v>0.70977917981072502</v>
      </c>
      <c r="CC51" s="82">
        <v>0.71865443425076403</v>
      </c>
      <c r="CD51" s="82">
        <v>0.73397435897435803</v>
      </c>
      <c r="CE51" s="82">
        <v>0.79019073569482201</v>
      </c>
      <c r="CF51" s="82">
        <v>0.75409836065573699</v>
      </c>
      <c r="CG51" s="82">
        <v>0.61165048543689304</v>
      </c>
      <c r="CH51" s="82">
        <v>0.54316546762589901</v>
      </c>
      <c r="CI51" s="82">
        <v>0.48241206030150702</v>
      </c>
      <c r="CJ51" s="82">
        <v>0.5</v>
      </c>
      <c r="CK51" s="82">
        <v>0.875</v>
      </c>
      <c r="CL51" s="82">
        <v>0.72499999999999998</v>
      </c>
      <c r="CM51" s="82">
        <v>0.66666666666666596</v>
      </c>
      <c r="CN51" s="82"/>
      <c r="CO51" s="82"/>
      <c r="CP51" s="82">
        <v>0.76923076923076905</v>
      </c>
      <c r="CQ51" s="82">
        <v>0.75</v>
      </c>
      <c r="CR51" s="82"/>
      <c r="CS51" s="82">
        <v>0.85</v>
      </c>
      <c r="CT51" s="82">
        <v>0.73684210526315697</v>
      </c>
      <c r="CU51" s="82">
        <v>0.79253112033194995</v>
      </c>
      <c r="CV51" s="82">
        <v>0.72727272727272696</v>
      </c>
      <c r="CW51" s="82">
        <v>0.73728813559322004</v>
      </c>
      <c r="CX51" s="82">
        <v>0.66666666666666596</v>
      </c>
      <c r="CY51" s="82">
        <v>0.85714285714285698</v>
      </c>
      <c r="CZ51" s="82">
        <v>0.54545454545454497</v>
      </c>
      <c r="DA51" s="82">
        <v>0.33333333333333298</v>
      </c>
      <c r="DB51" s="82">
        <v>0.58333333333333304</v>
      </c>
      <c r="DC51" s="82">
        <v>0.5</v>
      </c>
      <c r="DD51" s="82">
        <v>0.744360902255639</v>
      </c>
    </row>
    <row r="52" spans="2:108">
      <c r="B52" s="235">
        <v>2</v>
      </c>
      <c r="C52" s="43">
        <v>0.54414784394250504</v>
      </c>
      <c r="D52" s="43">
        <v>0.57963163596966405</v>
      </c>
      <c r="E52" s="43">
        <v>0.56714876033057804</v>
      </c>
      <c r="F52" s="43">
        <v>0.52697453603797995</v>
      </c>
      <c r="G52" s="43">
        <v>0.60190763052208796</v>
      </c>
      <c r="H52" s="43">
        <v>0.66350461133069805</v>
      </c>
      <c r="I52" s="43">
        <v>0.64283830123977803</v>
      </c>
      <c r="J52" s="43">
        <v>0.60872799404909494</v>
      </c>
      <c r="K52" s="43">
        <v>0.52252052362990897</v>
      </c>
      <c r="L52" s="43">
        <v>0.30803571428571402</v>
      </c>
      <c r="M52" s="43">
        <v>0.450212507589556</v>
      </c>
      <c r="N52" s="43">
        <v>0.53574640287769704</v>
      </c>
      <c r="O52" s="43">
        <v>0.636563876651982</v>
      </c>
      <c r="P52" s="43">
        <v>0.601476014760147</v>
      </c>
      <c r="Q52" s="43">
        <v>0.177631578947368</v>
      </c>
      <c r="R52" s="43">
        <v>0.28465346534653402</v>
      </c>
      <c r="S52" s="43">
        <v>0.40331491712707102</v>
      </c>
      <c r="T52" s="82">
        <v>0.3</v>
      </c>
      <c r="U52" s="82">
        <v>0.14285714285714199</v>
      </c>
      <c r="V52" s="43">
        <v>0.24708051628764499</v>
      </c>
      <c r="W52" s="43">
        <v>0.23176470588235201</v>
      </c>
      <c r="X52" s="82">
        <v>7.1428571428571397E-2</v>
      </c>
      <c r="Y52" s="43">
        <v>0.24547283702213199</v>
      </c>
      <c r="Z52" s="43">
        <v>0.25675675675675602</v>
      </c>
      <c r="AA52" s="43">
        <v>0.28907835972391299</v>
      </c>
      <c r="AB52" s="43">
        <v>0.318367346938775</v>
      </c>
      <c r="AC52" s="43">
        <v>0.39813953488372</v>
      </c>
      <c r="AD52" s="43">
        <v>0.46613545816732999</v>
      </c>
      <c r="AE52" s="43">
        <v>0.22535211267605601</v>
      </c>
      <c r="AF52" s="43">
        <v>0.28333333333333299</v>
      </c>
      <c r="AG52" s="82">
        <v>0.23913043478260801</v>
      </c>
      <c r="AH52" s="43">
        <v>0.29813664596273198</v>
      </c>
      <c r="AI52" s="43">
        <v>0.38655462184873901</v>
      </c>
      <c r="AJ52" s="43">
        <v>0.52697368421052604</v>
      </c>
      <c r="AL52" s="235">
        <v>2</v>
      </c>
      <c r="AM52" s="82">
        <v>0.78899082568807299</v>
      </c>
      <c r="AN52" s="82">
        <v>0.73</v>
      </c>
      <c r="AO52" s="82">
        <v>0.80991735537190002</v>
      </c>
      <c r="AP52" s="82">
        <v>0.69518716577540096</v>
      </c>
      <c r="AQ52" s="82">
        <v>0.66573033707865104</v>
      </c>
      <c r="AR52" s="82">
        <v>0.639240506329113</v>
      </c>
      <c r="AS52" s="82">
        <v>0.67236467236467201</v>
      </c>
      <c r="AT52" s="82">
        <v>0.69230769230769196</v>
      </c>
      <c r="AU52" s="82">
        <v>0.73566878980891703</v>
      </c>
      <c r="AV52" s="82">
        <v>0.43925233644859801</v>
      </c>
      <c r="AW52" s="82">
        <v>0.41577060931899601</v>
      </c>
      <c r="AX52" s="82">
        <v>0.41810344827586199</v>
      </c>
      <c r="AY52" s="82">
        <v>0.35748792270531399</v>
      </c>
      <c r="AZ52" s="82">
        <v>0.46017699115044203</v>
      </c>
      <c r="BA52" s="82">
        <v>0.42857142857142799</v>
      </c>
      <c r="BB52" s="82">
        <v>0.36363636363636298</v>
      </c>
      <c r="BC52" s="82">
        <v>0.54285714285714204</v>
      </c>
      <c r="BD52" s="82"/>
      <c r="BE52" s="82"/>
      <c r="BF52" s="82">
        <v>0.49009900990098998</v>
      </c>
      <c r="BG52" s="82">
        <v>0.56521739130434701</v>
      </c>
      <c r="BH52" s="82"/>
      <c r="BI52" s="82">
        <v>0.71052631578947301</v>
      </c>
      <c r="BJ52" s="82">
        <v>0.77419354838709598</v>
      </c>
      <c r="BK52" s="82">
        <v>0.65420560747663503</v>
      </c>
      <c r="BL52" s="82">
        <v>0.78571428571428503</v>
      </c>
      <c r="BM52" s="82">
        <v>0.65853658536585302</v>
      </c>
      <c r="BN52" s="82">
        <v>0.44537815126050401</v>
      </c>
      <c r="BO52" s="82">
        <v>0.85714285714285698</v>
      </c>
      <c r="BP52" s="82">
        <v>0.76190476190476097</v>
      </c>
      <c r="BQ52" s="82"/>
      <c r="BR52" s="82">
        <v>0.79166666666666596</v>
      </c>
      <c r="BS52" s="82">
        <v>0.44444444444444398</v>
      </c>
      <c r="BT52" s="43">
        <v>0.77707006369426701</v>
      </c>
      <c r="BV52" s="235">
        <v>2</v>
      </c>
      <c r="BW52" s="82">
        <v>0.81727574750830501</v>
      </c>
      <c r="BX52" s="82">
        <v>0.81362007168458705</v>
      </c>
      <c r="BY52" s="82">
        <v>0.84693877551020402</v>
      </c>
      <c r="BZ52" s="82">
        <v>0.76939351198871597</v>
      </c>
      <c r="CA52" s="82">
        <v>0.68815592203898002</v>
      </c>
      <c r="CB52" s="82">
        <v>0.68911511354737598</v>
      </c>
      <c r="CC52" s="82">
        <v>0.68142292490118495</v>
      </c>
      <c r="CD52" s="82">
        <v>0.71768437747819103</v>
      </c>
      <c r="CE52" s="82">
        <v>0.75705794947993998</v>
      </c>
      <c r="CF52" s="82">
        <v>0.585798816568047</v>
      </c>
      <c r="CG52" s="82">
        <v>0.57661927330173701</v>
      </c>
      <c r="CH52" s="82">
        <v>0.55397148676171004</v>
      </c>
      <c r="CI52" s="82">
        <v>0.5</v>
      </c>
      <c r="CJ52" s="82">
        <v>0.52768729641693801</v>
      </c>
      <c r="CK52" s="82">
        <v>0.66666666666666596</v>
      </c>
      <c r="CL52" s="82">
        <v>0.67164179104477595</v>
      </c>
      <c r="CM52" s="82">
        <v>0.64251207729468596</v>
      </c>
      <c r="CN52" s="82">
        <v>0.57142857142857095</v>
      </c>
      <c r="CO52" s="82">
        <v>0.66666666666666596</v>
      </c>
      <c r="CP52" s="82">
        <v>0.72850678733031604</v>
      </c>
      <c r="CQ52" s="82">
        <v>0.68720379146919397</v>
      </c>
      <c r="CR52" s="82">
        <v>0.83333333333333304</v>
      </c>
      <c r="CS52" s="82">
        <v>0.69444444444444398</v>
      </c>
      <c r="CT52" s="82">
        <v>0.73412698412698396</v>
      </c>
      <c r="CU52" s="82">
        <v>0.74310595065312002</v>
      </c>
      <c r="CV52" s="82">
        <v>0.68493150684931503</v>
      </c>
      <c r="CW52" s="82">
        <v>0.65051020408163196</v>
      </c>
      <c r="CX52" s="82">
        <v>0.56346749226006099</v>
      </c>
      <c r="CY52" s="82">
        <v>0.77777777777777701</v>
      </c>
      <c r="CZ52" s="82">
        <v>0.8</v>
      </c>
      <c r="DA52" s="82">
        <v>0.84615384615384603</v>
      </c>
      <c r="DB52" s="82">
        <v>0.68656716417910402</v>
      </c>
      <c r="DC52" s="82">
        <v>0.55319148936170204</v>
      </c>
      <c r="DD52" s="82">
        <v>0.75653923541247403</v>
      </c>
    </row>
    <row r="53" spans="2:108">
      <c r="B53" s="235">
        <v>3</v>
      </c>
      <c r="C53" s="43">
        <v>0.52953698775944602</v>
      </c>
      <c r="D53" s="43">
        <v>0.58428805237315795</v>
      </c>
      <c r="E53" s="43">
        <v>0.54617676266137005</v>
      </c>
      <c r="F53" s="43">
        <v>0.50807116766819804</v>
      </c>
      <c r="G53" s="43">
        <v>0.59273006527582195</v>
      </c>
      <c r="H53" s="43">
        <v>0.63907838846698395</v>
      </c>
      <c r="I53" s="43">
        <v>0.64062293783819402</v>
      </c>
      <c r="J53" s="43">
        <v>0.59321181646762999</v>
      </c>
      <c r="K53" s="43">
        <v>0.51392464310788599</v>
      </c>
      <c r="L53" s="43">
        <v>0.30769230769230699</v>
      </c>
      <c r="M53" s="43">
        <v>0.45644786263637899</v>
      </c>
      <c r="N53" s="43">
        <v>0.51183793019282398</v>
      </c>
      <c r="O53" s="43">
        <v>0.59551401869158804</v>
      </c>
      <c r="P53" s="43">
        <v>0.60885608856088502</v>
      </c>
      <c r="Q53" s="43">
        <v>0.22053231939163401</v>
      </c>
      <c r="R53" s="43">
        <v>0.31812998859749098</v>
      </c>
      <c r="S53" s="43">
        <v>0.35257890685142401</v>
      </c>
      <c r="T53" s="43">
        <v>0.29508196721311403</v>
      </c>
      <c r="U53" s="82">
        <v>0.27777777777777701</v>
      </c>
      <c r="V53" s="43">
        <v>0.25326086956521698</v>
      </c>
      <c r="W53" s="43">
        <v>0.24128312412831199</v>
      </c>
      <c r="X53" s="82">
        <v>0.162162162162162</v>
      </c>
      <c r="Y53" s="43">
        <v>0.26909090909090899</v>
      </c>
      <c r="Z53" s="43">
        <v>0.28772635814889302</v>
      </c>
      <c r="AA53" s="43">
        <v>0.31694510739856802</v>
      </c>
      <c r="AB53" s="43">
        <v>0.335748792270531</v>
      </c>
      <c r="AC53" s="43">
        <v>0.37576772752652099</v>
      </c>
      <c r="AD53" s="43">
        <v>0.47284345047923299</v>
      </c>
      <c r="AE53" s="43">
        <v>0.19662921348314599</v>
      </c>
      <c r="AF53" s="43">
        <v>0.25650557620817799</v>
      </c>
      <c r="AG53" s="43">
        <v>0.28723404255319102</v>
      </c>
      <c r="AH53" s="43">
        <v>0.33164556962025299</v>
      </c>
      <c r="AI53" s="43">
        <v>0.36305732484076397</v>
      </c>
      <c r="AJ53" s="43">
        <v>0.53017789072426902</v>
      </c>
      <c r="AL53" s="235">
        <v>3</v>
      </c>
      <c r="AM53" s="82">
        <v>0.79555555555555502</v>
      </c>
      <c r="AN53" s="82">
        <v>0.76315789473684204</v>
      </c>
      <c r="AO53" s="82">
        <v>0.78894472361808998</v>
      </c>
      <c r="AP53" s="82">
        <v>0.65661861074705097</v>
      </c>
      <c r="AQ53" s="82">
        <v>0.67638888888888804</v>
      </c>
      <c r="AR53" s="82">
        <v>0.64355062413314801</v>
      </c>
      <c r="AS53" s="82">
        <v>0.65857142857142803</v>
      </c>
      <c r="AT53" s="82">
        <v>0.66666666666666596</v>
      </c>
      <c r="AU53" s="82">
        <v>0.68022440392706796</v>
      </c>
      <c r="AV53" s="82">
        <v>0.41269841269841201</v>
      </c>
      <c r="AW53" s="82">
        <v>0.42286751361161501</v>
      </c>
      <c r="AX53" s="82">
        <v>0.35550181378476398</v>
      </c>
      <c r="AY53" s="82">
        <v>0.38536585365853598</v>
      </c>
      <c r="AZ53" s="82">
        <v>0.33333333333333298</v>
      </c>
      <c r="BA53" s="82">
        <v>0.51063829787234005</v>
      </c>
      <c r="BB53" s="82">
        <v>0.527272727272727</v>
      </c>
      <c r="BC53" s="82">
        <v>0.38144329896907198</v>
      </c>
      <c r="BD53" s="82">
        <v>0.83333333333333304</v>
      </c>
      <c r="BE53" s="82"/>
      <c r="BF53" s="82">
        <v>0.39095744680851002</v>
      </c>
      <c r="BG53" s="82">
        <v>0.6</v>
      </c>
      <c r="BH53" s="82">
        <v>0.28571428571428498</v>
      </c>
      <c r="BI53" s="82">
        <v>0.65789473684210498</v>
      </c>
      <c r="BJ53" s="82">
        <v>0.73076923076922995</v>
      </c>
      <c r="BK53" s="82">
        <v>0.61160714285714202</v>
      </c>
      <c r="BL53" s="82">
        <v>0.62</v>
      </c>
      <c r="BM53" s="82">
        <v>0.55096418732782304</v>
      </c>
      <c r="BN53" s="82">
        <v>0.48412698412698402</v>
      </c>
      <c r="BO53" s="82">
        <v>0.83333333333333304</v>
      </c>
      <c r="BP53" s="82">
        <v>0.48</v>
      </c>
      <c r="BQ53" s="82">
        <v>0.6</v>
      </c>
      <c r="BR53" s="82">
        <v>0.65</v>
      </c>
      <c r="BS53" s="82">
        <v>0.61904761904761896</v>
      </c>
      <c r="BT53" s="43">
        <v>0.72521246458923505</v>
      </c>
      <c r="BV53" s="235">
        <v>3</v>
      </c>
      <c r="BW53" s="82">
        <v>0.79411764705882304</v>
      </c>
      <c r="BX53" s="82">
        <v>0.78074866310160396</v>
      </c>
      <c r="BY53" s="82">
        <v>0.79753086419753005</v>
      </c>
      <c r="BZ53" s="82">
        <v>0.74571843251088499</v>
      </c>
      <c r="CA53" s="82">
        <v>0.70612730517549005</v>
      </c>
      <c r="CB53" s="82">
        <v>0.66808510638297802</v>
      </c>
      <c r="CC53" s="82">
        <v>0.66599248772031205</v>
      </c>
      <c r="CD53" s="82">
        <v>0.68814661543009104</v>
      </c>
      <c r="CE53" s="82">
        <v>0.72395369545859301</v>
      </c>
      <c r="CF53" s="82">
        <v>0.56000000000000005</v>
      </c>
      <c r="CG53" s="82">
        <v>0.55748083972009299</v>
      </c>
      <c r="CH53" s="82">
        <v>0.51474358974358903</v>
      </c>
      <c r="CI53" s="82">
        <v>0.48216276477145997</v>
      </c>
      <c r="CJ53" s="82">
        <v>0.442779291553133</v>
      </c>
      <c r="CK53" s="82">
        <v>0.74576271186440601</v>
      </c>
      <c r="CL53" s="82">
        <v>0.67663043478260798</v>
      </c>
      <c r="CM53" s="82">
        <v>0.61486486486486402</v>
      </c>
      <c r="CN53" s="82">
        <v>0.67857142857142805</v>
      </c>
      <c r="CO53" s="82">
        <v>0.66666666666666596</v>
      </c>
      <c r="CP53" s="82">
        <v>0.67382550335570401</v>
      </c>
      <c r="CQ53" s="82">
        <v>0.68905950095969204</v>
      </c>
      <c r="CR53" s="82">
        <v>0.25</v>
      </c>
      <c r="CS53" s="82">
        <v>0.74576271186440601</v>
      </c>
      <c r="CT53" s="82">
        <v>0.74080000000000001</v>
      </c>
      <c r="CU53" s="82">
        <v>0.68586387434554896</v>
      </c>
      <c r="CV53" s="82">
        <v>0.70157068062827199</v>
      </c>
      <c r="CW53" s="82">
        <v>0.603594080338266</v>
      </c>
      <c r="CX53" s="82">
        <v>0.53551296505073198</v>
      </c>
      <c r="CY53" s="82">
        <v>0.78082191780821897</v>
      </c>
      <c r="CZ53" s="82">
        <v>0.80808080808080796</v>
      </c>
      <c r="DA53" s="82">
        <v>0.66666666666666596</v>
      </c>
      <c r="DB53" s="82">
        <v>0.75287356321839005</v>
      </c>
      <c r="DC53" s="82">
        <v>0.71895424836601296</v>
      </c>
      <c r="DD53" s="82">
        <v>0.761752988047808</v>
      </c>
    </row>
    <row r="54" spans="2:108">
      <c r="B54" s="235">
        <v>4</v>
      </c>
      <c r="C54" s="43">
        <v>0.535229904068805</v>
      </c>
      <c r="D54" s="43">
        <v>0.56005635787248997</v>
      </c>
      <c r="E54" s="43">
        <v>0.54461733883772601</v>
      </c>
      <c r="F54" s="43">
        <v>0.50640135739626702</v>
      </c>
      <c r="G54" s="43">
        <v>0.58853503184713296</v>
      </c>
      <c r="H54" s="43">
        <v>0.62766300839251099</v>
      </c>
      <c r="I54" s="43">
        <v>0.62483808290155396</v>
      </c>
      <c r="J54" s="43">
        <v>0.58550007975753704</v>
      </c>
      <c r="K54" s="43">
        <v>0.51303949977123597</v>
      </c>
      <c r="L54" s="43">
        <v>0.318936877076411</v>
      </c>
      <c r="M54" s="43">
        <v>0.45400593471810002</v>
      </c>
      <c r="N54" s="43">
        <v>0.50643776824034303</v>
      </c>
      <c r="O54" s="43">
        <v>0.56579907565069298</v>
      </c>
      <c r="P54" s="43">
        <v>0.60479041916167597</v>
      </c>
      <c r="Q54" s="43">
        <v>0.231527093596059</v>
      </c>
      <c r="R54" s="43">
        <v>0.31104100946372198</v>
      </c>
      <c r="S54" s="43">
        <v>0.35496515679442497</v>
      </c>
      <c r="T54" s="43">
        <v>0.34615384615384598</v>
      </c>
      <c r="U54" s="43">
        <v>0.31081081081081002</v>
      </c>
      <c r="V54" s="43">
        <v>0.263318112633181</v>
      </c>
      <c r="W54" s="43">
        <v>0.25</v>
      </c>
      <c r="X54" s="43">
        <v>0.38235294117647001</v>
      </c>
      <c r="Y54" s="43">
        <v>0.26479750778816102</v>
      </c>
      <c r="Z54" s="43">
        <v>0.30368873168266802</v>
      </c>
      <c r="AA54" s="43">
        <v>0.33547322083638997</v>
      </c>
      <c r="AB54" s="43">
        <v>0.31736526946107702</v>
      </c>
      <c r="AC54" s="43">
        <v>0.38535860274990702</v>
      </c>
      <c r="AD54" s="43">
        <v>0.48342999171499501</v>
      </c>
      <c r="AE54" s="43">
        <v>0.233050847457627</v>
      </c>
      <c r="AF54" s="43">
        <v>0.30952380952380898</v>
      </c>
      <c r="AG54" s="43">
        <v>0.25333333333333302</v>
      </c>
      <c r="AH54" s="43">
        <v>0.27393225331369597</v>
      </c>
      <c r="AI54" s="43">
        <v>0.35342019543973902</v>
      </c>
      <c r="AJ54" s="43">
        <v>0.50377200335289096</v>
      </c>
      <c r="AL54" s="235">
        <v>4</v>
      </c>
      <c r="AM54" s="82">
        <v>0.77023498694516901</v>
      </c>
      <c r="AN54" s="82">
        <v>0.75526315789473597</v>
      </c>
      <c r="AO54" s="82">
        <v>0.71883289124668404</v>
      </c>
      <c r="AP54" s="82">
        <v>0.64438731790916803</v>
      </c>
      <c r="AQ54" s="82">
        <v>0.61551433389544596</v>
      </c>
      <c r="AR54" s="82">
        <v>0.63000785545954396</v>
      </c>
      <c r="AS54" s="82">
        <v>0.63236514522821496</v>
      </c>
      <c r="AT54" s="82">
        <v>0.64975845410627997</v>
      </c>
      <c r="AU54" s="82">
        <v>0.66533226581265004</v>
      </c>
      <c r="AV54" s="82">
        <v>0.34693877551020402</v>
      </c>
      <c r="AW54" s="82">
        <v>0.364269141531322</v>
      </c>
      <c r="AX54" s="82">
        <v>0.36113125453226902</v>
      </c>
      <c r="AY54" s="82">
        <v>0.37272727272727202</v>
      </c>
      <c r="AZ54" s="82">
        <v>0.312883435582822</v>
      </c>
      <c r="BA54" s="82">
        <v>0.51851851851851805</v>
      </c>
      <c r="BB54" s="82">
        <v>0.403100775193798</v>
      </c>
      <c r="BC54" s="82">
        <v>0.31770833333333298</v>
      </c>
      <c r="BD54" s="82">
        <v>0.27777777777777701</v>
      </c>
      <c r="BE54" s="82">
        <v>0.28571428571428498</v>
      </c>
      <c r="BF54" s="82">
        <v>0.41317365269460998</v>
      </c>
      <c r="BG54" s="82">
        <v>0.568493150684931</v>
      </c>
      <c r="BH54" s="82">
        <v>0.41666666666666602</v>
      </c>
      <c r="BI54" s="82">
        <v>0.64462809917355302</v>
      </c>
      <c r="BJ54" s="82">
        <v>0.58935361216729998</v>
      </c>
      <c r="BK54" s="82">
        <v>0.60441176470588198</v>
      </c>
      <c r="BL54" s="82">
        <v>0.56470588235294095</v>
      </c>
      <c r="BM54" s="82">
        <v>0.52830188679245205</v>
      </c>
      <c r="BN54" s="82">
        <v>0.47099767981438501</v>
      </c>
      <c r="BO54" s="82">
        <v>0.75</v>
      </c>
      <c r="BP54" s="82">
        <v>0.61194029850746201</v>
      </c>
      <c r="BQ54" s="82">
        <v>0.625</v>
      </c>
      <c r="BR54" s="82">
        <v>0.58407079646017701</v>
      </c>
      <c r="BS54" s="82">
        <v>0.534246575342465</v>
      </c>
      <c r="BT54" s="43">
        <v>0.67786259541984695</v>
      </c>
      <c r="BV54" s="235">
        <v>4</v>
      </c>
      <c r="BW54" s="82">
        <v>0.75785066294487002</v>
      </c>
      <c r="BX54" s="82">
        <v>0.76740740740740698</v>
      </c>
      <c r="BY54" s="82">
        <v>0.76233766233766198</v>
      </c>
      <c r="BZ54" s="82">
        <v>0.69027929474176897</v>
      </c>
      <c r="CA54" s="82">
        <v>0.65206886137118603</v>
      </c>
      <c r="CB54" s="82">
        <v>0.628571428571428</v>
      </c>
      <c r="CC54" s="82">
        <v>0.63368134362233297</v>
      </c>
      <c r="CD54" s="82">
        <v>0.65470186888163695</v>
      </c>
      <c r="CE54" s="82">
        <v>0.68636568171591406</v>
      </c>
      <c r="CF54" s="82">
        <v>0.530612244897959</v>
      </c>
      <c r="CG54" s="82">
        <v>0.52147239263803602</v>
      </c>
      <c r="CH54" s="82">
        <v>0.48860245852727002</v>
      </c>
      <c r="CI54" s="82">
        <v>0.454319453076445</v>
      </c>
      <c r="CJ54" s="82">
        <v>0.42307692307692302</v>
      </c>
      <c r="CK54" s="82">
        <v>0.63942307692307598</v>
      </c>
      <c r="CL54" s="82">
        <v>0.63394919168591202</v>
      </c>
      <c r="CM54" s="82">
        <v>0.55087209302325502</v>
      </c>
      <c r="CN54" s="82">
        <v>0.58510638297872297</v>
      </c>
      <c r="CO54" s="82">
        <v>0.60869565217391297</v>
      </c>
      <c r="CP54" s="82">
        <v>0.63211951447245496</v>
      </c>
      <c r="CQ54" s="82">
        <v>0.65088105726872203</v>
      </c>
      <c r="CR54" s="82">
        <v>0.48888888888888798</v>
      </c>
      <c r="CS54" s="82">
        <v>0.71824480369514998</v>
      </c>
      <c r="CT54" s="82">
        <v>0.67</v>
      </c>
      <c r="CU54" s="82">
        <v>0.65617173524150196</v>
      </c>
      <c r="CV54" s="82">
        <v>0.65172413793103401</v>
      </c>
      <c r="CW54" s="82">
        <v>0.59806295399515697</v>
      </c>
      <c r="CX54" s="82">
        <v>0.50616559013505502</v>
      </c>
      <c r="CY54" s="82">
        <v>0.72916666666666596</v>
      </c>
      <c r="CZ54" s="82">
        <v>0.71300448430493202</v>
      </c>
      <c r="DA54" s="82">
        <v>0.70370370370370305</v>
      </c>
      <c r="DB54" s="82">
        <v>0.68406593406593397</v>
      </c>
      <c r="DC54" s="82">
        <v>0.60056657223795995</v>
      </c>
      <c r="DD54" s="82">
        <v>0.71973188102220298</v>
      </c>
    </row>
    <row r="55" spans="2:108">
      <c r="B55" s="235">
        <v>5</v>
      </c>
      <c r="C55" s="43">
        <v>0.52573713143428202</v>
      </c>
      <c r="D55" s="43">
        <v>0.54381049414161997</v>
      </c>
      <c r="E55" s="43">
        <v>0.538998255669075</v>
      </c>
      <c r="F55" s="43">
        <v>0.518443997317236</v>
      </c>
      <c r="G55" s="43">
        <v>0.57706951608941204</v>
      </c>
      <c r="H55" s="43">
        <v>0.60820692572671697</v>
      </c>
      <c r="I55" s="43">
        <v>0.59916467047478605</v>
      </c>
      <c r="J55" s="43">
        <v>0.57598993590127601</v>
      </c>
      <c r="K55" s="43">
        <v>0.512886137729897</v>
      </c>
      <c r="L55" s="43">
        <v>0.31965648854961798</v>
      </c>
      <c r="M55" s="43">
        <v>0.45219298245613998</v>
      </c>
      <c r="N55" s="43">
        <v>0.50708399595200204</v>
      </c>
      <c r="O55" s="43">
        <v>0.57847025495750704</v>
      </c>
      <c r="P55" s="43">
        <v>0.60614525139664799</v>
      </c>
      <c r="Q55" s="43">
        <v>0.19677419354838699</v>
      </c>
      <c r="R55" s="43">
        <v>0.29692376281765398</v>
      </c>
      <c r="S55" s="43">
        <v>0.37420909912624201</v>
      </c>
      <c r="T55" s="43">
        <v>0.36102236421725198</v>
      </c>
      <c r="U55" s="43">
        <v>0.36196319018404899</v>
      </c>
      <c r="V55" s="43">
        <v>0.27847380410022698</v>
      </c>
      <c r="W55" s="43">
        <v>0.27460456942003503</v>
      </c>
      <c r="X55" s="43">
        <v>0.25</v>
      </c>
      <c r="Y55" s="43">
        <v>0.299168975069252</v>
      </c>
      <c r="Z55" s="43">
        <v>0.315062183325656</v>
      </c>
      <c r="AA55" s="43">
        <v>0.34293109026205099</v>
      </c>
      <c r="AB55" s="43">
        <v>0.33934426229508102</v>
      </c>
      <c r="AC55" s="43">
        <v>0.39246263807667298</v>
      </c>
      <c r="AD55" s="43">
        <v>0.48522402287893202</v>
      </c>
      <c r="AE55" s="43">
        <v>0.25937500000000002</v>
      </c>
      <c r="AF55" s="43">
        <v>0.288611544461778</v>
      </c>
      <c r="AG55" s="43">
        <v>0.31730769230769201</v>
      </c>
      <c r="AH55" s="43">
        <v>0.28635851183765498</v>
      </c>
      <c r="AI55" s="43">
        <v>0.37969094922737301</v>
      </c>
      <c r="AJ55" s="43">
        <v>0.50264303482587003</v>
      </c>
      <c r="AL55" s="235">
        <v>5</v>
      </c>
      <c r="AM55" s="82">
        <v>0.71484375</v>
      </c>
      <c r="AN55" s="82">
        <v>0.68711656441717694</v>
      </c>
      <c r="AO55" s="82">
        <v>0.712927756653992</v>
      </c>
      <c r="AP55" s="82">
        <v>0.62895927601809898</v>
      </c>
      <c r="AQ55" s="82">
        <v>0.602868174296745</v>
      </c>
      <c r="AR55" s="82">
        <v>0.58091286307053902</v>
      </c>
      <c r="AS55" s="82">
        <v>0.58626658972879397</v>
      </c>
      <c r="AT55" s="82">
        <v>0.59306875349357102</v>
      </c>
      <c r="AU55" s="82">
        <v>0.62149532710280297</v>
      </c>
      <c r="AV55" s="82">
        <v>0.33068783068782998</v>
      </c>
      <c r="AW55" s="82">
        <v>0.347785108388312</v>
      </c>
      <c r="AX55" s="82">
        <v>0.339686098654708</v>
      </c>
      <c r="AY55" s="82">
        <v>0.33333333333333298</v>
      </c>
      <c r="AZ55" s="82">
        <v>0.31752577319587599</v>
      </c>
      <c r="BA55" s="82">
        <v>0.467289719626168</v>
      </c>
      <c r="BB55" s="82">
        <v>0.39037433155080198</v>
      </c>
      <c r="BC55" s="82">
        <v>0.381818181818181</v>
      </c>
      <c r="BD55" s="82">
        <v>0.32142857142857101</v>
      </c>
      <c r="BE55" s="82">
        <v>0.23076923076923</v>
      </c>
      <c r="BF55" s="82">
        <v>0.40953716690042002</v>
      </c>
      <c r="BG55" s="82">
        <v>0.497536945812807</v>
      </c>
      <c r="BH55" s="82">
        <v>0.40425531914893598</v>
      </c>
      <c r="BI55" s="82">
        <v>0.68831168831168799</v>
      </c>
      <c r="BJ55" s="82">
        <v>0.605590062111801</v>
      </c>
      <c r="BK55" s="82">
        <v>0.559358288770053</v>
      </c>
      <c r="BL55" s="82">
        <v>0.5</v>
      </c>
      <c r="BM55" s="82">
        <v>0.52587412587412496</v>
      </c>
      <c r="BN55" s="82">
        <v>0.46103896103896103</v>
      </c>
      <c r="BO55" s="82">
        <v>0.69333333333333302</v>
      </c>
      <c r="BP55" s="82">
        <v>0.60952380952380902</v>
      </c>
      <c r="BQ55" s="82">
        <v>0.53571428571428503</v>
      </c>
      <c r="BR55" s="82">
        <v>0.64705882352941102</v>
      </c>
      <c r="BS55" s="82">
        <v>0.53237410071942404</v>
      </c>
      <c r="BT55" s="43">
        <v>0.64403292181069904</v>
      </c>
      <c r="BV55" s="235">
        <v>5</v>
      </c>
      <c r="BW55" s="82">
        <v>0.72939620978404496</v>
      </c>
      <c r="BX55" s="82">
        <v>0.73406694176983001</v>
      </c>
      <c r="BY55" s="82">
        <v>0.73866666666666603</v>
      </c>
      <c r="BZ55" s="82">
        <v>0.65144351674881795</v>
      </c>
      <c r="CA55" s="82">
        <v>0.61995295962367702</v>
      </c>
      <c r="CB55" s="82">
        <v>0.60248330354623203</v>
      </c>
      <c r="CC55" s="82">
        <v>0.60383325347388594</v>
      </c>
      <c r="CD55" s="82">
        <v>0.62070282658517895</v>
      </c>
      <c r="CE55" s="82">
        <v>0.65929292929292904</v>
      </c>
      <c r="CF55" s="82">
        <v>0.49659090909090903</v>
      </c>
      <c r="CG55" s="82">
        <v>0.49769392033542897</v>
      </c>
      <c r="CH55" s="82">
        <v>0.45676312247644602</v>
      </c>
      <c r="CI55" s="82">
        <v>0.41447891805886999</v>
      </c>
      <c r="CJ55" s="82">
        <v>0.37295625276181998</v>
      </c>
      <c r="CK55" s="82">
        <v>0.63636363636363602</v>
      </c>
      <c r="CL55" s="82">
        <v>0.59119943222143301</v>
      </c>
      <c r="CM55" s="82">
        <v>0.544079515989628</v>
      </c>
      <c r="CN55" s="82">
        <v>0.61581920903954801</v>
      </c>
      <c r="CO55" s="82">
        <v>0.58585858585858497</v>
      </c>
      <c r="CP55" s="82">
        <v>0.55373134328358198</v>
      </c>
      <c r="CQ55" s="82">
        <v>0.60500807754442598</v>
      </c>
      <c r="CR55" s="82">
        <v>0.392405063291139</v>
      </c>
      <c r="CS55" s="82">
        <v>0.69915966386554596</v>
      </c>
      <c r="CT55" s="82">
        <v>0.64974245768947703</v>
      </c>
      <c r="CU55" s="82">
        <v>0.60814966683751903</v>
      </c>
      <c r="CV55" s="82">
        <v>0.61599999999999999</v>
      </c>
      <c r="CW55" s="82">
        <v>0.578125</v>
      </c>
      <c r="CX55" s="82">
        <v>0.50897736143637695</v>
      </c>
      <c r="CY55" s="82">
        <v>0.73869346733668295</v>
      </c>
      <c r="CZ55" s="82">
        <v>0.66318537859007798</v>
      </c>
      <c r="DA55" s="82">
        <v>0.60740740740740695</v>
      </c>
      <c r="DB55" s="82">
        <v>0.59560067681895001</v>
      </c>
      <c r="DC55" s="82">
        <v>0.54773082942096996</v>
      </c>
      <c r="DD55" s="82">
        <v>0.69317571198280403</v>
      </c>
    </row>
    <row r="56" spans="2:108">
      <c r="B56" s="235">
        <v>6</v>
      </c>
      <c r="C56" s="43">
        <v>0.51180233840723499</v>
      </c>
      <c r="D56" s="43">
        <v>0.54035476718403497</v>
      </c>
      <c r="E56" s="43">
        <v>0.53138815207780699</v>
      </c>
      <c r="F56" s="43">
        <v>0.50906959870514001</v>
      </c>
      <c r="G56" s="43">
        <v>0.563263993137465</v>
      </c>
      <c r="H56" s="43">
        <v>0.59814309693663403</v>
      </c>
      <c r="I56" s="43">
        <v>0.59596012868519499</v>
      </c>
      <c r="J56" s="43">
        <v>0.571832488663643</v>
      </c>
      <c r="K56" s="43">
        <v>0.50656353831907996</v>
      </c>
      <c r="L56" s="43">
        <v>0.32588134135855501</v>
      </c>
      <c r="M56" s="43">
        <v>0.45251156286974198</v>
      </c>
      <c r="N56" s="43">
        <v>0.49435467514028802</v>
      </c>
      <c r="O56" s="43">
        <v>0.56731775374956395</v>
      </c>
      <c r="P56" s="43">
        <v>0.59526627218934902</v>
      </c>
      <c r="Q56" s="43">
        <v>0.24592391304347799</v>
      </c>
      <c r="R56" s="43">
        <v>0.31160817585807898</v>
      </c>
      <c r="S56" s="43">
        <v>0.35142503097893402</v>
      </c>
      <c r="T56" s="43">
        <v>0.30184804928131398</v>
      </c>
      <c r="U56" s="43">
        <v>0.36956521739130399</v>
      </c>
      <c r="V56" s="43">
        <v>0.30188679245283001</v>
      </c>
      <c r="W56" s="43">
        <v>0.26476496584973802</v>
      </c>
      <c r="X56" s="43">
        <v>0.24277456647398801</v>
      </c>
      <c r="Y56" s="43">
        <v>0.29651741293532302</v>
      </c>
      <c r="Z56" s="43">
        <v>0.324892498805542</v>
      </c>
      <c r="AA56" s="43">
        <v>0.36091462411580799</v>
      </c>
      <c r="AB56" s="43">
        <v>0.36022514071294498</v>
      </c>
      <c r="AC56" s="43">
        <v>0.37928863707900501</v>
      </c>
      <c r="AD56" s="43">
        <v>0.48612279226240501</v>
      </c>
      <c r="AE56" s="43">
        <v>0.31117021276595702</v>
      </c>
      <c r="AF56" s="43">
        <v>0.32677760968229902</v>
      </c>
      <c r="AG56" s="43">
        <v>0.26800000000000002</v>
      </c>
      <c r="AH56" s="43">
        <v>0.28968609865470801</v>
      </c>
      <c r="AI56" s="43">
        <v>0.34689178818111999</v>
      </c>
      <c r="AJ56" s="43">
        <v>0.51286662977310404</v>
      </c>
      <c r="AL56" s="235">
        <v>6</v>
      </c>
      <c r="AM56" s="82">
        <v>0.69040247678018496</v>
      </c>
      <c r="AN56" s="82">
        <v>0.67895545314900096</v>
      </c>
      <c r="AO56" s="82">
        <v>0.70886075949367</v>
      </c>
      <c r="AP56" s="82">
        <v>0.59564613246873499</v>
      </c>
      <c r="AQ56" s="82">
        <v>0.55792972459639101</v>
      </c>
      <c r="AR56" s="82">
        <v>0.54508009153318004</v>
      </c>
      <c r="AS56" s="82">
        <v>0.57422056770590901</v>
      </c>
      <c r="AT56" s="82">
        <v>0.57397003745318298</v>
      </c>
      <c r="AU56" s="82">
        <v>0.59141341051616003</v>
      </c>
      <c r="AV56" s="82">
        <v>0.38135593220338898</v>
      </c>
      <c r="AW56" s="82">
        <v>0.30418250950570302</v>
      </c>
      <c r="AX56" s="82">
        <v>0.31435185185185099</v>
      </c>
      <c r="AY56" s="82">
        <v>0.32017937219730902</v>
      </c>
      <c r="AZ56" s="82">
        <v>0.31889081455805801</v>
      </c>
      <c r="BA56" s="82">
        <v>0.44067796610169402</v>
      </c>
      <c r="BB56" s="82">
        <v>0.37442922374429199</v>
      </c>
      <c r="BC56" s="82">
        <v>0.342036553524804</v>
      </c>
      <c r="BD56" s="82">
        <v>0.29824561403508698</v>
      </c>
      <c r="BE56" s="82">
        <v>0.46875</v>
      </c>
      <c r="BF56" s="82">
        <v>0.38215712383488598</v>
      </c>
      <c r="BG56" s="82">
        <v>0.40510948905109401</v>
      </c>
      <c r="BH56" s="82">
        <v>0.29885057471264298</v>
      </c>
      <c r="BI56" s="82">
        <v>0.6</v>
      </c>
      <c r="BJ56" s="82">
        <v>0.55945945945945896</v>
      </c>
      <c r="BK56" s="82">
        <v>0.51063829787234005</v>
      </c>
      <c r="BL56" s="82">
        <v>0.57657657657657602</v>
      </c>
      <c r="BM56" s="82">
        <v>0.45028571428571401</v>
      </c>
      <c r="BN56" s="82">
        <v>0.43052391799544398</v>
      </c>
      <c r="BO56" s="82">
        <v>0.59090909090909005</v>
      </c>
      <c r="BP56" s="82">
        <v>0.562962962962963</v>
      </c>
      <c r="BQ56" s="82">
        <v>0.54545454545454497</v>
      </c>
      <c r="BR56" s="82">
        <v>0.559055118110236</v>
      </c>
      <c r="BS56" s="82">
        <v>0.45588235294117602</v>
      </c>
      <c r="BT56" s="43">
        <v>0.62146892655367203</v>
      </c>
      <c r="BV56" s="235">
        <v>6</v>
      </c>
      <c r="BW56" s="82">
        <v>0.69583048530416902</v>
      </c>
      <c r="BX56" s="82">
        <v>0.71089879688605795</v>
      </c>
      <c r="BY56" s="82">
        <v>0.69398907103825103</v>
      </c>
      <c r="BZ56" s="82">
        <v>0.62259380097879202</v>
      </c>
      <c r="CA56" s="82">
        <v>0.59306610513649605</v>
      </c>
      <c r="CB56" s="82">
        <v>0.57162990627862698</v>
      </c>
      <c r="CC56" s="82">
        <v>0.57616366098795302</v>
      </c>
      <c r="CD56" s="82">
        <v>0.59195055773289096</v>
      </c>
      <c r="CE56" s="82">
        <v>0.62806056701030899</v>
      </c>
      <c r="CF56" s="82">
        <v>0.51517939282428704</v>
      </c>
      <c r="CG56" s="82">
        <v>0.46667451719265102</v>
      </c>
      <c r="CH56" s="82">
        <v>0.42862040592430001</v>
      </c>
      <c r="CI56" s="82">
        <v>0.39793846634390101</v>
      </c>
      <c r="CJ56" s="82">
        <v>0.38</v>
      </c>
      <c r="CK56" s="82">
        <v>0.64503816793893098</v>
      </c>
      <c r="CL56" s="82">
        <v>0.55567394778902501</v>
      </c>
      <c r="CM56" s="82">
        <v>0.52348367029548903</v>
      </c>
      <c r="CN56" s="82">
        <v>0.54447439353099703</v>
      </c>
      <c r="CO56" s="82">
        <v>0.48587570621468901</v>
      </c>
      <c r="CP56" s="82">
        <v>0.52296296296296296</v>
      </c>
      <c r="CQ56" s="82">
        <v>0.57650096836668796</v>
      </c>
      <c r="CR56" s="82">
        <v>0.42666666666666597</v>
      </c>
      <c r="CS56" s="82">
        <v>0.640532544378698</v>
      </c>
      <c r="CT56" s="82">
        <v>0.61927877947295396</v>
      </c>
      <c r="CU56" s="82">
        <v>0.57315436241610696</v>
      </c>
      <c r="CV56" s="82">
        <v>0.55882352941176405</v>
      </c>
      <c r="CW56" s="82">
        <v>0.52084831056793601</v>
      </c>
      <c r="CX56" s="82">
        <v>0.459924220343923</v>
      </c>
      <c r="CY56" s="82">
        <v>0.69230769230769196</v>
      </c>
      <c r="CZ56" s="82">
        <v>0.58208955223880599</v>
      </c>
      <c r="DA56" s="82">
        <v>0.63276836158192096</v>
      </c>
      <c r="DB56" s="82">
        <v>0.61742424242424199</v>
      </c>
      <c r="DC56" s="82">
        <v>0.56464646464646395</v>
      </c>
      <c r="DD56" s="82">
        <v>0.66229985443959205</v>
      </c>
    </row>
    <row r="57" spans="2:108">
      <c r="B57" s="235">
        <v>7</v>
      </c>
      <c r="C57" s="43">
        <v>0.50790861159929701</v>
      </c>
      <c r="D57" s="43">
        <v>0.53668809576590504</v>
      </c>
      <c r="E57" s="43">
        <v>0.52183600713012401</v>
      </c>
      <c r="F57" s="43">
        <v>0.50549943883277204</v>
      </c>
      <c r="G57" s="43">
        <v>0.56549173194081803</v>
      </c>
      <c r="H57" s="43">
        <v>0.58449440574203004</v>
      </c>
      <c r="I57" s="43">
        <v>0.59046524985640403</v>
      </c>
      <c r="J57" s="43">
        <v>0.56560495706055003</v>
      </c>
      <c r="K57" s="43">
        <v>0.50126368997472603</v>
      </c>
      <c r="L57" s="43">
        <v>0.290135396518375</v>
      </c>
      <c r="M57" s="43">
        <v>0.43906720160481399</v>
      </c>
      <c r="N57" s="43">
        <v>0.49376467136150198</v>
      </c>
      <c r="O57" s="43">
        <v>0.55183191526306596</v>
      </c>
      <c r="P57" s="43">
        <v>0.58668927511657398</v>
      </c>
      <c r="Q57" s="43">
        <v>0.24682651622002799</v>
      </c>
      <c r="R57" s="43">
        <v>0.31637995512340999</v>
      </c>
      <c r="S57" s="43">
        <v>0.345025217790004</v>
      </c>
      <c r="T57" s="43">
        <v>0.320967741935483</v>
      </c>
      <c r="U57" s="43">
        <v>0.35094339622641502</v>
      </c>
      <c r="V57" s="43">
        <v>0.28402832415420898</v>
      </c>
      <c r="W57" s="43">
        <v>0.27189542483660101</v>
      </c>
      <c r="X57" s="43">
        <v>0.26953125</v>
      </c>
      <c r="Y57" s="43">
        <v>0.33451118963486398</v>
      </c>
      <c r="Z57" s="43">
        <v>0.33145751266178902</v>
      </c>
      <c r="AA57" s="43">
        <v>0.37091875474563402</v>
      </c>
      <c r="AB57" s="43">
        <v>0.37301587301587302</v>
      </c>
      <c r="AC57" s="43">
        <v>0.379782379782379</v>
      </c>
      <c r="AD57" s="43">
        <v>0.48676824378508399</v>
      </c>
      <c r="AE57" s="43">
        <v>0.308571428571428</v>
      </c>
      <c r="AF57" s="43">
        <v>0.30952380952380898</v>
      </c>
      <c r="AG57" s="43">
        <v>0.24137931034482701</v>
      </c>
      <c r="AH57" s="43">
        <v>0.33244444444444399</v>
      </c>
      <c r="AI57" s="43">
        <v>0.37130801687763698</v>
      </c>
      <c r="AJ57" s="43">
        <v>0.49788569090165002</v>
      </c>
      <c r="AL57" s="235">
        <v>7</v>
      </c>
      <c r="AM57" s="82">
        <v>0.65149359886201996</v>
      </c>
      <c r="AN57" s="82">
        <v>0.65468749999999998</v>
      </c>
      <c r="AO57" s="82">
        <v>0.64337700145560395</v>
      </c>
      <c r="AP57" s="82">
        <v>0.53652968036529602</v>
      </c>
      <c r="AQ57" s="82">
        <v>0.52494577006507503</v>
      </c>
      <c r="AR57" s="82">
        <v>0.51528925619834698</v>
      </c>
      <c r="AS57" s="82">
        <v>0.50758853288364203</v>
      </c>
      <c r="AT57" s="82">
        <v>0.550313152400835</v>
      </c>
      <c r="AU57" s="82">
        <v>0.55540838852097096</v>
      </c>
      <c r="AV57" s="82">
        <v>0.28301886792452802</v>
      </c>
      <c r="AW57" s="82">
        <v>0.303625377643504</v>
      </c>
      <c r="AX57" s="82">
        <v>0.29182879377431897</v>
      </c>
      <c r="AY57" s="82">
        <v>0.29466553767993198</v>
      </c>
      <c r="AZ57" s="82">
        <v>0.26158940397350899</v>
      </c>
      <c r="BA57" s="82">
        <v>0.32608695652173902</v>
      </c>
      <c r="BB57" s="82">
        <v>0.32015810276679801</v>
      </c>
      <c r="BC57" s="82">
        <v>0.30131004366812197</v>
      </c>
      <c r="BD57" s="82">
        <v>0.313253012048192</v>
      </c>
      <c r="BE57" s="82">
        <v>0.45454545454545398</v>
      </c>
      <c r="BF57" s="82">
        <v>0.30769230769230699</v>
      </c>
      <c r="BG57" s="82">
        <v>0.40562248995983902</v>
      </c>
      <c r="BH57" s="82">
        <v>0.48598130841121401</v>
      </c>
      <c r="BI57" s="82">
        <v>0.47019867549668798</v>
      </c>
      <c r="BJ57" s="82">
        <v>0.48275862068965503</v>
      </c>
      <c r="BK57" s="82">
        <v>0.47427502338634198</v>
      </c>
      <c r="BL57" s="82">
        <v>0.41463414634146301</v>
      </c>
      <c r="BM57" s="82">
        <v>0.44653349001175002</v>
      </c>
      <c r="BN57" s="82">
        <v>0.379719525350593</v>
      </c>
      <c r="BO57" s="82">
        <v>0.57534246575342396</v>
      </c>
      <c r="BP57" s="82">
        <v>0.530864197530864</v>
      </c>
      <c r="BQ57" s="82">
        <v>0.50819672131147497</v>
      </c>
      <c r="BR57" s="82">
        <v>0.43944636678200599</v>
      </c>
      <c r="BS57" s="82">
        <v>0.44444444444444398</v>
      </c>
      <c r="BT57" s="43">
        <v>0.63378058405682702</v>
      </c>
      <c r="BV57" s="235">
        <v>7</v>
      </c>
      <c r="BW57" s="82">
        <v>0.67018633540372596</v>
      </c>
      <c r="BX57" s="82">
        <v>0.670343523479357</v>
      </c>
      <c r="BY57" s="82">
        <v>0.669488867983694</v>
      </c>
      <c r="BZ57" s="82">
        <v>0.59400504525894005</v>
      </c>
      <c r="CA57" s="82">
        <v>0.560899182561307</v>
      </c>
      <c r="CB57" s="82">
        <v>0.54401182215368804</v>
      </c>
      <c r="CC57" s="82">
        <v>0.54406469138922198</v>
      </c>
      <c r="CD57" s="82">
        <v>0.55963929498565301</v>
      </c>
      <c r="CE57" s="82">
        <v>0.58995447202232298</v>
      </c>
      <c r="CF57" s="82">
        <v>0.443130118289353</v>
      </c>
      <c r="CG57" s="82">
        <v>0.42941531042796799</v>
      </c>
      <c r="CH57" s="82">
        <v>0.40530759951749001</v>
      </c>
      <c r="CI57" s="82">
        <v>0.375404986617833</v>
      </c>
      <c r="CJ57" s="82">
        <v>0.33406045497039499</v>
      </c>
      <c r="CK57" s="82">
        <v>0.54826958105646595</v>
      </c>
      <c r="CL57" s="82">
        <v>0.52110173256330505</v>
      </c>
      <c r="CM57" s="82">
        <v>0.49190177638453503</v>
      </c>
      <c r="CN57" s="82">
        <v>0.54230769230769205</v>
      </c>
      <c r="CO57" s="82">
        <v>0.50381679389312894</v>
      </c>
      <c r="CP57" s="82">
        <v>0.45027247956403199</v>
      </c>
      <c r="CQ57" s="82">
        <v>0.55773809523809503</v>
      </c>
      <c r="CR57" s="82">
        <v>0.488461538461538</v>
      </c>
      <c r="CS57" s="82">
        <v>0.56976744186046502</v>
      </c>
      <c r="CT57" s="82">
        <v>0.56921995783555801</v>
      </c>
      <c r="CU57" s="82">
        <v>0.54779244424214801</v>
      </c>
      <c r="CV57" s="82">
        <v>0.56626506024096301</v>
      </c>
      <c r="CW57" s="82">
        <v>0.498525073746312</v>
      </c>
      <c r="CX57" s="82">
        <v>0.45011482521051199</v>
      </c>
      <c r="CY57" s="82">
        <v>0.64184397163120499</v>
      </c>
      <c r="CZ57" s="82">
        <v>0.5703125</v>
      </c>
      <c r="DA57" s="82">
        <v>0.59183673469387699</v>
      </c>
      <c r="DB57" s="82">
        <v>0.52615062761506204</v>
      </c>
      <c r="DC57" s="82">
        <v>0.52295719844357902</v>
      </c>
      <c r="DD57" s="82">
        <v>0.63795940756993896</v>
      </c>
    </row>
    <row r="58" spans="2:108">
      <c r="B58" s="235">
        <v>8</v>
      </c>
      <c r="C58" s="43">
        <v>0.52471967380224205</v>
      </c>
      <c r="D58" s="43">
        <v>0.53034825870646696</v>
      </c>
      <c r="E58" s="43">
        <v>0.50989345509893402</v>
      </c>
      <c r="F58" s="43">
        <v>0.49669757822402999</v>
      </c>
      <c r="G58" s="43">
        <v>0.55583186753199398</v>
      </c>
      <c r="H58" s="43">
        <v>0.57652414428950005</v>
      </c>
      <c r="I58" s="43">
        <v>0.57650479790636799</v>
      </c>
      <c r="J58" s="43">
        <v>0.552153987167736</v>
      </c>
      <c r="K58" s="43">
        <v>0.50188007124480505</v>
      </c>
      <c r="L58" s="43">
        <v>0.32004429678848201</v>
      </c>
      <c r="M58" s="43">
        <v>0.44911097486204699</v>
      </c>
      <c r="N58" s="43">
        <v>0.49051855846140002</v>
      </c>
      <c r="O58" s="43">
        <v>0.53867568104991004</v>
      </c>
      <c r="P58" s="43">
        <v>0.57244995233555696</v>
      </c>
      <c r="Q58" s="43">
        <v>0.23660714285714199</v>
      </c>
      <c r="R58" s="43">
        <v>0.30274135876042901</v>
      </c>
      <c r="S58" s="43">
        <v>0.33795448600575401</v>
      </c>
      <c r="T58" s="43">
        <v>0.329341317365269</v>
      </c>
      <c r="U58" s="43">
        <v>0.347003154574132</v>
      </c>
      <c r="V58" s="43">
        <v>0.30321285140562199</v>
      </c>
      <c r="W58" s="43">
        <v>0.27725236436037798</v>
      </c>
      <c r="X58" s="43">
        <v>0.236641221374045</v>
      </c>
      <c r="Y58" s="43">
        <v>0.29047619047619</v>
      </c>
      <c r="Z58" s="43">
        <v>0.33724340175952999</v>
      </c>
      <c r="AA58" s="43">
        <v>0.37119771863117801</v>
      </c>
      <c r="AB58" s="43">
        <v>0.29765013054830203</v>
      </c>
      <c r="AC58" s="43">
        <v>0.39644714038128198</v>
      </c>
      <c r="AD58" s="43">
        <v>0.49635036496350299</v>
      </c>
      <c r="AE58" s="43">
        <v>0.27696793002915399</v>
      </c>
      <c r="AF58" s="43">
        <v>0.31779661016949101</v>
      </c>
      <c r="AG58" s="43">
        <v>0.28571428571428498</v>
      </c>
      <c r="AH58" s="43">
        <v>0.293069306930693</v>
      </c>
      <c r="AI58" s="43">
        <v>0.36809392265193303</v>
      </c>
      <c r="AJ58" s="43">
        <v>0.49470569915913998</v>
      </c>
      <c r="AL58" s="235">
        <v>8</v>
      </c>
      <c r="AM58" s="82">
        <v>0.645569620253164</v>
      </c>
      <c r="AN58" s="82">
        <v>0.59112519809825603</v>
      </c>
      <c r="AO58" s="82">
        <v>0.616740088105726</v>
      </c>
      <c r="AP58" s="82">
        <v>0.51940584571154702</v>
      </c>
      <c r="AQ58" s="82">
        <v>0.50606060606060599</v>
      </c>
      <c r="AR58" s="82">
        <v>0.48556105610561001</v>
      </c>
      <c r="AS58" s="82">
        <v>0.49744245524296599</v>
      </c>
      <c r="AT58" s="82">
        <v>0.49128030625265801</v>
      </c>
      <c r="AU58" s="82">
        <v>0.52448512585812301</v>
      </c>
      <c r="AV58" s="82">
        <v>0.25770925110132098</v>
      </c>
      <c r="AW58" s="82">
        <v>0.280290791599353</v>
      </c>
      <c r="AX58" s="82">
        <v>0.25958702064896699</v>
      </c>
      <c r="AY58" s="82">
        <v>0.247635425623387</v>
      </c>
      <c r="AZ58" s="82">
        <v>0.24607329842931899</v>
      </c>
      <c r="BA58" s="82">
        <v>0.25974025974025899</v>
      </c>
      <c r="BB58" s="82">
        <v>0.32764505119453902</v>
      </c>
      <c r="BC58" s="82">
        <v>0.33950617283950602</v>
      </c>
      <c r="BD58" s="82">
        <v>0.33333333333333298</v>
      </c>
      <c r="BE58" s="82">
        <v>0.27659574468085102</v>
      </c>
      <c r="BF58" s="82">
        <v>0.28063725490196001</v>
      </c>
      <c r="BG58" s="82">
        <v>0.35271317829457299</v>
      </c>
      <c r="BH58" s="82">
        <v>0.33620689655172398</v>
      </c>
      <c r="BI58" s="82">
        <v>0.39568345323741</v>
      </c>
      <c r="BJ58" s="82">
        <v>0.485436893203883</v>
      </c>
      <c r="BK58" s="82">
        <v>0.43072289156626498</v>
      </c>
      <c r="BL58" s="82">
        <v>0.47474747474747397</v>
      </c>
      <c r="BM58" s="82">
        <v>0.39951573849878902</v>
      </c>
      <c r="BN58" s="82">
        <v>0.36566332218506098</v>
      </c>
      <c r="BO58" s="82">
        <v>0.50632911392405</v>
      </c>
      <c r="BP58" s="82">
        <v>0.41711229946523998</v>
      </c>
      <c r="BQ58" s="82">
        <v>0.483333333333333</v>
      </c>
      <c r="BR58" s="82">
        <v>0.42580645161290298</v>
      </c>
      <c r="BS58" s="82">
        <v>0.44850498338870398</v>
      </c>
      <c r="BT58" s="43">
        <v>0.56793673616103502</v>
      </c>
      <c r="BV58" s="235">
        <v>8</v>
      </c>
      <c r="BW58" s="82">
        <v>0.63591756624141305</v>
      </c>
      <c r="BX58" s="82">
        <v>0.63146209958769395</v>
      </c>
      <c r="BY58" s="82">
        <v>0.63998763906056799</v>
      </c>
      <c r="BZ58" s="82">
        <v>0.55888380892322198</v>
      </c>
      <c r="CA58" s="82">
        <v>0.53050034270047897</v>
      </c>
      <c r="CB58" s="82">
        <v>0.510970228106159</v>
      </c>
      <c r="CC58" s="82">
        <v>0.50868627948262701</v>
      </c>
      <c r="CD58" s="82">
        <v>0.52904185543309201</v>
      </c>
      <c r="CE58" s="82">
        <v>0.56103450962062695</v>
      </c>
      <c r="CF58" s="82">
        <v>0.416589002795899</v>
      </c>
      <c r="CG58" s="82">
        <v>0.39715377520094802</v>
      </c>
      <c r="CH58" s="82">
        <v>0.37175312929599802</v>
      </c>
      <c r="CI58" s="82">
        <v>0.35020539906103199</v>
      </c>
      <c r="CJ58" s="82">
        <v>0.31793736159443198</v>
      </c>
      <c r="CK58" s="82">
        <v>0.53954305799648505</v>
      </c>
      <c r="CL58" s="82">
        <v>0.50867823765020004</v>
      </c>
      <c r="CM58" s="82">
        <v>0.44351351351351298</v>
      </c>
      <c r="CN58" s="82">
        <v>0.46523178807947002</v>
      </c>
      <c r="CO58" s="82">
        <v>0.43504531722054302</v>
      </c>
      <c r="CP58" s="82">
        <v>0.42133131618759401</v>
      </c>
      <c r="CQ58" s="82">
        <v>0.53301029678982403</v>
      </c>
      <c r="CR58" s="82">
        <v>0.42229729729729698</v>
      </c>
      <c r="CS58" s="82">
        <v>0.58130841121495302</v>
      </c>
      <c r="CT58" s="82">
        <v>0.53106060606060601</v>
      </c>
      <c r="CU58" s="82">
        <v>0.50801730720284999</v>
      </c>
      <c r="CV58" s="82">
        <v>0.50549450549450503</v>
      </c>
      <c r="CW58" s="82">
        <v>0.45892351274787502</v>
      </c>
      <c r="CX58" s="82">
        <v>0.39862455425369298</v>
      </c>
      <c r="CY58" s="82">
        <v>0.61672473867595801</v>
      </c>
      <c r="CZ58" s="82">
        <v>0.548013245033112</v>
      </c>
      <c r="DA58" s="82">
        <v>0.58823529411764697</v>
      </c>
      <c r="DB58" s="82">
        <v>0.51414141414141401</v>
      </c>
      <c r="DC58" s="82">
        <v>0.48621908127208402</v>
      </c>
      <c r="DD58" s="82">
        <v>0.60727413426194599</v>
      </c>
    </row>
    <row r="59" spans="2:108">
      <c r="B59" s="235">
        <v>9</v>
      </c>
      <c r="C59" s="43">
        <v>0.51710526315789396</v>
      </c>
      <c r="D59" s="43">
        <v>0.52474619289340096</v>
      </c>
      <c r="E59" s="43">
        <v>0.51330798479087403</v>
      </c>
      <c r="F59" s="43">
        <v>0.495932934926958</v>
      </c>
      <c r="G59" s="43">
        <v>0.54498502994011899</v>
      </c>
      <c r="H59" s="43">
        <v>0.56843743368465705</v>
      </c>
      <c r="I59" s="43">
        <v>0.577223088923556</v>
      </c>
      <c r="J59" s="43">
        <v>0.54822487427756506</v>
      </c>
      <c r="K59" s="43">
        <v>0.50372763419483102</v>
      </c>
      <c r="L59" s="43">
        <v>0.34569732937685399</v>
      </c>
      <c r="M59" s="43">
        <v>0.452512776831345</v>
      </c>
      <c r="N59" s="43">
        <v>0.47360844529750401</v>
      </c>
      <c r="O59" s="43">
        <v>0.53957205465326097</v>
      </c>
      <c r="P59" s="43">
        <v>0.58928571428571397</v>
      </c>
      <c r="Q59" s="43">
        <v>0.19732441471571899</v>
      </c>
      <c r="R59" s="43">
        <v>0.29860031104198997</v>
      </c>
      <c r="S59" s="43">
        <v>0.33414043583535102</v>
      </c>
      <c r="T59" s="43">
        <v>0.30830670926517501</v>
      </c>
      <c r="U59" s="43">
        <v>0.32268370607028701</v>
      </c>
      <c r="V59" s="43">
        <v>0.34678624813153902</v>
      </c>
      <c r="W59" s="43">
        <v>0.274014778325123</v>
      </c>
      <c r="X59" s="43">
        <v>0.242957746478873</v>
      </c>
      <c r="Y59" s="43">
        <v>0.343157894736842</v>
      </c>
      <c r="Z59" s="43">
        <v>0.302762430939226</v>
      </c>
      <c r="AA59" s="43">
        <v>0.37694086554344203</v>
      </c>
      <c r="AB59" s="43">
        <v>0.35</v>
      </c>
      <c r="AC59" s="43">
        <v>0.39509202453987702</v>
      </c>
      <c r="AD59" s="43">
        <v>0.48522550544323401</v>
      </c>
      <c r="AE59" s="43">
        <v>0.293650793650793</v>
      </c>
      <c r="AF59" s="43">
        <v>0.34657039711191301</v>
      </c>
      <c r="AG59" s="43">
        <v>0.28176795580110497</v>
      </c>
      <c r="AH59" s="43">
        <v>0.32346241457858699</v>
      </c>
      <c r="AI59" s="43">
        <v>0.36714975845410602</v>
      </c>
      <c r="AJ59" s="43">
        <v>0.49573328041277998</v>
      </c>
      <c r="AL59" s="235">
        <v>9</v>
      </c>
      <c r="AM59" s="82">
        <v>0.57263513513513498</v>
      </c>
      <c r="AN59" s="82">
        <v>0.57407407407407396</v>
      </c>
      <c r="AO59" s="82">
        <v>0.57799671592775004</v>
      </c>
      <c r="AP59" s="82">
        <v>0.49835526315789402</v>
      </c>
      <c r="AQ59" s="82">
        <v>0.45568400770712902</v>
      </c>
      <c r="AR59" s="82">
        <v>0.44214487300094002</v>
      </c>
      <c r="AS59" s="82">
        <v>0.45127974854063702</v>
      </c>
      <c r="AT59" s="82">
        <v>0.44663059517953702</v>
      </c>
      <c r="AU59" s="82">
        <v>0.46863066012002103</v>
      </c>
      <c r="AV59" s="82">
        <v>0.22020725388601001</v>
      </c>
      <c r="AW59" s="82">
        <v>0.243833017077798</v>
      </c>
      <c r="AX59" s="82">
        <v>0.23303670745272501</v>
      </c>
      <c r="AY59" s="82">
        <v>0.25226130653266299</v>
      </c>
      <c r="AZ59" s="82">
        <v>0.22242990654205599</v>
      </c>
      <c r="BA59" s="82">
        <v>0.22222222222222199</v>
      </c>
      <c r="BB59" s="82">
        <v>0.29368029739776902</v>
      </c>
      <c r="BC59" s="82">
        <v>0.27033492822966498</v>
      </c>
      <c r="BD59" s="82">
        <v>0.27835051546391698</v>
      </c>
      <c r="BE59" s="82">
        <v>0.219512195121951</v>
      </c>
      <c r="BF59" s="82">
        <v>0.25564971751412402</v>
      </c>
      <c r="BG59" s="82">
        <v>0.323943661971831</v>
      </c>
      <c r="BH59" s="82">
        <v>0.28925619834710697</v>
      </c>
      <c r="BI59" s="82">
        <v>0.47368421052631499</v>
      </c>
      <c r="BJ59" s="82">
        <v>0.45141065830721</v>
      </c>
      <c r="BK59" s="82">
        <v>0.39511653718091</v>
      </c>
      <c r="BL59" s="82">
        <v>0.41747572815533901</v>
      </c>
      <c r="BM59" s="82">
        <v>0.40709219858155998</v>
      </c>
      <c r="BN59" s="82">
        <v>0.33774038461538403</v>
      </c>
      <c r="BO59" s="82">
        <v>0.47297297297297197</v>
      </c>
      <c r="BP59" s="82">
        <v>0.47701149425287298</v>
      </c>
      <c r="BQ59" s="82">
        <v>0.38461538461538403</v>
      </c>
      <c r="BR59" s="82">
        <v>0.39710144927536201</v>
      </c>
      <c r="BS59" s="82">
        <v>0.33636363636363598</v>
      </c>
      <c r="BT59" s="43">
        <v>0.52473641524736403</v>
      </c>
      <c r="BV59" s="235">
        <v>9</v>
      </c>
      <c r="BW59" s="82">
        <v>0.58717287136011798</v>
      </c>
      <c r="BX59" s="82">
        <v>0.60370230449565498</v>
      </c>
      <c r="BY59" s="82">
        <v>0.61571276217561299</v>
      </c>
      <c r="BZ59" s="82">
        <v>0.53116986470952299</v>
      </c>
      <c r="CA59" s="82">
        <v>0.50449421084704404</v>
      </c>
      <c r="CB59" s="82">
        <v>0.48239536199095001</v>
      </c>
      <c r="CC59" s="82">
        <v>0.48363662011567199</v>
      </c>
      <c r="CD59" s="82">
        <v>0.498352364165836</v>
      </c>
      <c r="CE59" s="82">
        <v>0.52706653672366399</v>
      </c>
      <c r="CF59" s="82">
        <v>0.381465517241379</v>
      </c>
      <c r="CG59" s="82">
        <v>0.353632995005638</v>
      </c>
      <c r="CH59" s="82">
        <v>0.34180377293479097</v>
      </c>
      <c r="CI59" s="82">
        <v>0.31964077831365301</v>
      </c>
      <c r="CJ59" s="82">
        <v>0.289808917197452</v>
      </c>
      <c r="CK59" s="82">
        <v>0.51805054151624497</v>
      </c>
      <c r="CL59" s="82">
        <v>0.469696969696969</v>
      </c>
      <c r="CM59" s="82">
        <v>0.41317365269460998</v>
      </c>
      <c r="CN59" s="82">
        <v>0.44</v>
      </c>
      <c r="CO59" s="82">
        <v>0.42598187311178198</v>
      </c>
      <c r="CP59" s="82">
        <v>0.37419945105215002</v>
      </c>
      <c r="CQ59" s="82">
        <v>0.53668763102725303</v>
      </c>
      <c r="CR59" s="82">
        <v>0.35026737967914401</v>
      </c>
      <c r="CS59" s="82">
        <v>0.492929292929292</v>
      </c>
      <c r="CT59" s="82">
        <v>0.50161812297734598</v>
      </c>
      <c r="CU59" s="82">
        <v>0.46411192214111902</v>
      </c>
      <c r="CV59" s="82">
        <v>0.50488599348534202</v>
      </c>
      <c r="CW59" s="82">
        <v>0.42686424474187301</v>
      </c>
      <c r="CX59" s="82">
        <v>0.38811188811188801</v>
      </c>
      <c r="CY59" s="82">
        <v>0.51600000000000001</v>
      </c>
      <c r="CZ59" s="82">
        <v>0.53022452504317696</v>
      </c>
      <c r="DA59" s="82">
        <v>0.53645833333333304</v>
      </c>
      <c r="DB59" s="82">
        <v>0.47653061224489701</v>
      </c>
      <c r="DC59" s="82">
        <v>0.43959971408148601</v>
      </c>
      <c r="DD59" s="82">
        <v>0.56013970748744801</v>
      </c>
    </row>
    <row r="60" spans="2:108">
      <c r="B60" s="235">
        <v>10</v>
      </c>
      <c r="C60" s="43">
        <v>0.51489361702127601</v>
      </c>
      <c r="D60" s="43">
        <v>0.52376980817347696</v>
      </c>
      <c r="E60" s="43">
        <v>0.4943032427695</v>
      </c>
      <c r="F60" s="43">
        <v>0.49431085043988199</v>
      </c>
      <c r="G60" s="43">
        <v>0.54344685242517998</v>
      </c>
      <c r="H60" s="43">
        <v>0.56718237224566304</v>
      </c>
      <c r="I60" s="43">
        <v>0.561264822134387</v>
      </c>
      <c r="J60" s="43">
        <v>0.54501442109600295</v>
      </c>
      <c r="K60" s="43">
        <v>0.50155835161029605</v>
      </c>
      <c r="L60" s="43">
        <v>0.33067729083665298</v>
      </c>
      <c r="M60" s="43">
        <v>0.44061538461538402</v>
      </c>
      <c r="N60" s="43">
        <v>0.48541629839137301</v>
      </c>
      <c r="O60" s="43">
        <v>0.53925977170529205</v>
      </c>
      <c r="P60" s="43">
        <v>0.56630525437864798</v>
      </c>
      <c r="Q60" s="43">
        <v>0.263636363636363</v>
      </c>
      <c r="R60" s="43">
        <v>0.292246520874751</v>
      </c>
      <c r="S60" s="43">
        <v>0.346169114728066</v>
      </c>
      <c r="T60" s="43">
        <v>0.28810720268006701</v>
      </c>
      <c r="U60" s="43">
        <v>0.35785953177257501</v>
      </c>
      <c r="V60" s="43">
        <v>0.36247723132969001</v>
      </c>
      <c r="W60" s="43">
        <v>0.26864330637915501</v>
      </c>
      <c r="X60" s="43">
        <v>0.20833333333333301</v>
      </c>
      <c r="Y60" s="43">
        <v>0.31189710610932397</v>
      </c>
      <c r="Z60" s="43">
        <v>0.36858006042295999</v>
      </c>
      <c r="AA60" s="43">
        <v>0.380687093779015</v>
      </c>
      <c r="AB60" s="43">
        <v>0.28125</v>
      </c>
      <c r="AC60" s="43">
        <v>0.373172828890799</v>
      </c>
      <c r="AD60" s="43">
        <v>0.48661417322834599</v>
      </c>
      <c r="AE60" s="43">
        <v>0.29166666666666602</v>
      </c>
      <c r="AF60" s="43">
        <v>0.33333333333333298</v>
      </c>
      <c r="AG60" s="43">
        <v>0.28318584070796399</v>
      </c>
      <c r="AH60" s="43">
        <v>0.31449275362318801</v>
      </c>
      <c r="AI60" s="43">
        <v>0.35775451950523302</v>
      </c>
      <c r="AJ60" s="43">
        <v>0.49293144838623598</v>
      </c>
      <c r="AL60" s="235">
        <v>10</v>
      </c>
      <c r="AM60" s="82">
        <v>0.53097345132743301</v>
      </c>
      <c r="AN60" s="82">
        <v>0.531177829099307</v>
      </c>
      <c r="AO60" s="82">
        <v>0.49774774774774699</v>
      </c>
      <c r="AP60" s="82">
        <v>0.450526315789473</v>
      </c>
      <c r="AQ60" s="82">
        <v>0.42026378896882399</v>
      </c>
      <c r="AR60" s="82">
        <v>0.39907993099482397</v>
      </c>
      <c r="AS60" s="82">
        <v>0.40926856504745901</v>
      </c>
      <c r="AT60" s="82">
        <v>0.43414057885410501</v>
      </c>
      <c r="AU60" s="82">
        <v>0.45417789757412302</v>
      </c>
      <c r="AV60" s="82">
        <v>0.19860627177700299</v>
      </c>
      <c r="AW60" s="82">
        <v>0.201889020070838</v>
      </c>
      <c r="AX60" s="82">
        <v>0.219494584837545</v>
      </c>
      <c r="AY60" s="82">
        <v>0.17913832199546401</v>
      </c>
      <c r="AZ60" s="82">
        <v>0.209134615384615</v>
      </c>
      <c r="BA60" s="82">
        <v>0.189393939393939</v>
      </c>
      <c r="BB60" s="82">
        <v>0.243589743589743</v>
      </c>
      <c r="BC60" s="82">
        <v>0.23132530120481901</v>
      </c>
      <c r="BD60" s="82">
        <v>0.21698113207547101</v>
      </c>
      <c r="BE60" s="82">
        <v>0.185714285714285</v>
      </c>
      <c r="BF60" s="82">
        <v>0.24561403508771901</v>
      </c>
      <c r="BG60" s="82">
        <v>0.36559139784946199</v>
      </c>
      <c r="BH60" s="82">
        <v>0.27272727272727199</v>
      </c>
      <c r="BI60" s="82">
        <v>0.44230769230769201</v>
      </c>
      <c r="BJ60" s="82">
        <v>0.37301587301587302</v>
      </c>
      <c r="BK60" s="82">
        <v>0.36520584329349198</v>
      </c>
      <c r="BL60" s="82">
        <v>0.46</v>
      </c>
      <c r="BM60" s="82">
        <v>0.34364820846905503</v>
      </c>
      <c r="BN60" s="82">
        <v>0.29177377892030798</v>
      </c>
      <c r="BO60" s="82">
        <v>0.34939759036144502</v>
      </c>
      <c r="BP60" s="82">
        <v>0.4</v>
      </c>
      <c r="BQ60" s="82">
        <v>0.47058823529411697</v>
      </c>
      <c r="BR60" s="82">
        <v>0.4</v>
      </c>
      <c r="BS60" s="82">
        <v>0.34137931034482699</v>
      </c>
      <c r="BT60" s="43">
        <v>0.50468164794007397</v>
      </c>
      <c r="BV60" s="235">
        <v>10</v>
      </c>
      <c r="BW60" s="82">
        <v>0.57142857142857095</v>
      </c>
      <c r="BX60" s="82">
        <v>0.56680161943319796</v>
      </c>
      <c r="BY60" s="82">
        <v>0.56334106728538202</v>
      </c>
      <c r="BZ60" s="82">
        <v>0.49091745228788197</v>
      </c>
      <c r="CA60" s="82">
        <v>0.459276234125847</v>
      </c>
      <c r="CB60" s="82">
        <v>0.451020064070139</v>
      </c>
      <c r="CC60" s="82">
        <v>0.446129086904963</v>
      </c>
      <c r="CD60" s="82">
        <v>0.46395793499043902</v>
      </c>
      <c r="CE60" s="82">
        <v>0.49589071523767198</v>
      </c>
      <c r="CF60" s="82">
        <v>0.36103542234332398</v>
      </c>
      <c r="CG60" s="82">
        <v>0.34241245136186699</v>
      </c>
      <c r="CH60" s="82">
        <v>0.31426972579742501</v>
      </c>
      <c r="CI60" s="82">
        <v>0.29983593109105799</v>
      </c>
      <c r="CJ60" s="82">
        <v>0.273593073593073</v>
      </c>
      <c r="CK60" s="82">
        <v>0.431506849315068</v>
      </c>
      <c r="CL60" s="82">
        <v>0.42955112219451302</v>
      </c>
      <c r="CM60" s="82">
        <v>0.403953871499176</v>
      </c>
      <c r="CN60" s="82">
        <v>0.43777452415812501</v>
      </c>
      <c r="CO60" s="82">
        <v>0.36147757255936602</v>
      </c>
      <c r="CP60" s="82">
        <v>0.34833869239013898</v>
      </c>
      <c r="CQ60" s="82">
        <v>0.51115421920465498</v>
      </c>
      <c r="CR60" s="82">
        <v>0.36338797814207602</v>
      </c>
      <c r="CS60" s="82">
        <v>0.48511904761904701</v>
      </c>
      <c r="CT60" s="82">
        <v>0.47567567567567498</v>
      </c>
      <c r="CU60" s="82">
        <v>0.44250594766058599</v>
      </c>
      <c r="CV60" s="82">
        <v>0.53571428571428503</v>
      </c>
      <c r="CW60" s="82">
        <v>0.41625916870415602</v>
      </c>
      <c r="CX60" s="82">
        <v>0.35032951786333599</v>
      </c>
      <c r="CY60" s="82">
        <v>0.480582524271844</v>
      </c>
      <c r="CZ60" s="82">
        <v>0.47801147227533403</v>
      </c>
      <c r="DA60" s="82">
        <v>0.43356643356643298</v>
      </c>
      <c r="DB60" s="82">
        <v>0.49805447470817099</v>
      </c>
      <c r="DC60" s="82">
        <v>0.41765169424743798</v>
      </c>
      <c r="DD60" s="82">
        <v>0.53695991671004595</v>
      </c>
    </row>
    <row r="61" spans="2:108">
      <c r="B61" s="235">
        <v>11</v>
      </c>
      <c r="C61" s="43">
        <v>0.49463087248322102</v>
      </c>
      <c r="D61" s="43">
        <v>0.53113087674714099</v>
      </c>
      <c r="E61" s="43">
        <v>0.51957070707070696</v>
      </c>
      <c r="F61" s="43">
        <v>0.49226941531899698</v>
      </c>
      <c r="G61" s="43">
        <v>0.53376545070847103</v>
      </c>
      <c r="H61" s="43">
        <v>0.561836481455949</v>
      </c>
      <c r="I61" s="43">
        <v>0.56466919739696297</v>
      </c>
      <c r="J61" s="43">
        <v>0.53747195213163801</v>
      </c>
      <c r="K61" s="43">
        <v>0.48956194387405799</v>
      </c>
      <c r="L61" s="43">
        <v>0.31466666666666598</v>
      </c>
      <c r="M61" s="43">
        <v>0.431221020092735</v>
      </c>
      <c r="N61" s="43">
        <v>0.50841379310344803</v>
      </c>
      <c r="O61" s="43">
        <v>0.54371443352302096</v>
      </c>
      <c r="P61" s="43">
        <v>0.58373205741626799</v>
      </c>
      <c r="Q61" s="43">
        <v>0.25230769230769201</v>
      </c>
      <c r="R61" s="43">
        <v>0.30952380952380898</v>
      </c>
      <c r="S61" s="43">
        <v>0.322777777777777</v>
      </c>
      <c r="T61" s="43">
        <v>0.28668171557562</v>
      </c>
      <c r="U61" s="43">
        <v>0.31380753138075301</v>
      </c>
      <c r="V61" s="43">
        <v>0.306709265175718</v>
      </c>
      <c r="W61" s="43">
        <v>0.27393617021276501</v>
      </c>
      <c r="X61" s="43">
        <v>0.28070175438596401</v>
      </c>
      <c r="Y61" s="43">
        <v>0.38738738738738698</v>
      </c>
      <c r="Z61" s="43">
        <v>0.36919315403422898</v>
      </c>
      <c r="AA61" s="43">
        <v>0.40074906367041102</v>
      </c>
      <c r="AB61" s="43">
        <v>0.34210526315789402</v>
      </c>
      <c r="AC61" s="43">
        <v>0.40167364016736401</v>
      </c>
      <c r="AD61" s="43">
        <v>0.49768160741885598</v>
      </c>
      <c r="AE61" s="43">
        <v>0.30701754385964902</v>
      </c>
      <c r="AF61" s="43">
        <v>0.35603715170278599</v>
      </c>
      <c r="AG61" s="43">
        <v>0.29787234042553101</v>
      </c>
      <c r="AH61" s="43">
        <v>0.29423868312757201</v>
      </c>
      <c r="AI61" s="43">
        <v>0.39033457249070602</v>
      </c>
      <c r="AJ61" s="43">
        <v>0.485856269113149</v>
      </c>
      <c r="AL61" s="235">
        <v>11</v>
      </c>
      <c r="AM61" s="82">
        <v>0.49291784702549502</v>
      </c>
      <c r="AN61" s="82">
        <v>0.48199445983379502</v>
      </c>
      <c r="AO61" s="82">
        <v>0.51734104046242702</v>
      </c>
      <c r="AP61" s="82">
        <v>0.42149532710280302</v>
      </c>
      <c r="AQ61" s="82">
        <v>0.406299212598425</v>
      </c>
      <c r="AR61" s="82">
        <v>0.382706766917293</v>
      </c>
      <c r="AS61" s="82">
        <v>0.39744499645138398</v>
      </c>
      <c r="AT61" s="82">
        <v>0.40029985007496199</v>
      </c>
      <c r="AU61" s="82">
        <v>0.410301953818827</v>
      </c>
      <c r="AV61" s="82">
        <v>0.195833333333333</v>
      </c>
      <c r="AW61" s="82">
        <v>0.18417047184170399</v>
      </c>
      <c r="AX61" s="82">
        <v>0.20168855534709099</v>
      </c>
      <c r="AY61" s="82">
        <v>0.177514792899408</v>
      </c>
      <c r="AZ61" s="82">
        <v>0.19718309859154901</v>
      </c>
      <c r="BA61" s="82">
        <v>0.235955056179775</v>
      </c>
      <c r="BB61" s="82">
        <v>0.25925925925925902</v>
      </c>
      <c r="BC61" s="82">
        <v>0.24605678233438399</v>
      </c>
      <c r="BD61" s="82">
        <v>0.29487179487179399</v>
      </c>
      <c r="BE61" s="82">
        <v>0.22807017543859601</v>
      </c>
      <c r="BF61" s="82">
        <v>0.21490467937608301</v>
      </c>
      <c r="BG61" s="82">
        <v>0.32413793103448202</v>
      </c>
      <c r="BH61" s="82">
        <v>0.32183908045977</v>
      </c>
      <c r="BI61" s="82">
        <v>0.35087719298245601</v>
      </c>
      <c r="BJ61" s="82">
        <v>0.36363636363636298</v>
      </c>
      <c r="BK61" s="82">
        <v>0.31694915254237199</v>
      </c>
      <c r="BL61" s="82">
        <v>0.338983050847457</v>
      </c>
      <c r="BM61" s="82">
        <v>0.30786026200873301</v>
      </c>
      <c r="BN61" s="82">
        <v>0.25</v>
      </c>
      <c r="BO61" s="82">
        <v>0.43859649122806998</v>
      </c>
      <c r="BP61" s="82">
        <v>0.367088607594936</v>
      </c>
      <c r="BQ61" s="82">
        <v>0.314285714285714</v>
      </c>
      <c r="BR61" s="82">
        <v>0.32818532818532797</v>
      </c>
      <c r="BS61" s="82">
        <v>0.32225913621262398</v>
      </c>
      <c r="BT61" s="43">
        <v>0.43181818181818099</v>
      </c>
      <c r="BV61" s="235">
        <v>11</v>
      </c>
      <c r="BW61" s="82">
        <v>0.51200480192076803</v>
      </c>
      <c r="BX61" s="82">
        <v>0.53117647058823503</v>
      </c>
      <c r="BY61" s="82">
        <v>0.55302576393049696</v>
      </c>
      <c r="BZ61" s="82">
        <v>0.45995793560912401</v>
      </c>
      <c r="CA61" s="82">
        <v>0.44366287249008801</v>
      </c>
      <c r="CB61" s="82">
        <v>0.41759714158106298</v>
      </c>
      <c r="CC61" s="82">
        <v>0.41651765757711201</v>
      </c>
      <c r="CD61" s="82">
        <v>0.43494704992435701</v>
      </c>
      <c r="CE61" s="82">
        <v>0.46202629543696799</v>
      </c>
      <c r="CF61" s="82">
        <v>0.36697247706421998</v>
      </c>
      <c r="CG61" s="82">
        <v>0.29113168109883503</v>
      </c>
      <c r="CH61" s="82">
        <v>0.28100744495485502</v>
      </c>
      <c r="CI61" s="82">
        <v>0.26598676957001099</v>
      </c>
      <c r="CJ61" s="82">
        <v>0.25130890052355997</v>
      </c>
      <c r="CK61" s="82">
        <v>0.462686567164179</v>
      </c>
      <c r="CL61" s="82">
        <v>0.38786911412609698</v>
      </c>
      <c r="CM61" s="82">
        <v>0.366957243669572</v>
      </c>
      <c r="CN61" s="82">
        <v>0.40837696335078499</v>
      </c>
      <c r="CO61" s="82">
        <v>0.398713826366559</v>
      </c>
      <c r="CP61" s="82">
        <v>0.28727770177838502</v>
      </c>
      <c r="CQ61" s="82">
        <v>0.47306176084099799</v>
      </c>
      <c r="CR61" s="82">
        <v>0.38616714697406301</v>
      </c>
      <c r="CS61" s="82">
        <v>0.47107438016528902</v>
      </c>
      <c r="CT61" s="82">
        <v>0.45019920318725098</v>
      </c>
      <c r="CU61" s="82">
        <v>0.41116751269035501</v>
      </c>
      <c r="CV61" s="82">
        <v>0.43055555555555503</v>
      </c>
      <c r="CW61" s="82">
        <v>0.37892791127541497</v>
      </c>
      <c r="CX61" s="82">
        <v>0.306792622582096</v>
      </c>
      <c r="CY61" s="82">
        <v>0.44029850746268601</v>
      </c>
      <c r="CZ61" s="82">
        <v>0.42494226327944501</v>
      </c>
      <c r="DA61" s="82">
        <v>0.40517241379310298</v>
      </c>
      <c r="DB61" s="82">
        <v>0.47899159663865498</v>
      </c>
      <c r="DC61" s="82">
        <v>0.40272727272727199</v>
      </c>
      <c r="DD61" s="82">
        <v>0.489193825042881</v>
      </c>
    </row>
    <row r="62" spans="2:108">
      <c r="B62" s="235">
        <v>12</v>
      </c>
      <c r="C62" s="43">
        <v>0.50326797385620903</v>
      </c>
      <c r="D62" s="43">
        <v>0.52036659877800395</v>
      </c>
      <c r="E62" s="43">
        <v>0.50635593220338904</v>
      </c>
      <c r="F62" s="43">
        <v>0.48126965970832097</v>
      </c>
      <c r="G62" s="43">
        <v>0.54643112914776704</v>
      </c>
      <c r="H62" s="43">
        <v>0.57290767903364903</v>
      </c>
      <c r="I62" s="43">
        <v>0.55456327597473298</v>
      </c>
      <c r="J62" s="43">
        <v>0.53364555089967902</v>
      </c>
      <c r="K62" s="43">
        <v>0.49080779944289599</v>
      </c>
      <c r="L62" s="43">
        <v>0.36966824644549701</v>
      </c>
      <c r="M62" s="43">
        <v>0.43630308076602797</v>
      </c>
      <c r="N62" s="43">
        <v>0.48709369024856503</v>
      </c>
      <c r="O62" s="43">
        <v>0.53350083752093802</v>
      </c>
      <c r="P62" s="43">
        <v>0.5489443378119</v>
      </c>
      <c r="Q62" s="43">
        <v>0.222772277227722</v>
      </c>
      <c r="R62" s="43">
        <v>0.29264214046822701</v>
      </c>
      <c r="S62" s="43">
        <v>0.32258064516128998</v>
      </c>
      <c r="T62" s="43">
        <v>0.26975476839237</v>
      </c>
      <c r="U62" s="43">
        <v>0.359281437125748</v>
      </c>
      <c r="V62" s="43">
        <v>0.32653061224489699</v>
      </c>
      <c r="W62" s="43">
        <v>0.28810020876826697</v>
      </c>
      <c r="X62" s="43">
        <v>0.21212121212121199</v>
      </c>
      <c r="Y62" s="43">
        <v>0.36842105263157798</v>
      </c>
      <c r="Z62" s="43">
        <v>0.36363636363636298</v>
      </c>
      <c r="AA62" s="43">
        <v>0.41215323645970903</v>
      </c>
      <c r="AB62" s="43">
        <v>0.322033898305084</v>
      </c>
      <c r="AC62" s="43">
        <v>0.41056910569105598</v>
      </c>
      <c r="AD62" s="43">
        <v>0.44214372716199701</v>
      </c>
      <c r="AE62" s="82">
        <v>0.35227272727272702</v>
      </c>
      <c r="AF62" s="43">
        <v>0.35377358490566002</v>
      </c>
      <c r="AG62" s="43">
        <v>0.30909090909090903</v>
      </c>
      <c r="AH62" s="43">
        <v>0.32013201320132001</v>
      </c>
      <c r="AI62" s="43">
        <v>0.35985533453887802</v>
      </c>
      <c r="AJ62" s="43">
        <v>0.51542649727767698</v>
      </c>
      <c r="AL62" s="235">
        <v>12</v>
      </c>
      <c r="AM62" s="82">
        <v>0.432773109243697</v>
      </c>
      <c r="AN62" s="82">
        <v>0.41628959276018102</v>
      </c>
      <c r="AO62" s="82">
        <v>0.46581196581196499</v>
      </c>
      <c r="AP62" s="82">
        <v>0.37650200267022699</v>
      </c>
      <c r="AQ62" s="82">
        <v>0.35785953177257501</v>
      </c>
      <c r="AR62" s="82">
        <v>0.336842105263157</v>
      </c>
      <c r="AS62" s="82">
        <v>0.34712411705348101</v>
      </c>
      <c r="AT62" s="82">
        <v>0.38115183246073298</v>
      </c>
      <c r="AU62" s="82">
        <v>0.34029484029483997</v>
      </c>
      <c r="AV62" s="82">
        <v>0.146341463414634</v>
      </c>
      <c r="AW62" s="82">
        <v>0.18015665796344599</v>
      </c>
      <c r="AX62" s="82">
        <v>0.17591339648173199</v>
      </c>
      <c r="AY62" s="82">
        <v>0.13865546218487301</v>
      </c>
      <c r="AZ62" s="82">
        <v>0.15450643776824</v>
      </c>
      <c r="BA62" s="82">
        <v>0.22891566265060201</v>
      </c>
      <c r="BB62" s="82">
        <v>0.25161290322580598</v>
      </c>
      <c r="BC62" s="82">
        <v>0.207792207792207</v>
      </c>
      <c r="BD62" s="82">
        <v>0.23076923076923</v>
      </c>
      <c r="BE62" s="82">
        <v>6.6666666666666596E-2</v>
      </c>
      <c r="BF62" s="82">
        <v>0.20315581854043299</v>
      </c>
      <c r="BG62" s="82">
        <v>0.29661016949152502</v>
      </c>
      <c r="BH62" s="82">
        <v>0.25974025974025899</v>
      </c>
      <c r="BI62" s="82">
        <v>0.33333333333333298</v>
      </c>
      <c r="BJ62" s="82">
        <v>0.31304347826086898</v>
      </c>
      <c r="BK62" s="82">
        <v>0.31381733021077202</v>
      </c>
      <c r="BL62" s="82">
        <v>0.41176470588235198</v>
      </c>
      <c r="BM62" s="82">
        <v>0.24924924924924899</v>
      </c>
      <c r="BN62" s="82">
        <v>0.23185483870967699</v>
      </c>
      <c r="BO62" s="82">
        <v>0.29411764705882298</v>
      </c>
      <c r="BP62" s="82">
        <v>0.31451612903225801</v>
      </c>
      <c r="BQ62" s="82">
        <v>0.41860465116279</v>
      </c>
      <c r="BR62" s="82">
        <v>0.33707865168539303</v>
      </c>
      <c r="BS62" s="82">
        <v>0.30165289256198302</v>
      </c>
      <c r="BT62" s="43">
        <v>0.42572741194486902</v>
      </c>
      <c r="BV62" s="235">
        <v>12</v>
      </c>
      <c r="BW62" s="82">
        <v>0.48117539026629902</v>
      </c>
      <c r="BX62" s="82">
        <v>0.46742957746478803</v>
      </c>
      <c r="BY62" s="82">
        <v>0.49169741697416902</v>
      </c>
      <c r="BZ62" s="82">
        <v>0.42637674308674001</v>
      </c>
      <c r="CA62" s="82">
        <v>0.39836946451732402</v>
      </c>
      <c r="CB62" s="82">
        <v>0.38405326404676798</v>
      </c>
      <c r="CC62" s="82">
        <v>0.385168245671349</v>
      </c>
      <c r="CD62" s="82">
        <v>0.40156745661504001</v>
      </c>
      <c r="CE62" s="82">
        <v>0.42024965325936198</v>
      </c>
      <c r="CF62" s="82">
        <v>0.29344729344729298</v>
      </c>
      <c r="CG62" s="82">
        <v>0.28150873965041401</v>
      </c>
      <c r="CH62" s="82">
        <v>0.25067187881749298</v>
      </c>
      <c r="CI62" s="82">
        <v>0.233486943164362</v>
      </c>
      <c r="CJ62" s="82">
        <v>0.193704600484261</v>
      </c>
      <c r="CK62" s="82">
        <v>0.40562248995983902</v>
      </c>
      <c r="CL62" s="82">
        <v>0.35228677379480799</v>
      </c>
      <c r="CM62" s="82">
        <v>0.32457212713936401</v>
      </c>
      <c r="CN62" s="82">
        <v>0.40692640692640603</v>
      </c>
      <c r="CO62" s="82">
        <v>0.31954887218045103</v>
      </c>
      <c r="CP62" s="82">
        <v>0.27115716753022401</v>
      </c>
      <c r="CQ62" s="82">
        <v>0.46966731898238701</v>
      </c>
      <c r="CR62" s="82">
        <v>0.35135135135135098</v>
      </c>
      <c r="CS62" s="82">
        <v>0.35031847133757898</v>
      </c>
      <c r="CT62" s="82">
        <v>0.39374999999999999</v>
      </c>
      <c r="CU62" s="82">
        <v>0.37181663837011802</v>
      </c>
      <c r="CV62" s="82">
        <v>0.390804597701149</v>
      </c>
      <c r="CW62" s="82">
        <v>0.356857523302263</v>
      </c>
      <c r="CX62" s="82">
        <v>0.29558541266794602</v>
      </c>
      <c r="CY62" s="82">
        <v>0.4609375</v>
      </c>
      <c r="CZ62" s="82">
        <v>0.44590163934426202</v>
      </c>
      <c r="DA62" s="82">
        <v>0.46666666666666601</v>
      </c>
      <c r="DB62" s="82">
        <v>0.335555555555555</v>
      </c>
      <c r="DC62" s="82">
        <v>0.343493552168815</v>
      </c>
      <c r="DD62" s="82">
        <v>0.46161466072313001</v>
      </c>
    </row>
    <row r="63" spans="2:108">
      <c r="B63" s="235">
        <v>13</v>
      </c>
      <c r="C63" s="43">
        <v>0.51254480286738302</v>
      </c>
      <c r="D63" s="43">
        <v>0.53242320819112599</v>
      </c>
      <c r="E63" s="43">
        <v>0.55734767025089604</v>
      </c>
      <c r="F63" s="43">
        <v>0.50570539419087102</v>
      </c>
      <c r="G63" s="43">
        <v>0.52059773828755995</v>
      </c>
      <c r="H63" s="43">
        <v>0.55891126025354199</v>
      </c>
      <c r="I63" s="43">
        <v>0.55953673543250004</v>
      </c>
      <c r="J63" s="43">
        <v>0.53464499572283997</v>
      </c>
      <c r="K63" s="43">
        <v>0.47733061640346403</v>
      </c>
      <c r="L63" s="43">
        <v>0.31851851851851798</v>
      </c>
      <c r="M63" s="43">
        <v>0.47107438016528902</v>
      </c>
      <c r="N63" s="43">
        <v>0.50346020761245602</v>
      </c>
      <c r="O63" s="43">
        <v>0.53924418604651103</v>
      </c>
      <c r="P63" s="43">
        <v>0.53125</v>
      </c>
      <c r="Q63" s="43">
        <v>0.22033898305084701</v>
      </c>
      <c r="R63" s="43">
        <v>0.30769230769230699</v>
      </c>
      <c r="S63" s="43">
        <v>0.327372764786795</v>
      </c>
      <c r="T63" s="43">
        <v>0.328703703703703</v>
      </c>
      <c r="U63" s="43">
        <v>0.27927927927927898</v>
      </c>
      <c r="V63" s="43">
        <v>0.434782608695652</v>
      </c>
      <c r="W63" s="43">
        <v>0.24267782426778201</v>
      </c>
      <c r="X63" s="43">
        <v>0.216374269005847</v>
      </c>
      <c r="Y63" s="82">
        <v>0.23376623376623301</v>
      </c>
      <c r="Z63" s="43">
        <v>0.37398373983739802</v>
      </c>
      <c r="AA63" s="43">
        <v>0.41794310722100603</v>
      </c>
      <c r="AB63" s="82">
        <v>0.28571428571428498</v>
      </c>
      <c r="AC63" s="43">
        <v>0.41428571428571398</v>
      </c>
      <c r="AD63" s="43">
        <v>0.50617283950617198</v>
      </c>
      <c r="AE63" s="82">
        <v>0.46296296296296202</v>
      </c>
      <c r="AF63" s="43">
        <v>0.338028169014084</v>
      </c>
      <c r="AG63" s="82">
        <v>0.233333333333333</v>
      </c>
      <c r="AH63" s="43">
        <v>0.33870967741935398</v>
      </c>
      <c r="AI63" s="43">
        <v>0.37950138504155101</v>
      </c>
      <c r="AJ63" s="43">
        <v>0.47727272727272702</v>
      </c>
      <c r="AL63" s="235">
        <v>13</v>
      </c>
      <c r="AM63" s="82">
        <v>0.41401273885350298</v>
      </c>
      <c r="AN63" s="82">
        <v>0.38372093023255799</v>
      </c>
      <c r="AO63" s="82">
        <v>0.37012987012986998</v>
      </c>
      <c r="AP63" s="82">
        <v>0.33545647558386399</v>
      </c>
      <c r="AQ63" s="82">
        <v>0.32933104631217802</v>
      </c>
      <c r="AR63" s="82">
        <v>0.32459970887918399</v>
      </c>
      <c r="AS63" s="82">
        <v>0.31420373027259602</v>
      </c>
      <c r="AT63" s="82">
        <v>0.32656514382402702</v>
      </c>
      <c r="AU63" s="82">
        <v>0.38912133891213302</v>
      </c>
      <c r="AV63" s="82">
        <v>0.198019801980198</v>
      </c>
      <c r="AW63" s="82">
        <v>0.13880126182965299</v>
      </c>
      <c r="AX63" s="82">
        <v>0.16814159292035399</v>
      </c>
      <c r="AY63" s="82">
        <v>0.17664670658682599</v>
      </c>
      <c r="AZ63" s="82">
        <v>0.10919540229885</v>
      </c>
      <c r="BA63" s="82">
        <v>0.21666666666666601</v>
      </c>
      <c r="BB63" s="82">
        <v>0.13684210526315699</v>
      </c>
      <c r="BC63" s="82">
        <v>0.17948717948717899</v>
      </c>
      <c r="BD63" s="82">
        <v>0.15517241379310301</v>
      </c>
      <c r="BE63" s="82">
        <v>0.22222222222222199</v>
      </c>
      <c r="BF63" s="82">
        <v>0.13436692506459899</v>
      </c>
      <c r="BG63" s="82">
        <v>0.26865671641791</v>
      </c>
      <c r="BH63" s="82">
        <v>0.23076923076923</v>
      </c>
      <c r="BI63" s="82">
        <v>0.125</v>
      </c>
      <c r="BJ63" s="82">
        <v>0.237623762376237</v>
      </c>
      <c r="BK63" s="82">
        <v>0.27462686567164102</v>
      </c>
      <c r="BL63" s="82">
        <v>0.296296296296296</v>
      </c>
      <c r="BM63" s="82">
        <v>0.24434389140271401</v>
      </c>
      <c r="BN63" s="82">
        <v>0.19877675840978501</v>
      </c>
      <c r="BO63" s="82">
        <v>0.42499999999999999</v>
      </c>
      <c r="BP63" s="82">
        <v>0.329670329670329</v>
      </c>
      <c r="BQ63" s="82">
        <v>0.45</v>
      </c>
      <c r="BR63" s="82">
        <v>0.39072847682119199</v>
      </c>
      <c r="BS63" s="82">
        <v>0.23497267759562801</v>
      </c>
      <c r="BT63" s="43">
        <v>0.324947589098532</v>
      </c>
      <c r="BV63" s="235">
        <v>13</v>
      </c>
      <c r="BW63" s="82">
        <v>0.45505617977528001</v>
      </c>
      <c r="BX63" s="82">
        <v>0.45375722543352598</v>
      </c>
      <c r="BY63" s="82">
        <v>0.44802342606149298</v>
      </c>
      <c r="BZ63" s="82">
        <v>0.37480499219968799</v>
      </c>
      <c r="CA63" s="82">
        <v>0.36041486603284301</v>
      </c>
      <c r="CB63" s="82">
        <v>0.33636823469903798</v>
      </c>
      <c r="CC63" s="82">
        <v>0.34346135148274098</v>
      </c>
      <c r="CD63" s="82">
        <v>0.342675527304247</v>
      </c>
      <c r="CE63" s="82">
        <v>0.37805810397553502</v>
      </c>
      <c r="CF63" s="82">
        <v>0.25</v>
      </c>
      <c r="CG63" s="82">
        <v>0.23667711598746</v>
      </c>
      <c r="CH63" s="82">
        <v>0.21749316673174501</v>
      </c>
      <c r="CI63" s="82">
        <v>0.19786432160803999</v>
      </c>
      <c r="CJ63" s="82">
        <v>0.172539489671931</v>
      </c>
      <c r="CK63" s="82">
        <v>0.35754189944134002</v>
      </c>
      <c r="CL63" s="82">
        <v>0.32325141776937599</v>
      </c>
      <c r="CM63" s="82">
        <v>0.30762331838564999</v>
      </c>
      <c r="CN63" s="82">
        <v>0.32038834951456302</v>
      </c>
      <c r="CO63" s="82">
        <v>0.329113924050632</v>
      </c>
      <c r="CP63" s="82">
        <v>0.18957345971563899</v>
      </c>
      <c r="CQ63" s="82">
        <v>0.40073529411764702</v>
      </c>
      <c r="CR63" s="82">
        <v>0.35398230088495503</v>
      </c>
      <c r="CS63" s="82">
        <v>0.36842105263157798</v>
      </c>
      <c r="CT63" s="82">
        <v>0.342592592592592</v>
      </c>
      <c r="CU63" s="82">
        <v>0.33333333333333298</v>
      </c>
      <c r="CV63" s="82">
        <v>0.26984126984126899</v>
      </c>
      <c r="CW63" s="82">
        <v>0.32210526315789401</v>
      </c>
      <c r="CX63" s="82">
        <v>0.24019138755980801</v>
      </c>
      <c r="CY63" s="82">
        <v>0.42105263157894701</v>
      </c>
      <c r="CZ63" s="82">
        <v>0.37313432835820898</v>
      </c>
      <c r="DA63" s="82">
        <v>0.439024390243902</v>
      </c>
      <c r="DB63" s="82">
        <v>0.34402332361516003</v>
      </c>
      <c r="DC63" s="82">
        <v>0.29701230228470998</v>
      </c>
      <c r="DD63" s="82">
        <v>0.38574577516531899</v>
      </c>
    </row>
    <row r="64" spans="2:108">
      <c r="B64" s="235">
        <v>14</v>
      </c>
      <c r="C64" s="43">
        <v>0.50684931506849296</v>
      </c>
      <c r="D64" s="43">
        <v>0.45901639344262202</v>
      </c>
      <c r="E64" s="43">
        <v>0.48581560283687902</v>
      </c>
      <c r="F64" s="43">
        <v>0.47738209817131799</v>
      </c>
      <c r="G64" s="43">
        <v>0.520745131244707</v>
      </c>
      <c r="H64" s="43">
        <v>0.54705484089370304</v>
      </c>
      <c r="I64" s="43">
        <v>0.55305692199578305</v>
      </c>
      <c r="J64" s="43">
        <v>0.51703577512776799</v>
      </c>
      <c r="K64" s="43">
        <v>0.46507177033492803</v>
      </c>
      <c r="L64" s="43">
        <v>0.31578947368421001</v>
      </c>
      <c r="M64" s="43">
        <v>0.41640378548895901</v>
      </c>
      <c r="N64" s="43">
        <v>0.483870967741935</v>
      </c>
      <c r="O64" s="43">
        <v>0.54621848739495704</v>
      </c>
      <c r="P64" s="43">
        <v>0.52717391304347805</v>
      </c>
      <c r="Q64" s="43">
        <v>0.25373134328358199</v>
      </c>
      <c r="R64" s="43">
        <v>0.33</v>
      </c>
      <c r="S64" s="43">
        <v>0.31159420289855</v>
      </c>
      <c r="T64" s="43">
        <v>0.29285714285714198</v>
      </c>
      <c r="U64" s="43">
        <v>0.42857142857142799</v>
      </c>
      <c r="V64" s="43">
        <v>0.37634408602150499</v>
      </c>
      <c r="W64" s="43">
        <v>0.25</v>
      </c>
      <c r="X64" s="43">
        <v>0.161904761904761</v>
      </c>
      <c r="Y64" s="82">
        <v>0.39130434782608697</v>
      </c>
      <c r="Z64" s="43">
        <v>0.31481481481481399</v>
      </c>
      <c r="AA64" s="43">
        <v>0.39130434782608697</v>
      </c>
      <c r="AB64" s="82">
        <v>0.4</v>
      </c>
      <c r="AC64" s="43">
        <v>0.34677419354838701</v>
      </c>
      <c r="AD64" s="43">
        <v>0.52044609665427499</v>
      </c>
      <c r="AE64" s="82">
        <v>0.25</v>
      </c>
      <c r="AF64" s="43">
        <v>0.45588235294117602</v>
      </c>
      <c r="AG64" s="82">
        <v>0.27777777777777701</v>
      </c>
      <c r="AH64" s="43">
        <v>0.28999999999999998</v>
      </c>
      <c r="AI64" s="43">
        <v>0.42</v>
      </c>
      <c r="AJ64" s="43">
        <v>0.48952380952380897</v>
      </c>
      <c r="AL64" s="235">
        <v>14</v>
      </c>
      <c r="AM64" s="82">
        <v>0.46875</v>
      </c>
      <c r="AN64" s="82">
        <v>0.3</v>
      </c>
      <c r="AO64" s="82">
        <v>0.3</v>
      </c>
      <c r="AP64" s="82">
        <v>0.28965517241379302</v>
      </c>
      <c r="AQ64" s="82">
        <v>0.24547803617571001</v>
      </c>
      <c r="AR64" s="82">
        <v>0.25603864734299497</v>
      </c>
      <c r="AS64" s="82">
        <v>0.24888888888888799</v>
      </c>
      <c r="AT64" s="82">
        <v>0.243961352657004</v>
      </c>
      <c r="AU64" s="82">
        <v>0.28076923076922999</v>
      </c>
      <c r="AV64" s="82">
        <v>6.4102564102564097E-2</v>
      </c>
      <c r="AW64" s="82">
        <v>8.8888888888888795E-2</v>
      </c>
      <c r="AX64" s="82">
        <v>9.7222222222222196E-2</v>
      </c>
      <c r="AY64" s="82">
        <v>0.147783251231527</v>
      </c>
      <c r="AZ64" s="82">
        <v>0.13953488372093001</v>
      </c>
      <c r="BA64" s="82">
        <v>0.19607843137254899</v>
      </c>
      <c r="BB64" s="82">
        <v>7.5471698113207503E-2</v>
      </c>
      <c r="BC64" s="82">
        <v>0.132743362831858</v>
      </c>
      <c r="BD64" s="82">
        <v>0.29166666666666602</v>
      </c>
      <c r="BE64" s="82">
        <v>0.17857142857142799</v>
      </c>
      <c r="BF64" s="82">
        <v>0.127946127946127</v>
      </c>
      <c r="BG64" s="82">
        <v>0.23214285714285701</v>
      </c>
      <c r="BH64" s="82">
        <v>0.3125</v>
      </c>
      <c r="BI64" s="82">
        <v>0.148148148148148</v>
      </c>
      <c r="BJ64" s="82">
        <v>0.21052631578947301</v>
      </c>
      <c r="BK64" s="82">
        <v>0.217592592592592</v>
      </c>
      <c r="BL64" s="82">
        <v>0.16666666666666599</v>
      </c>
      <c r="BM64" s="82">
        <v>0.18012422360248401</v>
      </c>
      <c r="BN64" s="82">
        <v>0.1875</v>
      </c>
      <c r="BO64" s="82">
        <v>0.23529411764705799</v>
      </c>
      <c r="BP64" s="82">
        <v>0.337837837837837</v>
      </c>
      <c r="BQ64" s="82">
        <v>0.36842105263157798</v>
      </c>
      <c r="BR64" s="82">
        <v>0.26548672566371601</v>
      </c>
      <c r="BS64" s="82">
        <v>0.27272727272727199</v>
      </c>
      <c r="BT64" s="43">
        <v>0.321937321937321</v>
      </c>
      <c r="BV64" s="235">
        <v>14</v>
      </c>
      <c r="BW64" s="82">
        <v>0.39540816326530598</v>
      </c>
      <c r="BX64" s="82">
        <v>0.36038186157517899</v>
      </c>
      <c r="BY64" s="82">
        <v>0.37376237623762298</v>
      </c>
      <c r="BZ64" s="82">
        <v>0.33222811671087499</v>
      </c>
      <c r="CA64" s="82">
        <v>0.27941966684578101</v>
      </c>
      <c r="CB64" s="82">
        <v>0.28221113881961701</v>
      </c>
      <c r="CC64" s="82">
        <v>0.27172131147540901</v>
      </c>
      <c r="CD64" s="82">
        <v>0.27974616604970898</v>
      </c>
      <c r="CE64" s="82">
        <v>0.32600992204110502</v>
      </c>
      <c r="CF64" s="82">
        <v>0.18918918918918901</v>
      </c>
      <c r="CG64" s="82">
        <v>0.209700427960057</v>
      </c>
      <c r="CH64" s="82">
        <v>0.16760563380281601</v>
      </c>
      <c r="CI64" s="82">
        <v>0.16180904522612999</v>
      </c>
      <c r="CJ64" s="82">
        <v>0.15490196078431301</v>
      </c>
      <c r="CK64" s="82">
        <v>0.28205128205128199</v>
      </c>
      <c r="CL64" s="82">
        <v>0.32492113564668701</v>
      </c>
      <c r="CM64" s="82">
        <v>0.26518518518518502</v>
      </c>
      <c r="CN64" s="82">
        <v>0.27884615384615302</v>
      </c>
      <c r="CO64" s="82">
        <v>0.25899280575539502</v>
      </c>
      <c r="CP64" s="82">
        <v>0.18181818181818099</v>
      </c>
      <c r="CQ64" s="82">
        <v>0.33928571428571402</v>
      </c>
      <c r="CR64" s="82">
        <v>0.27891156462584998</v>
      </c>
      <c r="CS64" s="82">
        <v>0.27272727272727199</v>
      </c>
      <c r="CT64" s="82">
        <v>0.26373626373626302</v>
      </c>
      <c r="CU64" s="82">
        <v>0.27789934354485701</v>
      </c>
      <c r="CV64" s="82">
        <v>0.41666666666666602</v>
      </c>
      <c r="CW64" s="82">
        <v>0.221014492753623</v>
      </c>
      <c r="CX64" s="82">
        <v>0.22843450479233199</v>
      </c>
      <c r="CY64" s="82">
        <v>0.31914893617021201</v>
      </c>
      <c r="CZ64" s="82">
        <v>0.29523809523809502</v>
      </c>
      <c r="DA64" s="82">
        <v>0.29032258064516098</v>
      </c>
      <c r="DB64" s="82">
        <v>0.296875</v>
      </c>
      <c r="DC64" s="82">
        <v>0.248648648648648</v>
      </c>
      <c r="DD64" s="82">
        <v>0.35230024213075001</v>
      </c>
    </row>
    <row r="65" spans="2:108">
      <c r="B65" s="235">
        <v>15</v>
      </c>
      <c r="C65" s="43">
        <v>0.54</v>
      </c>
      <c r="D65" s="43">
        <v>0.46511627906976699</v>
      </c>
      <c r="E65" s="43">
        <v>0.44537815126050401</v>
      </c>
      <c r="F65" s="43">
        <v>0.47482014388489202</v>
      </c>
      <c r="G65" s="43">
        <v>0.49914821124361097</v>
      </c>
      <c r="H65" s="43">
        <v>0.59364548494983205</v>
      </c>
      <c r="I65" s="43">
        <v>0.58573596358118296</v>
      </c>
      <c r="J65" s="43">
        <v>0.51877133105801998</v>
      </c>
      <c r="K65" s="43">
        <v>0.41228070175438503</v>
      </c>
      <c r="L65" s="43">
        <v>0.441176470588235</v>
      </c>
      <c r="M65" s="43">
        <v>0.45528455284552799</v>
      </c>
      <c r="N65" s="43">
        <v>0.55327868852458995</v>
      </c>
      <c r="O65" s="43">
        <v>0.53571428571428503</v>
      </c>
      <c r="P65" s="43">
        <v>0.67213114754098302</v>
      </c>
      <c r="Q65" s="82">
        <v>0.14705882352941099</v>
      </c>
      <c r="R65" s="82">
        <v>0.25352112676056299</v>
      </c>
      <c r="S65" s="43">
        <v>0.29870129870129802</v>
      </c>
      <c r="T65" s="82">
        <v>0.22857142857142801</v>
      </c>
      <c r="U65" s="43">
        <v>0.45454545454545398</v>
      </c>
      <c r="V65" s="43">
        <v>0.34090909090909</v>
      </c>
      <c r="W65" s="43">
        <v>0.231884057971014</v>
      </c>
      <c r="X65" s="43">
        <v>0.170212765957446</v>
      </c>
      <c r="Y65" s="82">
        <v>0.33333333333333298</v>
      </c>
      <c r="Z65" s="82">
        <v>0.31818181818181801</v>
      </c>
      <c r="AA65" s="43">
        <v>0.4140625</v>
      </c>
      <c r="AB65" s="82">
        <v>0.33333333333333298</v>
      </c>
      <c r="AC65" s="43">
        <v>0.40425531914893598</v>
      </c>
      <c r="AD65" s="43">
        <v>0.431506849315068</v>
      </c>
      <c r="AE65" s="82">
        <v>0.25</v>
      </c>
      <c r="AF65" s="82">
        <v>0.25581395348837199</v>
      </c>
      <c r="AG65" s="82">
        <v>0.5</v>
      </c>
      <c r="AH65" s="43">
        <v>0.22</v>
      </c>
      <c r="AI65" s="43">
        <v>0.36538461538461497</v>
      </c>
      <c r="AJ65" s="43">
        <v>0.45783132530120402</v>
      </c>
      <c r="AL65" s="235">
        <v>15</v>
      </c>
      <c r="AM65" s="82">
        <v>0.256410256410256</v>
      </c>
      <c r="AN65" s="82">
        <v>0.40625</v>
      </c>
      <c r="AO65" s="82">
        <v>0.22222222222222199</v>
      </c>
      <c r="AP65" s="82">
        <v>0.26271186440677902</v>
      </c>
      <c r="AQ65" s="82">
        <v>0.233502538071066</v>
      </c>
      <c r="AR65" s="82">
        <v>0.22800000000000001</v>
      </c>
      <c r="AS65" s="82">
        <v>0.25296442687747001</v>
      </c>
      <c r="AT65" s="82">
        <v>0.21145374449339199</v>
      </c>
      <c r="AU65" s="82">
        <v>0.25465838509316702</v>
      </c>
      <c r="AV65" s="82">
        <v>0.122448979591836</v>
      </c>
      <c r="AW65" s="82">
        <v>0.159663865546218</v>
      </c>
      <c r="AX65" s="82">
        <v>8.4848484848484798E-2</v>
      </c>
      <c r="AY65" s="82">
        <v>0.11038961038961</v>
      </c>
      <c r="AZ65" s="82">
        <v>4.08163265306122E-2</v>
      </c>
      <c r="BA65" s="82">
        <v>0.1</v>
      </c>
      <c r="BB65" s="82">
        <v>8.3333333333333301E-2</v>
      </c>
      <c r="BC65" s="82">
        <v>7.8125E-2</v>
      </c>
      <c r="BD65" s="82">
        <v>0.11111111111111099</v>
      </c>
      <c r="BE65" s="82">
        <v>0.2</v>
      </c>
      <c r="BF65" s="82">
        <v>6.7961165048543604E-2</v>
      </c>
      <c r="BG65" s="82">
        <v>8.3333333333333301E-2</v>
      </c>
      <c r="BH65" s="82">
        <v>0.133333333333333</v>
      </c>
      <c r="BI65" s="82">
        <v>8.3333333333333301E-2</v>
      </c>
      <c r="BJ65" s="82">
        <v>0.16666666666666599</v>
      </c>
      <c r="BK65" s="82">
        <v>0.16339869281045699</v>
      </c>
      <c r="BL65" s="82">
        <v>0.25</v>
      </c>
      <c r="BM65" s="82">
        <v>0.123893805309734</v>
      </c>
      <c r="BN65" s="82">
        <v>0.113207547169811</v>
      </c>
      <c r="BO65" s="82">
        <v>0.16666666666666599</v>
      </c>
      <c r="BP65" s="82">
        <v>0.17741935483870899</v>
      </c>
      <c r="BQ65" s="82">
        <v>9.0909090909090898E-2</v>
      </c>
      <c r="BR65" s="82">
        <v>0.21176470588235199</v>
      </c>
      <c r="BS65" s="82">
        <v>0.15686274509803899</v>
      </c>
      <c r="BT65" s="43">
        <v>0.27368421052631497</v>
      </c>
      <c r="BV65" s="235">
        <v>15</v>
      </c>
      <c r="BW65" s="82">
        <v>0.26940639269406302</v>
      </c>
      <c r="BX65" s="82">
        <v>0.25615763546797998</v>
      </c>
      <c r="BY65" s="82">
        <v>0.33155080213903698</v>
      </c>
      <c r="BZ65" s="82">
        <v>0.27202472952086498</v>
      </c>
      <c r="CA65" s="82">
        <v>0.27417746759720801</v>
      </c>
      <c r="CB65" s="82">
        <v>0.21926053310404101</v>
      </c>
      <c r="CC65" s="82">
        <v>0.22834645669291301</v>
      </c>
      <c r="CD65" s="82">
        <v>0.25204918032786799</v>
      </c>
      <c r="CE65" s="82">
        <v>0.25606469002695398</v>
      </c>
      <c r="CF65" s="82">
        <v>0.25</v>
      </c>
      <c r="CG65" s="82">
        <v>0.17027027027027</v>
      </c>
      <c r="CH65" s="82">
        <v>0.12876712328767101</v>
      </c>
      <c r="CI65" s="82">
        <v>9.375E-2</v>
      </c>
      <c r="CJ65" s="82">
        <v>8.6776859504132206E-2</v>
      </c>
      <c r="CK65" s="82">
        <v>0.30555555555555503</v>
      </c>
      <c r="CL65" s="82">
        <v>0.156462585034013</v>
      </c>
      <c r="CM65" s="82">
        <v>0.18103448275862</v>
      </c>
      <c r="CN65" s="82">
        <v>0.202898550724637</v>
      </c>
      <c r="CO65" s="82">
        <v>0.148148148148148</v>
      </c>
      <c r="CP65" s="82">
        <v>0.16463414634146301</v>
      </c>
      <c r="CQ65" s="82">
        <v>0.31578947368421001</v>
      </c>
      <c r="CR65" s="82">
        <v>0.23170731707316999</v>
      </c>
      <c r="CS65" s="82">
        <v>0.17241379310344801</v>
      </c>
      <c r="CT65" s="82">
        <v>0.25</v>
      </c>
      <c r="CU65" s="82">
        <v>0.25333333333333302</v>
      </c>
      <c r="CV65" s="82">
        <v>0.33333333333333298</v>
      </c>
      <c r="CW65" s="82">
        <v>0.18320610687022901</v>
      </c>
      <c r="CX65" s="82">
        <v>0.14893617021276501</v>
      </c>
      <c r="CY65" s="82">
        <v>0.22727272727272699</v>
      </c>
      <c r="CZ65" s="82">
        <v>0.265822784810126</v>
      </c>
      <c r="DA65" s="82">
        <v>0.2</v>
      </c>
      <c r="DB65" s="82">
        <v>0.247524752475247</v>
      </c>
      <c r="DC65" s="82">
        <v>0.202380952380952</v>
      </c>
      <c r="DD65" s="82">
        <v>0.26904761904761898</v>
      </c>
    </row>
    <row r="66" spans="2:108">
      <c r="B66" s="235">
        <v>16</v>
      </c>
      <c r="C66" s="82">
        <v>0.39393939393939298</v>
      </c>
      <c r="D66" s="43">
        <v>0.48837209302325502</v>
      </c>
      <c r="E66" s="43">
        <v>0.47916666666666602</v>
      </c>
      <c r="F66" s="43">
        <v>0.44516129032258001</v>
      </c>
      <c r="G66" s="43">
        <v>0.51428571428571401</v>
      </c>
      <c r="H66" s="43">
        <v>0.48743718592964802</v>
      </c>
      <c r="I66" s="43">
        <v>0.54010695187165703</v>
      </c>
      <c r="J66" s="43">
        <v>0.38124999999999998</v>
      </c>
      <c r="K66" s="43">
        <v>0.41428571428571398</v>
      </c>
      <c r="L66" s="82">
        <v>0.25</v>
      </c>
      <c r="M66" s="43">
        <v>0.4</v>
      </c>
      <c r="N66" s="43">
        <v>0.375</v>
      </c>
      <c r="O66" s="43">
        <v>0.51388888888888795</v>
      </c>
      <c r="P66" s="43">
        <v>0.66666666666666596</v>
      </c>
      <c r="Q66" s="82">
        <v>0.16666666666666599</v>
      </c>
      <c r="R66" s="82">
        <v>0.26470588235294101</v>
      </c>
      <c r="S66" s="43">
        <v>0.22222222222222199</v>
      </c>
      <c r="T66" s="82">
        <v>0.27272727272727199</v>
      </c>
      <c r="U66" s="82">
        <v>0.27272727272727199</v>
      </c>
      <c r="V66" s="43">
        <v>0.41666666666666602</v>
      </c>
      <c r="W66" s="82">
        <v>0.36842105263157798</v>
      </c>
      <c r="X66" s="82">
        <v>0.1</v>
      </c>
      <c r="Y66" s="82">
        <v>0.28571428571428498</v>
      </c>
      <c r="Z66" s="82">
        <v>0.5</v>
      </c>
      <c r="AA66" s="43">
        <v>0.28571428571428498</v>
      </c>
      <c r="AB66" s="82"/>
      <c r="AC66" s="82">
        <v>0.5</v>
      </c>
      <c r="AD66" s="43">
        <v>0.50819672131147497</v>
      </c>
      <c r="AE66" s="82">
        <v>0.4</v>
      </c>
      <c r="AF66" s="82">
        <v>0.33333333333333298</v>
      </c>
      <c r="AG66" s="82">
        <v>0.5</v>
      </c>
      <c r="AH66" s="82">
        <v>0.42857142857142799</v>
      </c>
      <c r="AI66" s="43">
        <v>0.43859649122806998</v>
      </c>
      <c r="AJ66" s="43">
        <v>0.52272727272727204</v>
      </c>
      <c r="AL66" s="235">
        <v>16</v>
      </c>
      <c r="AM66" s="82">
        <v>0.19047619047618999</v>
      </c>
      <c r="AN66" s="82">
        <v>0.2</v>
      </c>
      <c r="AO66" s="82">
        <v>0.34615384615384598</v>
      </c>
      <c r="AP66" s="82">
        <v>0.154929577464788</v>
      </c>
      <c r="AQ66" s="82">
        <v>0.163265306122448</v>
      </c>
      <c r="AR66" s="82">
        <v>0.11009174311926601</v>
      </c>
      <c r="AS66" s="82">
        <v>0.16666666666666599</v>
      </c>
      <c r="AT66" s="82">
        <v>0.159574468085106</v>
      </c>
      <c r="AU66" s="82">
        <v>0.18461538461538399</v>
      </c>
      <c r="AV66" s="82">
        <v>5.2631578947368397E-2</v>
      </c>
      <c r="AW66" s="82">
        <v>2.9850746268656699E-2</v>
      </c>
      <c r="AX66" s="82">
        <v>6.5789473684210495E-2</v>
      </c>
      <c r="AY66" s="82">
        <v>8.1967213114753995E-2</v>
      </c>
      <c r="AZ66" s="82">
        <v>0.05</v>
      </c>
      <c r="BA66" s="82"/>
      <c r="BB66" s="82">
        <v>0.25</v>
      </c>
      <c r="BC66" s="82"/>
      <c r="BD66" s="82"/>
      <c r="BE66" s="82">
        <v>8.3333333333333301E-2</v>
      </c>
      <c r="BF66" s="82">
        <v>7.7922077922077906E-2</v>
      </c>
      <c r="BG66" s="82">
        <v>0.15</v>
      </c>
      <c r="BH66" s="82">
        <v>0.15384615384615299</v>
      </c>
      <c r="BI66" s="82">
        <v>0.3</v>
      </c>
      <c r="BJ66" s="82"/>
      <c r="BK66" s="82">
        <v>0.17105263157894701</v>
      </c>
      <c r="BL66" s="82"/>
      <c r="BM66" s="82">
        <v>0.13636363636363599</v>
      </c>
      <c r="BN66" s="82">
        <v>9.0909090909090898E-2</v>
      </c>
      <c r="BO66" s="82">
        <v>0.23076923076923</v>
      </c>
      <c r="BP66" s="82">
        <v>4.54545454545454E-2</v>
      </c>
      <c r="BQ66" s="82">
        <v>0.25</v>
      </c>
      <c r="BR66" s="82">
        <v>0.12195121951219499</v>
      </c>
      <c r="BS66" s="82">
        <v>0.14000000000000001</v>
      </c>
      <c r="BT66" s="43">
        <v>0.204301075268817</v>
      </c>
      <c r="BV66" s="235">
        <v>16</v>
      </c>
      <c r="BW66" s="82">
        <v>0.19178082191780799</v>
      </c>
      <c r="BX66" s="82">
        <v>0.22368421052631501</v>
      </c>
      <c r="BY66" s="82">
        <v>0.27906976744186002</v>
      </c>
      <c r="BZ66" s="82">
        <v>0.18947368421052599</v>
      </c>
      <c r="CA66" s="82">
        <v>0.16085790884718401</v>
      </c>
      <c r="CB66" s="82">
        <v>0.14009661835748699</v>
      </c>
      <c r="CC66" s="82">
        <v>0.127962085308056</v>
      </c>
      <c r="CD66" s="82">
        <v>0.14792899408283999</v>
      </c>
      <c r="CE66" s="82">
        <v>0.16810344827586199</v>
      </c>
      <c r="CF66" s="82">
        <v>0.1</v>
      </c>
      <c r="CG66" s="82">
        <v>5.1094890510948898E-2</v>
      </c>
      <c r="CH66" s="82">
        <v>9.9656357388316102E-2</v>
      </c>
      <c r="CI66" s="82">
        <v>0.11872146118721399</v>
      </c>
      <c r="CJ66" s="82">
        <v>7.5471698113207503E-2</v>
      </c>
      <c r="CK66" s="82">
        <v>0.2</v>
      </c>
      <c r="CL66" s="82">
        <v>0.148148148148148</v>
      </c>
      <c r="CM66" s="82">
        <v>0.169014084507042</v>
      </c>
      <c r="CN66" s="82">
        <v>0.125</v>
      </c>
      <c r="CO66" s="82">
        <v>0.13793103448275801</v>
      </c>
      <c r="CP66" s="82">
        <v>5.5555555555555497E-2</v>
      </c>
      <c r="CQ66" s="82">
        <v>0.23684210526315699</v>
      </c>
      <c r="CR66" s="82">
        <v>0.128205128205128</v>
      </c>
      <c r="CS66" s="82">
        <v>0.19047619047618999</v>
      </c>
      <c r="CT66" s="82">
        <v>6.6666666666666596E-2</v>
      </c>
      <c r="CU66" s="82">
        <v>0.13829787234042501</v>
      </c>
      <c r="CV66" s="82">
        <v>0.14285714285714199</v>
      </c>
      <c r="CW66" s="82">
        <v>8.3333333333333301E-2</v>
      </c>
      <c r="CX66" s="82">
        <v>0.15</v>
      </c>
      <c r="CY66" s="82">
        <v>0.2</v>
      </c>
      <c r="CZ66" s="82">
        <v>0.107142857142857</v>
      </c>
      <c r="DA66" s="82">
        <v>0.4</v>
      </c>
      <c r="DB66" s="82">
        <v>0.19512195121951201</v>
      </c>
      <c r="DC66" s="82">
        <v>0.18181818181818099</v>
      </c>
      <c r="DD66" s="82">
        <v>0.17582417582417501</v>
      </c>
    </row>
    <row r="67" spans="2:108">
      <c r="B67" s="235">
        <v>17</v>
      </c>
      <c r="C67" s="82">
        <v>0.33333333333333298</v>
      </c>
      <c r="D67" s="82">
        <v>0.33333333333333298</v>
      </c>
      <c r="E67" s="82">
        <v>0.33333333333333298</v>
      </c>
      <c r="F67" s="43">
        <v>0.44</v>
      </c>
      <c r="G67" s="82">
        <v>0.59459459459459396</v>
      </c>
      <c r="H67" s="82">
        <v>0.422222222222222</v>
      </c>
      <c r="I67" s="43">
        <v>0.38235294117647001</v>
      </c>
      <c r="J67" s="82">
        <v>0.5</v>
      </c>
      <c r="K67" s="43">
        <v>0.36666666666666597</v>
      </c>
      <c r="L67" s="82"/>
      <c r="M67" s="82">
        <v>0.375</v>
      </c>
      <c r="N67" s="43">
        <v>0.6</v>
      </c>
      <c r="O67" s="82">
        <v>0.5</v>
      </c>
      <c r="P67" s="82">
        <v>0.375</v>
      </c>
      <c r="Q67" s="82"/>
      <c r="R67" s="82">
        <v>0.4</v>
      </c>
      <c r="S67" s="82"/>
      <c r="T67" s="82">
        <v>0.16666666666666599</v>
      </c>
      <c r="U67" s="82"/>
      <c r="V67" s="82">
        <v>0.44444444444444398</v>
      </c>
      <c r="W67" s="82"/>
      <c r="X67" s="82"/>
      <c r="Y67" s="82">
        <v>0.5</v>
      </c>
      <c r="Z67" s="82"/>
      <c r="AA67" s="82">
        <v>0.33333333333333298</v>
      </c>
      <c r="AB67" s="82"/>
      <c r="AC67" s="82"/>
      <c r="AD67" s="82"/>
      <c r="AE67" s="82"/>
      <c r="AF67" s="82">
        <v>0.5</v>
      </c>
      <c r="AG67" s="82"/>
      <c r="AH67" s="82">
        <v>0.5</v>
      </c>
      <c r="AI67" s="82">
        <v>0.33333333333333298</v>
      </c>
      <c r="AJ67" s="82">
        <v>0.36842105263157798</v>
      </c>
      <c r="AL67" s="235">
        <v>17</v>
      </c>
      <c r="AM67" s="82">
        <v>0.25</v>
      </c>
      <c r="AN67" s="82">
        <v>0.5</v>
      </c>
      <c r="AO67" s="82">
        <v>0.25</v>
      </c>
      <c r="AP67" s="82">
        <v>0.1875</v>
      </c>
      <c r="AQ67" s="82">
        <v>0.17647058823529399</v>
      </c>
      <c r="AR67" s="82"/>
      <c r="AS67" s="82">
        <v>0.157894736842105</v>
      </c>
      <c r="AT67" s="82">
        <v>0.157894736842105</v>
      </c>
      <c r="AU67" s="82">
        <v>0.36363636363636298</v>
      </c>
      <c r="AV67" s="82"/>
      <c r="AW67" s="82"/>
      <c r="AX67" s="82">
        <v>4.54545454545454E-2</v>
      </c>
      <c r="AY67" s="82">
        <v>0.16666666666666599</v>
      </c>
      <c r="AZ67" s="82"/>
      <c r="BA67" s="82"/>
      <c r="BB67" s="82"/>
      <c r="BC67" s="82"/>
      <c r="BD67" s="82"/>
      <c r="BE67" s="82"/>
      <c r="BF67" s="82"/>
      <c r="BG67" s="82">
        <v>0.33333333333333298</v>
      </c>
      <c r="BH67" s="82"/>
      <c r="BI67" s="82"/>
      <c r="BJ67" s="82">
        <v>0.28571428571428498</v>
      </c>
      <c r="BK67" s="82">
        <v>3.7037037037037E-2</v>
      </c>
      <c r="BL67" s="82"/>
      <c r="BM67" s="82"/>
      <c r="BN67" s="82">
        <v>6.25E-2</v>
      </c>
      <c r="BO67" s="82"/>
      <c r="BP67" s="82"/>
      <c r="BQ67" s="82"/>
      <c r="BR67" s="82"/>
      <c r="BS67" s="82">
        <v>0.33333333333333298</v>
      </c>
      <c r="BT67" s="43">
        <v>0.22727272727272699</v>
      </c>
      <c r="BV67" s="235">
        <v>17</v>
      </c>
      <c r="BW67" s="82">
        <v>0.1</v>
      </c>
      <c r="BX67" s="82">
        <v>0.33333333333333298</v>
      </c>
      <c r="BY67" s="82">
        <v>0.25</v>
      </c>
      <c r="BZ67" s="82">
        <v>0.2</v>
      </c>
      <c r="CA67" s="82">
        <v>0.23076923076923</v>
      </c>
      <c r="CB67" s="82">
        <v>4.8780487804878002E-2</v>
      </c>
      <c r="CC67" s="82">
        <v>0.13888888888888801</v>
      </c>
      <c r="CD67" s="82">
        <v>0.125</v>
      </c>
      <c r="CE67" s="82">
        <v>8.6956521739130405E-2</v>
      </c>
      <c r="CF67" s="82"/>
      <c r="CG67" s="82">
        <v>0.125</v>
      </c>
      <c r="CH67" s="82">
        <v>4.3478260869565202E-2</v>
      </c>
      <c r="CI67" s="82">
        <v>0.1</v>
      </c>
      <c r="CJ67" s="82">
        <v>8.3333333333333301E-2</v>
      </c>
      <c r="CK67" s="82">
        <v>0.2</v>
      </c>
      <c r="CL67" s="82">
        <v>0.125</v>
      </c>
      <c r="CM67" s="82">
        <v>7.1428571428571397E-2</v>
      </c>
      <c r="CN67" s="82">
        <v>0.5</v>
      </c>
      <c r="CO67" s="82"/>
      <c r="CP67" s="82"/>
      <c r="CQ67" s="82"/>
      <c r="CR67" s="82"/>
      <c r="CS67" s="82"/>
      <c r="CT67" s="82"/>
      <c r="CU67" s="82">
        <v>7.1428571428571397E-2</v>
      </c>
      <c r="CV67" s="82"/>
      <c r="CW67" s="82"/>
      <c r="CX67" s="82">
        <v>6.6666666666666596E-2</v>
      </c>
      <c r="CY67" s="82"/>
      <c r="CZ67" s="82"/>
      <c r="DA67" s="82"/>
      <c r="DB67" s="82"/>
      <c r="DC67" s="82">
        <v>0.125</v>
      </c>
      <c r="DD67" s="82">
        <v>0.14285714285714199</v>
      </c>
    </row>
    <row r="68" spans="2:108">
      <c r="B68" s="235">
        <v>18</v>
      </c>
      <c r="C68" s="82"/>
      <c r="D68" s="82">
        <v>0.5</v>
      </c>
      <c r="E68" s="82"/>
      <c r="F68" s="82"/>
      <c r="G68" s="82"/>
      <c r="H68" s="82">
        <v>0.66666666666666596</v>
      </c>
      <c r="I68" s="82">
        <v>0.75</v>
      </c>
      <c r="J68" s="82">
        <v>0.33333333333333298</v>
      </c>
      <c r="K68" s="82"/>
      <c r="L68" s="82"/>
      <c r="M68" s="82"/>
      <c r="N68" s="82">
        <v>0.66666666666666596</v>
      </c>
      <c r="O68" s="82"/>
      <c r="P68" s="82"/>
      <c r="Q68" s="82"/>
      <c r="R68" s="82"/>
      <c r="S68" s="82"/>
      <c r="T68" s="82"/>
      <c r="U68" s="82"/>
      <c r="V68" s="82"/>
      <c r="W68" s="82"/>
      <c r="X68" s="82"/>
      <c r="Y68" s="82"/>
      <c r="Z68" s="82"/>
      <c r="AA68" s="82"/>
      <c r="AB68" s="82"/>
      <c r="AC68" s="82"/>
      <c r="AD68" s="82"/>
      <c r="AE68" s="82"/>
      <c r="AF68" s="82"/>
      <c r="AG68" s="82"/>
      <c r="AH68" s="82"/>
      <c r="AI68" s="82"/>
      <c r="AJ68" s="82">
        <v>0.66666666666666596</v>
      </c>
      <c r="AL68" s="235">
        <v>18</v>
      </c>
      <c r="AM68" s="82"/>
      <c r="AN68" s="82"/>
      <c r="AO68" s="82"/>
      <c r="AP68" s="82"/>
      <c r="AQ68" s="82">
        <v>0.5</v>
      </c>
      <c r="AR68" s="82">
        <v>0.5</v>
      </c>
      <c r="AS68" s="82"/>
      <c r="AT68" s="82"/>
      <c r="AU68" s="82"/>
      <c r="AV68" s="82"/>
      <c r="AW68" s="82"/>
      <c r="AX68" s="82"/>
      <c r="AY68" s="82"/>
      <c r="AZ68" s="82"/>
      <c r="BA68" s="82"/>
      <c r="BB68" s="82"/>
      <c r="BC68" s="82"/>
      <c r="BD68" s="82"/>
      <c r="BE68" s="82"/>
      <c r="BF68" s="82"/>
      <c r="BG68" s="82"/>
      <c r="BH68" s="82"/>
      <c r="BI68" s="82"/>
      <c r="BJ68" s="82"/>
      <c r="BK68" s="82"/>
      <c r="BL68" s="82"/>
      <c r="BM68" s="82">
        <v>0.25</v>
      </c>
      <c r="BN68" s="82"/>
      <c r="BO68" s="82"/>
      <c r="BP68" s="82"/>
      <c r="BQ68" s="82"/>
      <c r="BR68" s="82"/>
      <c r="BS68" s="82"/>
      <c r="BT68" s="82"/>
      <c r="BV68" s="235">
        <v>18</v>
      </c>
      <c r="BW68" s="82"/>
      <c r="BX68" s="82"/>
      <c r="BY68" s="82"/>
      <c r="BZ68" s="82"/>
      <c r="CA68" s="82"/>
      <c r="CB68" s="82"/>
      <c r="CC68" s="82"/>
      <c r="CD68" s="82">
        <v>0.5</v>
      </c>
      <c r="CE68" s="82"/>
      <c r="CF68" s="82"/>
      <c r="CG68" s="82"/>
      <c r="CH68" s="82"/>
      <c r="CI68" s="82"/>
      <c r="CJ68" s="82"/>
      <c r="CK68" s="82"/>
      <c r="CL68" s="82"/>
      <c r="CM68" s="82"/>
      <c r="CN68" s="82"/>
      <c r="CO68" s="82"/>
      <c r="CP68" s="82"/>
      <c r="CQ68" s="82"/>
      <c r="CR68" s="82"/>
      <c r="CS68" s="82"/>
      <c r="CT68" s="82"/>
      <c r="CU68" s="82"/>
      <c r="CV68" s="82"/>
      <c r="CW68" s="82"/>
      <c r="CX68" s="82"/>
      <c r="CY68" s="82"/>
      <c r="CZ68" s="82"/>
      <c r="DA68" s="82"/>
      <c r="DB68" s="82"/>
      <c r="DC68" s="82"/>
      <c r="DD68" s="82"/>
    </row>
    <row r="70" spans="2:108">
      <c r="B70" s="311" t="s">
        <v>1023</v>
      </c>
      <c r="C70" s="311"/>
      <c r="D70" s="311"/>
      <c r="E70" s="311"/>
      <c r="F70" s="311"/>
      <c r="G70" s="311"/>
      <c r="H70" s="311"/>
      <c r="I70" s="311"/>
      <c r="J70" s="311"/>
      <c r="K70" s="311"/>
      <c r="L70" s="311"/>
      <c r="M70" s="311"/>
      <c r="N70" s="311"/>
      <c r="O70" s="311"/>
      <c r="P70" s="311"/>
      <c r="Q70" s="311"/>
      <c r="R70" s="311"/>
      <c r="S70" s="311"/>
      <c r="T70" s="311"/>
      <c r="U70" s="311"/>
      <c r="V70" s="311"/>
      <c r="W70" s="311"/>
      <c r="X70" s="311"/>
      <c r="Y70" s="311"/>
      <c r="Z70" s="311"/>
      <c r="AA70" s="311"/>
      <c r="AB70" s="311"/>
      <c r="AC70" s="311"/>
      <c r="AD70" s="311"/>
      <c r="AE70" s="311"/>
      <c r="AF70" s="311"/>
      <c r="AG70" s="311"/>
      <c r="AH70" s="311"/>
      <c r="AI70" s="311"/>
      <c r="AJ70" s="311"/>
      <c r="AL70" s="311" t="s">
        <v>1030</v>
      </c>
      <c r="AM70" s="311"/>
      <c r="AN70" s="311"/>
      <c r="AO70" s="311"/>
      <c r="AP70" s="311"/>
      <c r="AQ70" s="311"/>
      <c r="AR70" s="311"/>
      <c r="AS70" s="311"/>
      <c r="AT70" s="311"/>
      <c r="AU70" s="311"/>
      <c r="AV70" s="311"/>
      <c r="AW70" s="311"/>
      <c r="AX70" s="311"/>
      <c r="AY70" s="311"/>
      <c r="AZ70" s="311"/>
      <c r="BA70" s="311"/>
      <c r="BB70" s="311"/>
      <c r="BC70" s="311"/>
      <c r="BD70" s="311"/>
      <c r="BE70" s="311"/>
      <c r="BF70" s="311"/>
      <c r="BG70" s="311"/>
      <c r="BH70" s="311"/>
      <c r="BI70" s="311"/>
      <c r="BJ70" s="311"/>
      <c r="BK70" s="311"/>
      <c r="BL70" s="311"/>
      <c r="BM70" s="311"/>
      <c r="BN70" s="311"/>
      <c r="BO70" s="311"/>
      <c r="BP70" s="311"/>
      <c r="BQ70" s="311"/>
      <c r="BR70" s="311"/>
      <c r="BS70" s="311"/>
      <c r="BT70" s="311"/>
      <c r="BV70" s="311" t="s">
        <v>1036</v>
      </c>
      <c r="BW70" s="311"/>
      <c r="BX70" s="311"/>
      <c r="BY70" s="311"/>
      <c r="BZ70" s="311"/>
      <c r="CA70" s="311"/>
      <c r="CB70" s="311"/>
      <c r="CC70" s="311"/>
      <c r="CD70" s="311"/>
      <c r="CE70" s="311"/>
      <c r="CF70" s="311"/>
      <c r="CG70" s="311"/>
      <c r="CH70" s="311"/>
      <c r="CI70" s="311"/>
      <c r="CJ70" s="311"/>
      <c r="CK70" s="311"/>
      <c r="CL70" s="311"/>
      <c r="CM70" s="311"/>
      <c r="CN70" s="311"/>
      <c r="CO70" s="311"/>
      <c r="CP70" s="311"/>
      <c r="CQ70" s="311"/>
      <c r="CR70" s="311"/>
      <c r="CS70" s="311"/>
      <c r="CT70" s="311"/>
      <c r="CU70" s="311"/>
      <c r="CV70" s="311"/>
      <c r="CW70" s="311"/>
      <c r="CX70" s="311"/>
      <c r="CY70" s="311"/>
      <c r="CZ70" s="311"/>
      <c r="DA70" s="311"/>
      <c r="DB70" s="311"/>
      <c r="DC70" s="311"/>
      <c r="DD70" s="311"/>
    </row>
    <row r="71" spans="2:108">
      <c r="B71" s="235" t="s">
        <v>1021</v>
      </c>
      <c r="C71" s="335" t="s">
        <v>0</v>
      </c>
      <c r="D71" s="335"/>
      <c r="E71" s="335"/>
      <c r="F71" s="335" t="s">
        <v>1</v>
      </c>
      <c r="G71" s="335"/>
      <c r="H71" s="335"/>
      <c r="I71" s="335"/>
      <c r="J71" s="335"/>
      <c r="K71" s="335"/>
      <c r="L71" s="335" t="s">
        <v>1007</v>
      </c>
      <c r="M71" s="335"/>
      <c r="N71" s="335"/>
      <c r="O71" s="335"/>
      <c r="P71" s="335"/>
      <c r="Q71" s="335" t="s">
        <v>1008</v>
      </c>
      <c r="R71" s="335"/>
      <c r="S71" s="335"/>
      <c r="T71" s="335"/>
      <c r="U71" s="335"/>
      <c r="V71" s="335" t="s">
        <v>1009</v>
      </c>
      <c r="W71" s="335"/>
      <c r="X71" s="335"/>
      <c r="Y71" s="335" t="s">
        <v>5</v>
      </c>
      <c r="Z71" s="335"/>
      <c r="AA71" s="335"/>
      <c r="AB71" s="335"/>
      <c r="AC71" s="335"/>
      <c r="AD71" s="335"/>
      <c r="AE71" s="335" t="s">
        <v>1010</v>
      </c>
      <c r="AF71" s="335"/>
      <c r="AG71" s="335"/>
      <c r="AH71" s="335"/>
      <c r="AI71" s="335"/>
      <c r="AJ71" s="236" t="s">
        <v>307</v>
      </c>
      <c r="AL71" s="235" t="s">
        <v>1021</v>
      </c>
      <c r="AM71" s="335" t="s">
        <v>0</v>
      </c>
      <c r="AN71" s="335"/>
      <c r="AO71" s="335"/>
      <c r="AP71" s="335" t="s">
        <v>1</v>
      </c>
      <c r="AQ71" s="335"/>
      <c r="AR71" s="335"/>
      <c r="AS71" s="335"/>
      <c r="AT71" s="335"/>
      <c r="AU71" s="335"/>
      <c r="AV71" s="335" t="s">
        <v>1007</v>
      </c>
      <c r="AW71" s="335"/>
      <c r="AX71" s="335"/>
      <c r="AY71" s="335"/>
      <c r="AZ71" s="335"/>
      <c r="BA71" s="335" t="s">
        <v>1008</v>
      </c>
      <c r="BB71" s="335"/>
      <c r="BC71" s="335"/>
      <c r="BD71" s="335"/>
      <c r="BE71" s="335"/>
      <c r="BF71" s="335" t="s">
        <v>1009</v>
      </c>
      <c r="BG71" s="335"/>
      <c r="BH71" s="335"/>
      <c r="BI71" s="335" t="s">
        <v>5</v>
      </c>
      <c r="BJ71" s="335"/>
      <c r="BK71" s="335"/>
      <c r="BL71" s="335"/>
      <c r="BM71" s="335"/>
      <c r="BN71" s="335"/>
      <c r="BO71" s="335" t="s">
        <v>1010</v>
      </c>
      <c r="BP71" s="335"/>
      <c r="BQ71" s="335"/>
      <c r="BR71" s="335"/>
      <c r="BS71" s="335"/>
      <c r="BT71" s="236" t="s">
        <v>307</v>
      </c>
      <c r="BV71" s="235" t="s">
        <v>1021</v>
      </c>
      <c r="BW71" s="335" t="s">
        <v>0</v>
      </c>
      <c r="BX71" s="335"/>
      <c r="BY71" s="335"/>
      <c r="BZ71" s="335" t="s">
        <v>1</v>
      </c>
      <c r="CA71" s="335"/>
      <c r="CB71" s="335"/>
      <c r="CC71" s="335"/>
      <c r="CD71" s="335"/>
      <c r="CE71" s="335"/>
      <c r="CF71" s="335" t="s">
        <v>1007</v>
      </c>
      <c r="CG71" s="335"/>
      <c r="CH71" s="335"/>
      <c r="CI71" s="335"/>
      <c r="CJ71" s="335"/>
      <c r="CK71" s="335" t="s">
        <v>1008</v>
      </c>
      <c r="CL71" s="335"/>
      <c r="CM71" s="335"/>
      <c r="CN71" s="335"/>
      <c r="CO71" s="335"/>
      <c r="CP71" s="335" t="s">
        <v>1009</v>
      </c>
      <c r="CQ71" s="335"/>
      <c r="CR71" s="335"/>
      <c r="CS71" s="335" t="s">
        <v>5</v>
      </c>
      <c r="CT71" s="335"/>
      <c r="CU71" s="335"/>
      <c r="CV71" s="335"/>
      <c r="CW71" s="335"/>
      <c r="CX71" s="335"/>
      <c r="CY71" s="335" t="s">
        <v>1010</v>
      </c>
      <c r="CZ71" s="335"/>
      <c r="DA71" s="335"/>
      <c r="DB71" s="335"/>
      <c r="DC71" s="335"/>
      <c r="DD71" s="236" t="s">
        <v>307</v>
      </c>
    </row>
    <row r="72" spans="2:108">
      <c r="B72" s="237" t="s">
        <v>12</v>
      </c>
      <c r="C72" s="237">
        <v>147</v>
      </c>
      <c r="D72" s="237">
        <v>258</v>
      </c>
      <c r="E72" s="237">
        <v>369</v>
      </c>
      <c r="F72" s="237">
        <v>14</v>
      </c>
      <c r="G72" s="237">
        <v>25</v>
      </c>
      <c r="H72" s="237">
        <v>36</v>
      </c>
      <c r="I72" s="237">
        <v>47</v>
      </c>
      <c r="J72" s="237">
        <v>58</v>
      </c>
      <c r="K72" s="237">
        <v>69</v>
      </c>
      <c r="L72" s="242" t="s">
        <v>1011</v>
      </c>
      <c r="M72" s="237" t="s">
        <v>1012</v>
      </c>
      <c r="N72" s="237" t="s">
        <v>1013</v>
      </c>
      <c r="O72" s="237" t="s">
        <v>1014</v>
      </c>
      <c r="P72" s="237">
        <v>5</v>
      </c>
      <c r="Q72" s="242" t="s">
        <v>1011</v>
      </c>
      <c r="R72" s="237" t="s">
        <v>1012</v>
      </c>
      <c r="S72" s="237" t="s">
        <v>1013</v>
      </c>
      <c r="T72" s="237" t="s">
        <v>1014</v>
      </c>
      <c r="U72" s="237">
        <v>5</v>
      </c>
      <c r="V72" s="237" t="s">
        <v>476</v>
      </c>
      <c r="W72" s="237" t="s">
        <v>477</v>
      </c>
      <c r="X72" s="237" t="s">
        <v>868</v>
      </c>
      <c r="Y72" s="237" t="s">
        <v>1016</v>
      </c>
      <c r="Z72" s="273" t="s">
        <v>1158</v>
      </c>
      <c r="AA72" s="273" t="s">
        <v>1018</v>
      </c>
      <c r="AB72" s="273" t="s">
        <v>1159</v>
      </c>
      <c r="AC72" s="273" t="s">
        <v>1160</v>
      </c>
      <c r="AD72" s="273" t="s">
        <v>1020</v>
      </c>
      <c r="AE72" s="273" t="s">
        <v>1158</v>
      </c>
      <c r="AF72" s="273" t="s">
        <v>1018</v>
      </c>
      <c r="AG72" s="273" t="s">
        <v>1159</v>
      </c>
      <c r="AH72" s="273" t="s">
        <v>1160</v>
      </c>
      <c r="AI72" s="273" t="s">
        <v>1020</v>
      </c>
      <c r="AJ72" s="237" t="s">
        <v>307</v>
      </c>
      <c r="AL72" s="237" t="s">
        <v>12</v>
      </c>
      <c r="AM72" s="237">
        <v>147</v>
      </c>
      <c r="AN72" s="237">
        <v>258</v>
      </c>
      <c r="AO72" s="237">
        <v>369</v>
      </c>
      <c r="AP72" s="237">
        <v>14</v>
      </c>
      <c r="AQ72" s="237">
        <v>25</v>
      </c>
      <c r="AR72" s="237">
        <v>36</v>
      </c>
      <c r="AS72" s="237">
        <v>47</v>
      </c>
      <c r="AT72" s="237">
        <v>58</v>
      </c>
      <c r="AU72" s="237">
        <v>69</v>
      </c>
      <c r="AV72" s="242" t="s">
        <v>1011</v>
      </c>
      <c r="AW72" s="237" t="s">
        <v>1012</v>
      </c>
      <c r="AX72" s="237" t="s">
        <v>1013</v>
      </c>
      <c r="AY72" s="237" t="s">
        <v>1014</v>
      </c>
      <c r="AZ72" s="237">
        <v>5</v>
      </c>
      <c r="BA72" s="242" t="s">
        <v>1011</v>
      </c>
      <c r="BB72" s="237" t="s">
        <v>1012</v>
      </c>
      <c r="BC72" s="237" t="s">
        <v>1013</v>
      </c>
      <c r="BD72" s="237" t="s">
        <v>1014</v>
      </c>
      <c r="BE72" s="237">
        <v>5</v>
      </c>
      <c r="BF72" s="237" t="s">
        <v>476</v>
      </c>
      <c r="BG72" s="237" t="s">
        <v>477</v>
      </c>
      <c r="BH72" s="237" t="s">
        <v>868</v>
      </c>
      <c r="BI72" s="237" t="s">
        <v>1016</v>
      </c>
      <c r="BJ72" s="273" t="s">
        <v>1158</v>
      </c>
      <c r="BK72" s="273" t="s">
        <v>1018</v>
      </c>
      <c r="BL72" s="273" t="s">
        <v>1159</v>
      </c>
      <c r="BM72" s="273" t="s">
        <v>1160</v>
      </c>
      <c r="BN72" s="273" t="s">
        <v>1020</v>
      </c>
      <c r="BO72" s="273" t="s">
        <v>1158</v>
      </c>
      <c r="BP72" s="273" t="s">
        <v>1018</v>
      </c>
      <c r="BQ72" s="273" t="s">
        <v>1159</v>
      </c>
      <c r="BR72" s="273" t="s">
        <v>1160</v>
      </c>
      <c r="BS72" s="273" t="s">
        <v>1020</v>
      </c>
      <c r="BT72" s="237" t="s">
        <v>307</v>
      </c>
      <c r="BV72" s="237" t="s">
        <v>12</v>
      </c>
      <c r="BW72" s="237">
        <v>147</v>
      </c>
      <c r="BX72" s="237">
        <v>258</v>
      </c>
      <c r="BY72" s="237">
        <v>369</v>
      </c>
      <c r="BZ72" s="237">
        <v>14</v>
      </c>
      <c r="CA72" s="237">
        <v>25</v>
      </c>
      <c r="CB72" s="237">
        <v>36</v>
      </c>
      <c r="CC72" s="237">
        <v>47</v>
      </c>
      <c r="CD72" s="237">
        <v>58</v>
      </c>
      <c r="CE72" s="237">
        <v>69</v>
      </c>
      <c r="CF72" s="242" t="s">
        <v>1011</v>
      </c>
      <c r="CG72" s="237" t="s">
        <v>1012</v>
      </c>
      <c r="CH72" s="237" t="s">
        <v>1013</v>
      </c>
      <c r="CI72" s="237" t="s">
        <v>1014</v>
      </c>
      <c r="CJ72" s="237">
        <v>5</v>
      </c>
      <c r="CK72" s="242" t="s">
        <v>1011</v>
      </c>
      <c r="CL72" s="237" t="s">
        <v>1012</v>
      </c>
      <c r="CM72" s="237" t="s">
        <v>1013</v>
      </c>
      <c r="CN72" s="237" t="s">
        <v>1014</v>
      </c>
      <c r="CO72" s="237">
        <v>5</v>
      </c>
      <c r="CP72" s="237" t="s">
        <v>476</v>
      </c>
      <c r="CQ72" s="237" t="s">
        <v>477</v>
      </c>
      <c r="CR72" s="237" t="s">
        <v>868</v>
      </c>
      <c r="CS72" s="237" t="s">
        <v>1016</v>
      </c>
      <c r="CT72" s="273" t="s">
        <v>1158</v>
      </c>
      <c r="CU72" s="273" t="s">
        <v>1018</v>
      </c>
      <c r="CV72" s="273" t="s">
        <v>1159</v>
      </c>
      <c r="CW72" s="273" t="s">
        <v>1160</v>
      </c>
      <c r="CX72" s="273" t="s">
        <v>1020</v>
      </c>
      <c r="CY72" s="273" t="s">
        <v>1158</v>
      </c>
      <c r="CZ72" s="273" t="s">
        <v>1018</v>
      </c>
      <c r="DA72" s="273" t="s">
        <v>1159</v>
      </c>
      <c r="DB72" s="273" t="s">
        <v>1160</v>
      </c>
      <c r="DC72" s="273" t="s">
        <v>1020</v>
      </c>
      <c r="DD72" s="237" t="s">
        <v>307</v>
      </c>
    </row>
    <row r="73" spans="2:108">
      <c r="B73" s="235">
        <v>0</v>
      </c>
      <c r="C73" s="43">
        <v>5.5118110236220402E-2</v>
      </c>
      <c r="D73" s="43">
        <v>6.1855670103092703E-2</v>
      </c>
      <c r="E73" s="43">
        <v>4.0404040404040401E-2</v>
      </c>
      <c r="F73" s="43">
        <v>8.1916537867078795E-2</v>
      </c>
      <c r="G73" s="43">
        <v>9.8522167487684706E-2</v>
      </c>
      <c r="H73" s="43">
        <v>0.113989637305699</v>
      </c>
      <c r="I73" s="43">
        <v>0.13628318584070701</v>
      </c>
      <c r="J73" s="43">
        <v>0.108108108108108</v>
      </c>
      <c r="K73" s="43">
        <v>6.0514372163388799E-2</v>
      </c>
      <c r="L73" s="43">
        <v>0.114232209737827</v>
      </c>
      <c r="M73" s="43">
        <v>0.16644113667117699</v>
      </c>
      <c r="N73" s="43">
        <v>0.18894662257912101</v>
      </c>
      <c r="O73" s="43">
        <v>0.20817843866171001</v>
      </c>
      <c r="P73" s="43">
        <v>0.22222222222222199</v>
      </c>
      <c r="Q73" s="82">
        <v>0.05</v>
      </c>
      <c r="R73" s="82">
        <v>2.6315789473684199E-2</v>
      </c>
      <c r="S73" s="43">
        <v>0.134146341463414</v>
      </c>
      <c r="T73" s="82"/>
      <c r="U73" s="82"/>
      <c r="V73" s="43">
        <v>5.2820053715308797E-2</v>
      </c>
      <c r="W73" s="43">
        <v>4.7619047619047603E-2</v>
      </c>
      <c r="X73" s="82"/>
      <c r="Y73" s="82">
        <v>1.7699115044247701E-2</v>
      </c>
      <c r="Z73" s="82">
        <v>4.8128342245989303E-2</v>
      </c>
      <c r="AA73" s="43">
        <v>8.0392156862745104E-2</v>
      </c>
      <c r="AB73" s="82">
        <v>0.04</v>
      </c>
      <c r="AC73" s="43">
        <v>0.14202898550724599</v>
      </c>
      <c r="AD73" s="43">
        <v>0.147826086956521</v>
      </c>
      <c r="AE73" s="82"/>
      <c r="AF73" s="82"/>
      <c r="AG73" s="82"/>
      <c r="AH73" s="82"/>
      <c r="AI73" s="82"/>
      <c r="AJ73" s="43">
        <v>8.0508474576271097E-2</v>
      </c>
      <c r="AL73" s="235">
        <v>0</v>
      </c>
      <c r="AM73" s="82">
        <v>0.85714285714285698</v>
      </c>
      <c r="AN73" s="82">
        <v>0.92592592592592504</v>
      </c>
      <c r="AO73" s="82">
        <v>0.83333333333333304</v>
      </c>
      <c r="AP73" s="82">
        <v>0.83132530120481896</v>
      </c>
      <c r="AQ73" s="82">
        <v>0.73124999999999996</v>
      </c>
      <c r="AR73" s="82">
        <v>0.75172413793103399</v>
      </c>
      <c r="AS73" s="82">
        <v>0.71532846715328402</v>
      </c>
      <c r="AT73" s="82">
        <v>0.77622377622377603</v>
      </c>
      <c r="AU73" s="82">
        <v>0.83431952662721898</v>
      </c>
      <c r="AV73" s="82">
        <v>0.64052287581699296</v>
      </c>
      <c r="AW73" s="82">
        <v>0.64266666666666605</v>
      </c>
      <c r="AX73" s="82">
        <v>0.58291457286432102</v>
      </c>
      <c r="AY73" s="82">
        <v>0.50704225352112597</v>
      </c>
      <c r="AZ73" s="82">
        <v>0.49549549549549499</v>
      </c>
      <c r="BA73" s="82"/>
      <c r="BB73" s="82">
        <v>0.92307692307692302</v>
      </c>
      <c r="BC73" s="82">
        <v>0.65217391304347805</v>
      </c>
      <c r="BD73" s="82"/>
      <c r="BE73" s="82"/>
      <c r="BF73" s="82">
        <v>0.87458745874587396</v>
      </c>
      <c r="BG73" s="82"/>
      <c r="BH73" s="82"/>
      <c r="BI73" s="82">
        <v>0.86206896551724099</v>
      </c>
      <c r="BJ73" s="82">
        <v>0.875</v>
      </c>
      <c r="BK73" s="82">
        <v>0.85820895522387997</v>
      </c>
      <c r="BL73" s="82">
        <v>0.92307692307692302</v>
      </c>
      <c r="BM73" s="82">
        <v>0.70535714285714202</v>
      </c>
      <c r="BN73" s="82">
        <v>0.63333333333333297</v>
      </c>
      <c r="BO73" s="82"/>
      <c r="BP73" s="82"/>
      <c r="BQ73" s="82"/>
      <c r="BR73" s="82"/>
      <c r="BS73" s="82"/>
      <c r="BT73" s="82">
        <v>0.80645161290322498</v>
      </c>
      <c r="BV73" s="235">
        <v>0</v>
      </c>
      <c r="BW73" s="82"/>
      <c r="BX73" s="82"/>
      <c r="BY73" s="82"/>
      <c r="BZ73" s="82"/>
      <c r="CA73" s="82"/>
      <c r="CB73" s="82">
        <v>0.66666666666666596</v>
      </c>
      <c r="CC73" s="82"/>
      <c r="CD73" s="82">
        <v>0.33333333333333298</v>
      </c>
      <c r="CE73" s="82">
        <v>0.66666666666666596</v>
      </c>
      <c r="CF73" s="82"/>
      <c r="CG73" s="82">
        <v>0.66666666666666596</v>
      </c>
      <c r="CH73" s="82"/>
      <c r="CI73" s="82"/>
      <c r="CJ73" s="82"/>
      <c r="CK73" s="82"/>
      <c r="CL73" s="82"/>
      <c r="CM73" s="82"/>
      <c r="CN73" s="82"/>
      <c r="CO73" s="82"/>
      <c r="CP73" s="82"/>
      <c r="CQ73" s="82"/>
      <c r="CR73" s="82"/>
      <c r="CS73" s="82"/>
      <c r="CT73" s="82"/>
      <c r="CU73" s="82"/>
      <c r="CV73" s="82"/>
      <c r="CW73" s="82"/>
      <c r="CX73" s="82"/>
      <c r="CY73" s="82"/>
      <c r="CZ73" s="82"/>
      <c r="DA73" s="82"/>
      <c r="DB73" s="82"/>
      <c r="DC73" s="82"/>
      <c r="DD73" s="82"/>
    </row>
    <row r="74" spans="2:108">
      <c r="B74" s="235">
        <v>1</v>
      </c>
      <c r="C74" s="43">
        <v>6.0240963855421603E-2</v>
      </c>
      <c r="D74" s="43">
        <v>6.4516129032257993E-2</v>
      </c>
      <c r="E74" s="43">
        <v>4.4334975369458102E-2</v>
      </c>
      <c r="F74" s="43">
        <v>7.5170842824601306E-2</v>
      </c>
      <c r="G74" s="43">
        <v>9.1136705057586295E-2</v>
      </c>
      <c r="H74" s="43">
        <v>0.110294117647058</v>
      </c>
      <c r="I74" s="43">
        <v>0.11167771545129999</v>
      </c>
      <c r="J74" s="43">
        <v>0.110327455919395</v>
      </c>
      <c r="K74" s="43">
        <v>7.6563958916900099E-2</v>
      </c>
      <c r="L74" s="43">
        <v>0.115384615384615</v>
      </c>
      <c r="M74" s="43">
        <v>0.16638005159071301</v>
      </c>
      <c r="N74" s="43">
        <v>0.18677042801556401</v>
      </c>
      <c r="O74" s="43">
        <v>0.221917808219178</v>
      </c>
      <c r="P74" s="43">
        <v>0.25675675675675602</v>
      </c>
      <c r="Q74" s="82">
        <v>6.4935064935064901E-2</v>
      </c>
      <c r="R74" s="43">
        <v>8.8888888888888795E-2</v>
      </c>
      <c r="S74" s="43">
        <v>0.158730158730158</v>
      </c>
      <c r="T74" s="82">
        <v>0.5</v>
      </c>
      <c r="U74" s="82"/>
      <c r="V74" s="43">
        <v>7.8545454545454502E-2</v>
      </c>
      <c r="W74" s="43">
        <v>5.1334702258726897E-2</v>
      </c>
      <c r="X74" s="82">
        <v>0.16666666666666599</v>
      </c>
      <c r="Y74" s="43">
        <v>4.2402826855123602E-2</v>
      </c>
      <c r="Z74" s="43">
        <v>5.6838365896980401E-2</v>
      </c>
      <c r="AA74" s="43">
        <v>7.9738562091503207E-2</v>
      </c>
      <c r="AB74" s="82">
        <v>2.77777777777777E-2</v>
      </c>
      <c r="AC74" s="43">
        <v>8.7719298245614002E-2</v>
      </c>
      <c r="AD74" s="43">
        <v>0.185022026431718</v>
      </c>
      <c r="AE74" s="82"/>
      <c r="AF74" s="43">
        <v>3.8461538461538401E-2</v>
      </c>
      <c r="AG74" s="82"/>
      <c r="AH74" s="82">
        <v>3.8461538461538401E-2</v>
      </c>
      <c r="AI74" s="43">
        <v>0.15909090909090901</v>
      </c>
      <c r="AJ74" s="43">
        <v>7.9096045197740106E-2</v>
      </c>
      <c r="AL74" s="235">
        <v>1</v>
      </c>
      <c r="AM74" s="82">
        <v>0.87387387387387305</v>
      </c>
      <c r="AN74" s="82">
        <v>0.87037037037037002</v>
      </c>
      <c r="AO74" s="82">
        <v>0.88990825688073305</v>
      </c>
      <c r="AP74" s="82">
        <v>0.82137161084529497</v>
      </c>
      <c r="AQ74" s="82">
        <v>0.76070038910505799</v>
      </c>
      <c r="AR74" s="82">
        <v>0.72782258064516103</v>
      </c>
      <c r="AS74" s="82">
        <v>0.73469387755102</v>
      </c>
      <c r="AT74" s="82">
        <v>0.75049900199600705</v>
      </c>
      <c r="AU74" s="82">
        <v>0.80591497227356701</v>
      </c>
      <c r="AV74" s="82">
        <v>0.74615384615384595</v>
      </c>
      <c r="AW74" s="82">
        <v>0.61855670103092697</v>
      </c>
      <c r="AX74" s="82">
        <v>0.58274824473420195</v>
      </c>
      <c r="AY74" s="82">
        <v>0.50847457627118597</v>
      </c>
      <c r="AZ74" s="82">
        <v>0.47530864197530798</v>
      </c>
      <c r="BA74" s="82">
        <v>0.77777777777777701</v>
      </c>
      <c r="BB74" s="82">
        <v>0.77083333333333304</v>
      </c>
      <c r="BC74" s="82">
        <v>0.676056338028169</v>
      </c>
      <c r="BD74" s="82"/>
      <c r="BE74" s="82"/>
      <c r="BF74" s="82">
        <v>0.80303030303030298</v>
      </c>
      <c r="BG74" s="82">
        <v>0.79120879120879095</v>
      </c>
      <c r="BH74" s="82"/>
      <c r="BI74" s="82">
        <v>0.92105263157894701</v>
      </c>
      <c r="BJ74" s="82">
        <v>0.86805555555555503</v>
      </c>
      <c r="BK74" s="82">
        <v>0.78160919540229801</v>
      </c>
      <c r="BL74" s="82">
        <v>0.8</v>
      </c>
      <c r="BM74" s="82">
        <v>0.76388888888888795</v>
      </c>
      <c r="BN74" s="82">
        <v>0.59154929577464699</v>
      </c>
      <c r="BO74" s="82">
        <v>0.875</v>
      </c>
      <c r="BP74" s="82">
        <v>0.90909090909090895</v>
      </c>
      <c r="BQ74" s="82"/>
      <c r="BR74" s="82">
        <v>0.92307692307692302</v>
      </c>
      <c r="BS74" s="82">
        <v>0.78571428571428503</v>
      </c>
      <c r="BT74" s="82">
        <v>0.77653631284916202</v>
      </c>
      <c r="BV74" s="235">
        <v>1</v>
      </c>
      <c r="BW74" s="82"/>
      <c r="BX74" s="82">
        <v>0.875</v>
      </c>
      <c r="BY74" s="82"/>
      <c r="BZ74" s="82">
        <v>0.68421052631578905</v>
      </c>
      <c r="CA74" s="82">
        <v>0.75</v>
      </c>
      <c r="CB74" s="82">
        <v>0.73684210526315697</v>
      </c>
      <c r="CC74" s="82">
        <v>0.63636363636363602</v>
      </c>
      <c r="CD74" s="82">
        <v>0.70588235294117596</v>
      </c>
      <c r="CE74" s="82">
        <v>0.84</v>
      </c>
      <c r="CF74" s="82"/>
      <c r="CG74" s="82">
        <v>0.77777777777777701</v>
      </c>
      <c r="CH74" s="82">
        <v>0.61702127659574402</v>
      </c>
      <c r="CI74" s="82">
        <v>0.5625</v>
      </c>
      <c r="CJ74" s="82">
        <v>0.42857142857142799</v>
      </c>
      <c r="CK74" s="82">
        <v>0.66666666666666596</v>
      </c>
      <c r="CL74" s="82">
        <v>0.5</v>
      </c>
      <c r="CM74" s="82">
        <v>0.33333333333333298</v>
      </c>
      <c r="CN74" s="82"/>
      <c r="CO74" s="82"/>
      <c r="CP74" s="82">
        <v>0.57142857142857095</v>
      </c>
      <c r="CQ74" s="82">
        <v>0.5</v>
      </c>
      <c r="CR74" s="82"/>
      <c r="CS74" s="82"/>
      <c r="CT74" s="82"/>
      <c r="CU74" s="82">
        <v>0.73333333333333295</v>
      </c>
      <c r="CV74" s="82">
        <v>0.5</v>
      </c>
      <c r="CW74" s="82">
        <v>0.77777777777777701</v>
      </c>
      <c r="CX74" s="82">
        <v>0.33333333333333298</v>
      </c>
      <c r="CY74" s="82"/>
      <c r="CZ74" s="82"/>
      <c r="DA74" s="82"/>
      <c r="DB74" s="82"/>
      <c r="DC74" s="82"/>
      <c r="DD74" s="82">
        <v>0.88235294117647001</v>
      </c>
    </row>
    <row r="75" spans="2:108">
      <c r="B75" s="235">
        <v>2</v>
      </c>
      <c r="C75" s="43">
        <v>5.4415700267618099E-2</v>
      </c>
      <c r="D75" s="43">
        <v>6.3176895306859202E-2</v>
      </c>
      <c r="E75" s="43">
        <v>5.1418439716311999E-2</v>
      </c>
      <c r="F75" s="43">
        <v>8.3276682528891893E-2</v>
      </c>
      <c r="G75" s="43">
        <v>0.112326768781911</v>
      </c>
      <c r="H75" s="43">
        <v>0.12955465587044501</v>
      </c>
      <c r="I75" s="43">
        <v>0.12520868113522499</v>
      </c>
      <c r="J75" s="43">
        <v>0.113207547169811</v>
      </c>
      <c r="K75" s="43">
        <v>8.6979076603838801E-2</v>
      </c>
      <c r="L75" s="43">
        <v>0.114243323442136</v>
      </c>
      <c r="M75" s="43">
        <v>0.169929811599556</v>
      </c>
      <c r="N75" s="43">
        <v>0.18149999999999999</v>
      </c>
      <c r="O75" s="43">
        <v>0.21187739463601499</v>
      </c>
      <c r="P75" s="43">
        <v>0.25198938992042402</v>
      </c>
      <c r="Q75" s="43">
        <v>6.7357512953367796E-2</v>
      </c>
      <c r="R75" s="43">
        <v>9.9827882960413006E-2</v>
      </c>
      <c r="S75" s="43">
        <v>0.15285880980163299</v>
      </c>
      <c r="T75" s="82">
        <v>0.133333333333333</v>
      </c>
      <c r="U75" s="82">
        <v>0.38461538461538403</v>
      </c>
      <c r="V75" s="43">
        <v>8.2745651151857003E-2</v>
      </c>
      <c r="W75" s="43">
        <v>7.3063380281690099E-2</v>
      </c>
      <c r="X75" s="82">
        <v>0.14285714285714199</v>
      </c>
      <c r="Y75" s="43">
        <v>5.8823529411764698E-2</v>
      </c>
      <c r="Z75" s="43">
        <v>6.6831683168316794E-2</v>
      </c>
      <c r="AA75" s="43">
        <v>9.2449922958397504E-2</v>
      </c>
      <c r="AB75" s="43">
        <v>7.7419354838709598E-2</v>
      </c>
      <c r="AC75" s="43">
        <v>0.106840390879478</v>
      </c>
      <c r="AD75" s="43">
        <v>0.18435754189944101</v>
      </c>
      <c r="AE75" s="82">
        <v>2.2988505747126398E-2</v>
      </c>
      <c r="AF75" s="43">
        <v>8.6092715231788006E-2</v>
      </c>
      <c r="AG75" s="82">
        <v>7.9365079365079305E-2</v>
      </c>
      <c r="AH75" s="43">
        <v>4.4334975369458102E-2</v>
      </c>
      <c r="AI75" s="43">
        <v>0.14207650273224001</v>
      </c>
      <c r="AJ75" s="43">
        <v>7.4345549738219899E-2</v>
      </c>
      <c r="AL75" s="235">
        <v>2</v>
      </c>
      <c r="AM75" s="82">
        <v>0.84375</v>
      </c>
      <c r="AN75" s="82">
        <v>0.84014869888475796</v>
      </c>
      <c r="AO75" s="82">
        <v>0.86942675159235605</v>
      </c>
      <c r="AP75" s="82">
        <v>0.789575289575289</v>
      </c>
      <c r="AQ75" s="82">
        <v>0.73659198913781398</v>
      </c>
      <c r="AR75" s="82">
        <v>0.71181755355908705</v>
      </c>
      <c r="AS75" s="82">
        <v>0.70463847203274199</v>
      </c>
      <c r="AT75" s="82">
        <v>0.74228187919462996</v>
      </c>
      <c r="AU75" s="82">
        <v>0.77631578947368396</v>
      </c>
      <c r="AV75" s="82">
        <v>0.64319248826290998</v>
      </c>
      <c r="AW75" s="82">
        <v>0.59772863120143405</v>
      </c>
      <c r="AX75" s="82">
        <v>0.55731225296442599</v>
      </c>
      <c r="AY75" s="82">
        <v>0.52286049237983501</v>
      </c>
      <c r="AZ75" s="82">
        <v>0.464379947229551</v>
      </c>
      <c r="BA75" s="82">
        <v>0.78181818181818097</v>
      </c>
      <c r="BB75" s="82">
        <v>0.71111111111111103</v>
      </c>
      <c r="BC75" s="82">
        <v>0.63424124513618596</v>
      </c>
      <c r="BD75" s="82">
        <v>0.5</v>
      </c>
      <c r="BE75" s="82">
        <v>0.33333333333333298</v>
      </c>
      <c r="BF75" s="82">
        <v>0.76641221374045798</v>
      </c>
      <c r="BG75" s="82">
        <v>0.76086956521739102</v>
      </c>
      <c r="BH75" s="82">
        <v>0.83333333333333304</v>
      </c>
      <c r="BI75" s="82">
        <v>0.81081081081080997</v>
      </c>
      <c r="BJ75" s="82">
        <v>0.81470588235294095</v>
      </c>
      <c r="BK75" s="82">
        <v>0.74686192468619195</v>
      </c>
      <c r="BL75" s="82">
        <v>0.75581395348837199</v>
      </c>
      <c r="BM75" s="82">
        <v>0.737474949899799</v>
      </c>
      <c r="BN75" s="82">
        <v>0.556962025316455</v>
      </c>
      <c r="BO75" s="82">
        <v>0.96666666666666601</v>
      </c>
      <c r="BP75" s="82">
        <v>0.79069767441860395</v>
      </c>
      <c r="BQ75" s="82">
        <v>0.84615384615384603</v>
      </c>
      <c r="BR75" s="82">
        <v>0.77611940298507398</v>
      </c>
      <c r="BS75" s="82">
        <v>0.73214285714285698</v>
      </c>
      <c r="BT75" s="82">
        <v>0.81526104417670597</v>
      </c>
      <c r="BV75" s="235">
        <v>2</v>
      </c>
      <c r="BW75" s="82">
        <v>0.83333333333333304</v>
      </c>
      <c r="BX75" s="82">
        <v>0.72727272727272696</v>
      </c>
      <c r="BY75" s="82">
        <v>0.70588235294117596</v>
      </c>
      <c r="BZ75" s="82">
        <v>0.78527607361963103</v>
      </c>
      <c r="CA75" s="82">
        <v>0.72463768115941996</v>
      </c>
      <c r="CB75" s="82">
        <v>0.69230769230769196</v>
      </c>
      <c r="CC75" s="82">
        <v>0.67910447761194004</v>
      </c>
      <c r="CD75" s="82">
        <v>0.65546218487394903</v>
      </c>
      <c r="CE75" s="82">
        <v>0.70547945205479401</v>
      </c>
      <c r="CF75" s="82">
        <v>0.44444444444444398</v>
      </c>
      <c r="CG75" s="82">
        <v>0.56666666666666599</v>
      </c>
      <c r="CH75" s="82">
        <v>0.467289719626168</v>
      </c>
      <c r="CI75" s="82">
        <v>0.53846153846153799</v>
      </c>
      <c r="CJ75" s="82">
        <v>0.57692307692307598</v>
      </c>
      <c r="CK75" s="82">
        <v>0.5</v>
      </c>
      <c r="CL75" s="82">
        <v>0.38095238095237999</v>
      </c>
      <c r="CM75" s="82">
        <v>0.45</v>
      </c>
      <c r="CN75" s="82"/>
      <c r="CO75" s="82"/>
      <c r="CP75" s="82">
        <v>0.66666666666666596</v>
      </c>
      <c r="CQ75" s="82">
        <v>0.57894736842105199</v>
      </c>
      <c r="CR75" s="82"/>
      <c r="CS75" s="82">
        <v>0.78571428571428503</v>
      </c>
      <c r="CT75" s="82">
        <v>0.61538461538461497</v>
      </c>
      <c r="CU75" s="82">
        <v>0.72499999999999998</v>
      </c>
      <c r="CV75" s="82">
        <v>0.57142857142857095</v>
      </c>
      <c r="CW75" s="82">
        <v>0.628571428571428</v>
      </c>
      <c r="CX75" s="82">
        <v>0.57777777777777695</v>
      </c>
      <c r="CY75" s="82"/>
      <c r="CZ75" s="82">
        <v>0.71428571428571397</v>
      </c>
      <c r="DA75" s="82">
        <v>0.66666666666666596</v>
      </c>
      <c r="DB75" s="82">
        <v>0.625</v>
      </c>
      <c r="DC75" s="82">
        <v>0.66666666666666596</v>
      </c>
      <c r="DD75" s="82">
        <v>0.69565217391304301</v>
      </c>
    </row>
    <row r="76" spans="2:108">
      <c r="B76" s="235">
        <v>3</v>
      </c>
      <c r="C76" s="43">
        <v>5.4704595185995603E-2</v>
      </c>
      <c r="D76" s="43">
        <v>7.5287865367581905E-2</v>
      </c>
      <c r="E76" s="43">
        <v>6.7589576547231203E-2</v>
      </c>
      <c r="F76" s="43">
        <v>9.3973984603132402E-2</v>
      </c>
      <c r="G76" s="43">
        <v>0.11080885019949201</v>
      </c>
      <c r="H76" s="43">
        <v>0.12541983383418701</v>
      </c>
      <c r="I76" s="43">
        <v>0.132264351523742</v>
      </c>
      <c r="J76" s="43">
        <v>0.117257223645842</v>
      </c>
      <c r="K76" s="43">
        <v>9.2629918499693195E-2</v>
      </c>
      <c r="L76" s="43">
        <v>0.13027522935779801</v>
      </c>
      <c r="M76" s="43">
        <v>0.168520975808921</v>
      </c>
      <c r="N76" s="43">
        <v>0.18596765779864299</v>
      </c>
      <c r="O76" s="43">
        <v>0.222483282125429</v>
      </c>
      <c r="P76" s="43">
        <v>0.23224728487886301</v>
      </c>
      <c r="Q76" s="43">
        <v>4.3731778425655898E-2</v>
      </c>
      <c r="R76" s="43">
        <v>0.102104442712392</v>
      </c>
      <c r="S76" s="43">
        <v>0.12845370819195301</v>
      </c>
      <c r="T76" s="43">
        <v>8.6021505376343996E-2</v>
      </c>
      <c r="U76" s="82">
        <v>0.114285714285714</v>
      </c>
      <c r="V76" s="43">
        <v>0.101859024012393</v>
      </c>
      <c r="W76" s="43">
        <v>7.2076612903225798E-2</v>
      </c>
      <c r="X76" s="43">
        <v>0.19277108433734899</v>
      </c>
      <c r="Y76" s="43">
        <v>6.8867924528301802E-2</v>
      </c>
      <c r="Z76" s="43">
        <v>7.5879396984924602E-2</v>
      </c>
      <c r="AA76" s="43">
        <v>0.103530615725737</v>
      </c>
      <c r="AB76" s="43">
        <v>8.9376053962900506E-2</v>
      </c>
      <c r="AC76" s="43">
        <v>0.114523121387283</v>
      </c>
      <c r="AD76" s="43">
        <v>0.17415316642120701</v>
      </c>
      <c r="AE76" s="43">
        <v>4.60829493087557E-2</v>
      </c>
      <c r="AF76" s="43">
        <v>5.8461538461538398E-2</v>
      </c>
      <c r="AG76" s="82">
        <v>6.6115702479338803E-2</v>
      </c>
      <c r="AH76" s="43">
        <v>7.2144288577154297E-2</v>
      </c>
      <c r="AI76" s="43">
        <v>0.137214137214137</v>
      </c>
      <c r="AJ76" s="43">
        <v>8.0308304326205796E-2</v>
      </c>
      <c r="AL76" s="235">
        <v>3</v>
      </c>
      <c r="AM76" s="82">
        <v>0.83480825958701999</v>
      </c>
      <c r="AN76" s="82">
        <v>0.80471380471380405</v>
      </c>
      <c r="AO76" s="82">
        <v>0.81666666666666599</v>
      </c>
      <c r="AP76" s="82">
        <v>0.73750000000000004</v>
      </c>
      <c r="AQ76" s="82">
        <v>0.70129870129870098</v>
      </c>
      <c r="AR76" s="82">
        <v>0.70177165354330695</v>
      </c>
      <c r="AS76" s="82">
        <v>0.66440129449838103</v>
      </c>
      <c r="AT76" s="82">
        <v>0.70586340206185505</v>
      </c>
      <c r="AU76" s="82">
        <v>0.74825839138695305</v>
      </c>
      <c r="AV76" s="82">
        <v>0.65650969529085801</v>
      </c>
      <c r="AW76" s="82">
        <v>0.57390146471371495</v>
      </c>
      <c r="AX76" s="82">
        <v>0.53752781711511199</v>
      </c>
      <c r="AY76" s="82">
        <v>0.47756041426927498</v>
      </c>
      <c r="AZ76" s="82">
        <v>0.44571428571428501</v>
      </c>
      <c r="BA76" s="82">
        <v>0.75789473684210495</v>
      </c>
      <c r="BB76" s="82">
        <v>0.68563685636856297</v>
      </c>
      <c r="BC76" s="82">
        <v>0.65092748735244499</v>
      </c>
      <c r="BD76" s="82">
        <v>0.67647058823529405</v>
      </c>
      <c r="BE76" s="82">
        <v>0.6</v>
      </c>
      <c r="BF76" s="82">
        <v>0.67506297229219103</v>
      </c>
      <c r="BG76" s="82">
        <v>0.72340425531914898</v>
      </c>
      <c r="BH76" s="82">
        <v>0.44444444444444398</v>
      </c>
      <c r="BI76" s="82">
        <v>0.787610619469026</v>
      </c>
      <c r="BJ76" s="82">
        <v>0.76936936936936895</v>
      </c>
      <c r="BK76" s="82">
        <v>0.71403508771929802</v>
      </c>
      <c r="BL76" s="82">
        <v>0.64204545454545403</v>
      </c>
      <c r="BM76" s="82">
        <v>0.65433526011560605</v>
      </c>
      <c r="BN76" s="82">
        <v>0.59293044469783296</v>
      </c>
      <c r="BO76" s="82">
        <v>0.82258064516129004</v>
      </c>
      <c r="BP76" s="82">
        <v>0.81553398058252402</v>
      </c>
      <c r="BQ76" s="82">
        <v>0.86363636363636298</v>
      </c>
      <c r="BR76" s="82">
        <v>0.8125</v>
      </c>
      <c r="BS76" s="82">
        <v>0.64743589743589702</v>
      </c>
      <c r="BT76" s="82">
        <v>0.78875793291024399</v>
      </c>
      <c r="BV76" s="235">
        <v>3</v>
      </c>
      <c r="BW76" s="82">
        <v>0.72727272727272696</v>
      </c>
      <c r="BX76" s="82">
        <v>0.77669902912621303</v>
      </c>
      <c r="BY76" s="82">
        <v>0.70535714285714202</v>
      </c>
      <c r="BZ76" s="82">
        <v>0.69715447154471499</v>
      </c>
      <c r="CA76" s="82">
        <v>0.66593406593406501</v>
      </c>
      <c r="CB76" s="82">
        <v>0.65028355387523595</v>
      </c>
      <c r="CC76" s="82">
        <v>0.588607594936708</v>
      </c>
      <c r="CD76" s="82">
        <v>0.66019417475728104</v>
      </c>
      <c r="CE76" s="82">
        <v>0.70564516129032195</v>
      </c>
      <c r="CF76" s="82">
        <v>0.61363636363636298</v>
      </c>
      <c r="CG76" s="82">
        <v>0.53605769230769196</v>
      </c>
      <c r="CH76" s="82">
        <v>0.53185595567866994</v>
      </c>
      <c r="CI76" s="82">
        <v>0.45390070921985798</v>
      </c>
      <c r="CJ76" s="82">
        <v>0.37795275590551097</v>
      </c>
      <c r="CK76" s="82">
        <v>0.64285714285714202</v>
      </c>
      <c r="CL76" s="82">
        <v>0.67272727272727195</v>
      </c>
      <c r="CM76" s="82">
        <v>0.67</v>
      </c>
      <c r="CN76" s="82">
        <v>0.5</v>
      </c>
      <c r="CO76" s="82">
        <v>0.16666666666666599</v>
      </c>
      <c r="CP76" s="82">
        <v>0.61038961038961004</v>
      </c>
      <c r="CQ76" s="82">
        <v>0.62068965517241304</v>
      </c>
      <c r="CR76" s="82">
        <v>0.5</v>
      </c>
      <c r="CS76" s="82">
        <v>0.66666666666666596</v>
      </c>
      <c r="CT76" s="82">
        <v>0.70114942528735602</v>
      </c>
      <c r="CU76" s="82">
        <v>0.68115942028985499</v>
      </c>
      <c r="CV76" s="82">
        <v>0.61111111111111105</v>
      </c>
      <c r="CW76" s="82">
        <v>0.55645161290322498</v>
      </c>
      <c r="CX76" s="82">
        <v>0.52941176470588203</v>
      </c>
      <c r="CY76" s="82">
        <v>0.66666666666666596</v>
      </c>
      <c r="CZ76" s="82">
        <v>0.85714285714285698</v>
      </c>
      <c r="DA76" s="82"/>
      <c r="DB76" s="82">
        <v>0.69230769230769196</v>
      </c>
      <c r="DC76" s="82">
        <v>0.8</v>
      </c>
      <c r="DD76" s="82">
        <v>0.74611398963730502</v>
      </c>
    </row>
    <row r="77" spans="2:108">
      <c r="B77" s="235">
        <v>4</v>
      </c>
      <c r="C77" s="43">
        <v>6.3951970764813307E-2</v>
      </c>
      <c r="D77" s="43">
        <v>7.1448506837845302E-2</v>
      </c>
      <c r="E77" s="43">
        <v>7.0514429109159296E-2</v>
      </c>
      <c r="F77" s="43">
        <v>9.68400154414603E-2</v>
      </c>
      <c r="G77" s="43">
        <v>0.121109861267341</v>
      </c>
      <c r="H77" s="43">
        <v>0.13554626241505399</v>
      </c>
      <c r="I77" s="43">
        <v>0.12877103842489601</v>
      </c>
      <c r="J77" s="43">
        <v>0.125829231756901</v>
      </c>
      <c r="K77" s="43">
        <v>0.10207060604422299</v>
      </c>
      <c r="L77" s="43">
        <v>0.140770252324037</v>
      </c>
      <c r="M77" s="43">
        <v>0.17071984435797599</v>
      </c>
      <c r="N77" s="43">
        <v>0.19595985589294901</v>
      </c>
      <c r="O77" s="43">
        <v>0.22167321729365499</v>
      </c>
      <c r="P77" s="43">
        <v>0.240082966035779</v>
      </c>
      <c r="Q77" s="43">
        <v>8.2601054481546504E-2</v>
      </c>
      <c r="R77" s="43">
        <v>0.11885245901639301</v>
      </c>
      <c r="S77" s="43">
        <v>0.13786812614021299</v>
      </c>
      <c r="T77" s="43">
        <v>0.14237288135593201</v>
      </c>
      <c r="U77" s="43">
        <v>0.14516129032257999</v>
      </c>
      <c r="V77" s="43">
        <v>0.10735243355195</v>
      </c>
      <c r="W77" s="43">
        <v>7.9381805409202602E-2</v>
      </c>
      <c r="X77" s="43">
        <v>0.181102362204724</v>
      </c>
      <c r="Y77" s="43">
        <v>7.2908672294704505E-2</v>
      </c>
      <c r="Z77" s="43">
        <v>7.9455977093772306E-2</v>
      </c>
      <c r="AA77" s="43">
        <v>0.102098765432098</v>
      </c>
      <c r="AB77" s="43">
        <v>0.116865869853917</v>
      </c>
      <c r="AC77" s="43">
        <v>0.11883040935672499</v>
      </c>
      <c r="AD77" s="43">
        <v>0.17094017094017</v>
      </c>
      <c r="AE77" s="43">
        <v>9.1772151898734097E-2</v>
      </c>
      <c r="AF77" s="43">
        <v>7.7170418006430805E-2</v>
      </c>
      <c r="AG77" s="43">
        <v>5.4726368159203898E-2</v>
      </c>
      <c r="AH77" s="43">
        <v>6.7940552016985095E-2</v>
      </c>
      <c r="AI77" s="43">
        <v>0.13538461538461499</v>
      </c>
      <c r="AJ77" s="43">
        <v>8.4566929133858201E-2</v>
      </c>
      <c r="AL77" s="235">
        <v>4</v>
      </c>
      <c r="AM77" s="82">
        <v>0.80578139114724401</v>
      </c>
      <c r="AN77" s="82">
        <v>0.77710233029381903</v>
      </c>
      <c r="AO77" s="82">
        <v>0.80189491817398795</v>
      </c>
      <c r="AP77" s="82">
        <v>0.71316793893129704</v>
      </c>
      <c r="AQ77" s="82">
        <v>0.68427980443775804</v>
      </c>
      <c r="AR77" s="82">
        <v>0.66156963890935805</v>
      </c>
      <c r="AS77" s="82">
        <v>0.65687203791469195</v>
      </c>
      <c r="AT77" s="82">
        <v>0.67311004784688999</v>
      </c>
      <c r="AU77" s="82">
        <v>0.71618541033434602</v>
      </c>
      <c r="AV77" s="82">
        <v>0.58217821782178203</v>
      </c>
      <c r="AW77" s="82">
        <v>0.53264382676147304</v>
      </c>
      <c r="AX77" s="82">
        <v>0.50290237467018395</v>
      </c>
      <c r="AY77" s="82">
        <v>0.46632825719120102</v>
      </c>
      <c r="AZ77" s="82">
        <v>0.42059463379260298</v>
      </c>
      <c r="BA77" s="82">
        <v>0.67455621301775104</v>
      </c>
      <c r="BB77" s="82">
        <v>0.65503355704697896</v>
      </c>
      <c r="BC77" s="82">
        <v>0.58786797502230104</v>
      </c>
      <c r="BD77" s="82">
        <v>0.61627906976744096</v>
      </c>
      <c r="BE77" s="82">
        <v>0.54545454545454497</v>
      </c>
      <c r="BF77" s="82">
        <v>0.66088840736728005</v>
      </c>
      <c r="BG77" s="82">
        <v>0.70827285921625505</v>
      </c>
      <c r="BH77" s="82">
        <v>0.56410256410256399</v>
      </c>
      <c r="BI77" s="82">
        <v>0.73740053050397802</v>
      </c>
      <c r="BJ77" s="82">
        <v>0.72360616844602599</v>
      </c>
      <c r="BK77" s="82">
        <v>0.67670682730923604</v>
      </c>
      <c r="BL77" s="82">
        <v>0.63839285714285698</v>
      </c>
      <c r="BM77" s="82">
        <v>0.64617583988563199</v>
      </c>
      <c r="BN77" s="82">
        <v>0.55857740585773996</v>
      </c>
      <c r="BO77" s="82">
        <v>0.734513274336283</v>
      </c>
      <c r="BP77" s="82">
        <v>0.77948717948717905</v>
      </c>
      <c r="BQ77" s="82">
        <v>0.75384615384615306</v>
      </c>
      <c r="BR77" s="82">
        <v>0.72240802675585203</v>
      </c>
      <c r="BS77" s="82">
        <v>0.64642857142857102</v>
      </c>
      <c r="BT77" s="82">
        <v>0.76019845644983397</v>
      </c>
      <c r="BV77" s="235">
        <v>4</v>
      </c>
      <c r="BW77" s="82">
        <v>0.70038910505836505</v>
      </c>
      <c r="BX77" s="82">
        <v>0.78600823045267398</v>
      </c>
      <c r="BY77" s="82">
        <v>0.76014760147601401</v>
      </c>
      <c r="BZ77" s="82">
        <v>0.68086883876357496</v>
      </c>
      <c r="CA77" s="82">
        <v>0.60869565217391297</v>
      </c>
      <c r="CB77" s="82">
        <v>0.60849420849420799</v>
      </c>
      <c r="CC77" s="82">
        <v>0.596075224856909</v>
      </c>
      <c r="CD77" s="82">
        <v>0.62637362637362604</v>
      </c>
      <c r="CE77" s="82">
        <v>0.66294067067927698</v>
      </c>
      <c r="CF77" s="82">
        <v>0.5</v>
      </c>
      <c r="CG77" s="82">
        <v>0.49159663865546199</v>
      </c>
      <c r="CH77" s="82">
        <v>0.46372239747633998</v>
      </c>
      <c r="CI77" s="82">
        <v>0.433544303797468</v>
      </c>
      <c r="CJ77" s="82">
        <v>0.38351254480286701</v>
      </c>
      <c r="CK77" s="82">
        <v>0.5</v>
      </c>
      <c r="CL77" s="82">
        <v>0.65644171779141103</v>
      </c>
      <c r="CM77" s="82">
        <v>0.55648535564853496</v>
      </c>
      <c r="CN77" s="82">
        <v>0.5</v>
      </c>
      <c r="CO77" s="82">
        <v>0.625</v>
      </c>
      <c r="CP77" s="82">
        <v>0.57619047619047603</v>
      </c>
      <c r="CQ77" s="82">
        <v>0.67647058823529405</v>
      </c>
      <c r="CR77" s="82">
        <v>0.58333333333333304</v>
      </c>
      <c r="CS77" s="82">
        <v>0.67532467532467499</v>
      </c>
      <c r="CT77" s="82">
        <v>0.61621621621621603</v>
      </c>
      <c r="CU77" s="82">
        <v>0.61847389558232901</v>
      </c>
      <c r="CV77" s="82">
        <v>0.57333333333333303</v>
      </c>
      <c r="CW77" s="82">
        <v>0.53767123287671204</v>
      </c>
      <c r="CX77" s="82">
        <v>0.52542372881355903</v>
      </c>
      <c r="CY77" s="82">
        <v>0.67741935483870896</v>
      </c>
      <c r="CZ77" s="82">
        <v>0.81578947368420995</v>
      </c>
      <c r="DA77" s="82">
        <v>0.53846153846153799</v>
      </c>
      <c r="DB77" s="82">
        <v>0.64444444444444404</v>
      </c>
      <c r="DC77" s="82">
        <v>0.61445783132530096</v>
      </c>
      <c r="DD77" s="82">
        <v>0.69915254237288105</v>
      </c>
    </row>
    <row r="78" spans="2:108">
      <c r="B78" s="235">
        <v>5</v>
      </c>
      <c r="C78" s="43">
        <v>7.8030303030303005E-2</v>
      </c>
      <c r="D78" s="43">
        <v>7.2387624051371793E-2</v>
      </c>
      <c r="E78" s="43">
        <v>7.4871404076967005E-2</v>
      </c>
      <c r="F78" s="43">
        <v>0.106865205051211</v>
      </c>
      <c r="G78" s="43">
        <v>0.12616056799563</v>
      </c>
      <c r="H78" s="43">
        <v>0.13729424441719601</v>
      </c>
      <c r="I78" s="43">
        <v>0.13734263612922701</v>
      </c>
      <c r="J78" s="43">
        <v>0.128525444512568</v>
      </c>
      <c r="K78" s="43">
        <v>0.104398708635996</v>
      </c>
      <c r="L78" s="43">
        <v>0.14942528735632099</v>
      </c>
      <c r="M78" s="43">
        <v>0.176306230790723</v>
      </c>
      <c r="N78" s="43">
        <v>0.19540656301642401</v>
      </c>
      <c r="O78" s="43">
        <v>0.22413371381981201</v>
      </c>
      <c r="P78" s="43">
        <v>0.237683823529411</v>
      </c>
      <c r="Q78" s="43">
        <v>9.1620111731843507E-2</v>
      </c>
      <c r="R78" s="43">
        <v>0.115490628445424</v>
      </c>
      <c r="S78" s="43">
        <v>0.13794871794871699</v>
      </c>
      <c r="T78" s="43">
        <v>0.10291262135922299</v>
      </c>
      <c r="U78" s="43">
        <v>0.128301886792452</v>
      </c>
      <c r="V78" s="43">
        <v>0.114917915774446</v>
      </c>
      <c r="W78" s="43">
        <v>9.1810711249645793E-2</v>
      </c>
      <c r="X78" s="43">
        <v>0.16666666666666599</v>
      </c>
      <c r="Y78" s="43">
        <v>8.1237911025144993E-2</v>
      </c>
      <c r="Z78" s="43">
        <v>8.7761919222593299E-2</v>
      </c>
      <c r="AA78" s="43">
        <v>0.112200660611065</v>
      </c>
      <c r="AB78" s="43">
        <v>8.7051142546245894E-2</v>
      </c>
      <c r="AC78" s="43">
        <v>0.125266214908034</v>
      </c>
      <c r="AD78" s="43">
        <v>0.171992174763612</v>
      </c>
      <c r="AE78" s="43">
        <v>5.9360730593607303E-2</v>
      </c>
      <c r="AF78" s="43">
        <v>8.9108910891089105E-2</v>
      </c>
      <c r="AG78" s="43">
        <v>8.7662337662337594E-2</v>
      </c>
      <c r="AH78" s="43">
        <v>0.107814761215629</v>
      </c>
      <c r="AI78" s="43">
        <v>0.15149586250795599</v>
      </c>
      <c r="AJ78" s="43">
        <v>8.58551894194126E-2</v>
      </c>
      <c r="AL78" s="235">
        <v>5</v>
      </c>
      <c r="AM78" s="82">
        <v>0.75542784163473797</v>
      </c>
      <c r="AN78" s="82">
        <v>0.74724562540505501</v>
      </c>
      <c r="AO78" s="82">
        <v>0.74375000000000002</v>
      </c>
      <c r="AP78" s="82">
        <v>0.67220902612826605</v>
      </c>
      <c r="AQ78" s="82">
        <v>0.63025654588733104</v>
      </c>
      <c r="AR78" s="82">
        <v>0.62304336669232696</v>
      </c>
      <c r="AS78" s="82">
        <v>0.62320355369741298</v>
      </c>
      <c r="AT78" s="82">
        <v>0.648007223010447</v>
      </c>
      <c r="AU78" s="82">
        <v>0.67528495968862901</v>
      </c>
      <c r="AV78" s="82">
        <v>0.51060358890701396</v>
      </c>
      <c r="AW78" s="82">
        <v>0.50498900727211204</v>
      </c>
      <c r="AX78" s="82">
        <v>0.47278978388998</v>
      </c>
      <c r="AY78" s="82">
        <v>0.43474065138721302</v>
      </c>
      <c r="AZ78" s="82">
        <v>0.39442231075697198</v>
      </c>
      <c r="BA78" s="82">
        <v>0.68821292775665399</v>
      </c>
      <c r="BB78" s="82">
        <v>0.61379928315412102</v>
      </c>
      <c r="BC78" s="82">
        <v>0.59111617312072895</v>
      </c>
      <c r="BD78" s="82">
        <v>0.63583815028901702</v>
      </c>
      <c r="BE78" s="82">
        <v>0.62790697674418605</v>
      </c>
      <c r="BF78" s="82">
        <v>0.60041623309053005</v>
      </c>
      <c r="BG78" s="82">
        <v>0.64686098654708502</v>
      </c>
      <c r="BH78" s="82">
        <v>0.48684210526315702</v>
      </c>
      <c r="BI78" s="82">
        <v>0.71199999999999997</v>
      </c>
      <c r="BJ78" s="82">
        <v>0.666003976143141</v>
      </c>
      <c r="BK78" s="82">
        <v>0.629471611421069</v>
      </c>
      <c r="BL78" s="82">
        <v>0.66775244299674197</v>
      </c>
      <c r="BM78" s="82">
        <v>0.60282148670645597</v>
      </c>
      <c r="BN78" s="82">
        <v>0.51166253101736903</v>
      </c>
      <c r="BO78" s="82">
        <v>0.72794117647058798</v>
      </c>
      <c r="BP78" s="82">
        <v>0.71777003484320501</v>
      </c>
      <c r="BQ78" s="82">
        <v>0.69148936170212705</v>
      </c>
      <c r="BR78" s="82">
        <v>0.64823008849557495</v>
      </c>
      <c r="BS78" s="82">
        <v>0.60396039603960305</v>
      </c>
      <c r="BT78" s="82">
        <v>0.72297559085625696</v>
      </c>
      <c r="BV78" s="235">
        <v>5</v>
      </c>
      <c r="BW78" s="82">
        <v>0.69881889763779503</v>
      </c>
      <c r="BX78" s="82">
        <v>0.72073921971252497</v>
      </c>
      <c r="BY78" s="82">
        <v>0.69199999999999995</v>
      </c>
      <c r="BZ78" s="82">
        <v>0.62431693989071002</v>
      </c>
      <c r="CA78" s="82">
        <v>0.57693956279468495</v>
      </c>
      <c r="CB78" s="82">
        <v>0.55877616747181902</v>
      </c>
      <c r="CC78" s="82">
        <v>0.56875778977980795</v>
      </c>
      <c r="CD78" s="82">
        <v>0.61184792219274897</v>
      </c>
      <c r="CE78" s="82">
        <v>0.62922868741542604</v>
      </c>
      <c r="CF78" s="82">
        <v>0.436974789915966</v>
      </c>
      <c r="CG78" s="82">
        <v>0.45266272189349099</v>
      </c>
      <c r="CH78" s="82">
        <v>0.43956442831215897</v>
      </c>
      <c r="CI78" s="82">
        <v>0.41666666666666602</v>
      </c>
      <c r="CJ78" s="82">
        <v>0.35428571428571398</v>
      </c>
      <c r="CK78" s="82">
        <v>0.57647058823529396</v>
      </c>
      <c r="CL78" s="82">
        <v>0.57317073170731703</v>
      </c>
      <c r="CM78" s="82">
        <v>0.52228163992869803</v>
      </c>
      <c r="CN78" s="82">
        <v>0.54166666666666596</v>
      </c>
      <c r="CO78" s="82">
        <v>0.52</v>
      </c>
      <c r="CP78" s="82">
        <v>0.51827242524916906</v>
      </c>
      <c r="CQ78" s="82">
        <v>0.54863813229571901</v>
      </c>
      <c r="CR78" s="82">
        <v>0.36363636363636298</v>
      </c>
      <c r="CS78" s="82">
        <v>0.59310344827586203</v>
      </c>
      <c r="CT78" s="82">
        <v>0.61056105610560996</v>
      </c>
      <c r="CU78" s="82">
        <v>0.60595238095238002</v>
      </c>
      <c r="CV78" s="82">
        <v>0.55294117647058805</v>
      </c>
      <c r="CW78" s="82">
        <v>0.54166666666666596</v>
      </c>
      <c r="CX78" s="82">
        <v>0.48450244698205502</v>
      </c>
      <c r="CY78" s="82">
        <v>0.660377358490566</v>
      </c>
      <c r="CZ78" s="82">
        <v>0.670886075949367</v>
      </c>
      <c r="DA78" s="82">
        <v>0.65384615384615297</v>
      </c>
      <c r="DB78" s="82">
        <v>0.55833333333333302</v>
      </c>
      <c r="DC78" s="82">
        <v>0.52857142857142803</v>
      </c>
      <c r="DD78" s="82">
        <v>0.67764705882352905</v>
      </c>
    </row>
    <row r="79" spans="2:108">
      <c r="B79" s="235">
        <v>6</v>
      </c>
      <c r="C79" s="43">
        <v>7.8132520455639301E-2</v>
      </c>
      <c r="D79" s="43">
        <v>8.9127991006905397E-2</v>
      </c>
      <c r="E79" s="43">
        <v>8.0875356803044696E-2</v>
      </c>
      <c r="F79" s="43">
        <v>0.11726072138596901</v>
      </c>
      <c r="G79" s="43">
        <v>0.13532347983923201</v>
      </c>
      <c r="H79" s="43">
        <v>0.144879674647585</v>
      </c>
      <c r="I79" s="43">
        <v>0.14141914702511801</v>
      </c>
      <c r="J79" s="43">
        <v>0.13248609494243899</v>
      </c>
      <c r="K79" s="43">
        <v>0.113759669571913</v>
      </c>
      <c r="L79" s="43">
        <v>0.136194029850746</v>
      </c>
      <c r="M79" s="43">
        <v>0.18621610517666301</v>
      </c>
      <c r="N79" s="43">
        <v>0.20469051506605301</v>
      </c>
      <c r="O79" s="43">
        <v>0.233265720081135</v>
      </c>
      <c r="P79" s="43">
        <v>0.24211659744654601</v>
      </c>
      <c r="Q79" s="43">
        <v>6.9872958257713197E-2</v>
      </c>
      <c r="R79" s="43">
        <v>0.12350332594235</v>
      </c>
      <c r="S79" s="43">
        <v>0.15105137077455399</v>
      </c>
      <c r="T79" s="43">
        <v>0.12004662004662001</v>
      </c>
      <c r="U79" s="43">
        <v>0.158940397350993</v>
      </c>
      <c r="V79" s="43">
        <v>0.12266666666666599</v>
      </c>
      <c r="W79" s="43">
        <v>9.5928053959530302E-2</v>
      </c>
      <c r="X79" s="43">
        <v>0.146974063400576</v>
      </c>
      <c r="Y79" s="43">
        <v>9.1327201051248294E-2</v>
      </c>
      <c r="Z79" s="43">
        <v>9.4906003638568798E-2</v>
      </c>
      <c r="AA79" s="43">
        <v>0.126785538370603</v>
      </c>
      <c r="AB79" s="43">
        <v>0.115261472785485</v>
      </c>
      <c r="AC79" s="43">
        <v>0.133899185865234</v>
      </c>
      <c r="AD79" s="43">
        <v>0.19830441118028799</v>
      </c>
      <c r="AE79" s="43">
        <v>6.7796610169491497E-2</v>
      </c>
      <c r="AF79" s="43">
        <v>0.121350364963503</v>
      </c>
      <c r="AG79" s="43">
        <v>8.4432717678100205E-2</v>
      </c>
      <c r="AH79" s="43">
        <v>0.100336322869955</v>
      </c>
      <c r="AI79" s="43">
        <v>0.14147201410312901</v>
      </c>
      <c r="AJ79" s="43">
        <v>9.3400341361653705E-2</v>
      </c>
      <c r="AL79" s="235">
        <v>6</v>
      </c>
      <c r="AM79" s="82">
        <v>0.72018117765475498</v>
      </c>
      <c r="AN79" s="82">
        <v>0.706477732793522</v>
      </c>
      <c r="AO79" s="82">
        <v>0.70326255825996897</v>
      </c>
      <c r="AP79" s="82">
        <v>0.64334783604305001</v>
      </c>
      <c r="AQ79" s="82">
        <v>0.60410557184750702</v>
      </c>
      <c r="AR79" s="82">
        <v>0.58885017421602703</v>
      </c>
      <c r="AS79" s="82">
        <v>0.58864207879295805</v>
      </c>
      <c r="AT79" s="82">
        <v>0.61527025592014395</v>
      </c>
      <c r="AU79" s="82">
        <v>0.63565802990526199</v>
      </c>
      <c r="AV79" s="82">
        <v>0.51604278074866305</v>
      </c>
      <c r="AW79" s="82">
        <v>0.472727272727272</v>
      </c>
      <c r="AX79" s="82">
        <v>0.43629541190516802</v>
      </c>
      <c r="AY79" s="82">
        <v>0.40726915520628598</v>
      </c>
      <c r="AZ79" s="82">
        <v>0.39775561097256801</v>
      </c>
      <c r="BA79" s="82">
        <v>0.66770186335403703</v>
      </c>
      <c r="BB79" s="82">
        <v>0.585798816568047</v>
      </c>
      <c r="BC79" s="82">
        <v>0.545163868904876</v>
      </c>
      <c r="BD79" s="82">
        <v>0.58545454545454501</v>
      </c>
      <c r="BE79" s="82">
        <v>0.56140350877192902</v>
      </c>
      <c r="BF79" s="82">
        <v>0.56852248394004201</v>
      </c>
      <c r="BG79" s="82">
        <v>0.59849906191369595</v>
      </c>
      <c r="BH79" s="82">
        <v>0.46017699115044203</v>
      </c>
      <c r="BI79" s="82">
        <v>0.659137577002053</v>
      </c>
      <c r="BJ79" s="82">
        <v>0.641917293233082</v>
      </c>
      <c r="BK79" s="82">
        <v>0.60012247397427998</v>
      </c>
      <c r="BL79" s="82">
        <v>0.60122699386502998</v>
      </c>
      <c r="BM79" s="82">
        <v>0.53171912832929702</v>
      </c>
      <c r="BN79" s="82">
        <v>0.47950671019223701</v>
      </c>
      <c r="BO79" s="82">
        <v>0.71875</v>
      </c>
      <c r="BP79" s="82">
        <v>0.61066666666666602</v>
      </c>
      <c r="BQ79" s="82">
        <v>0.61538461538461497</v>
      </c>
      <c r="BR79" s="82">
        <v>0.63369397217928902</v>
      </c>
      <c r="BS79" s="82">
        <v>0.57519788918205805</v>
      </c>
      <c r="BT79" s="82">
        <v>0.69314303443996195</v>
      </c>
      <c r="BV79" s="235">
        <v>6</v>
      </c>
      <c r="BW79" s="82">
        <v>0.656136087484811</v>
      </c>
      <c r="BX79" s="82">
        <v>0.65837696335078499</v>
      </c>
      <c r="BY79" s="82">
        <v>0.63790849673202599</v>
      </c>
      <c r="BZ79" s="82">
        <v>0.589110383814341</v>
      </c>
      <c r="CA79" s="82">
        <v>0.55447199777096601</v>
      </c>
      <c r="CB79" s="82">
        <v>0.52899126290706899</v>
      </c>
      <c r="CC79" s="82">
        <v>0.55624830577392204</v>
      </c>
      <c r="CD79" s="82">
        <v>0.572255929398786</v>
      </c>
      <c r="CE79" s="82">
        <v>0.59435061153174096</v>
      </c>
      <c r="CF79" s="82">
        <v>0.439353099730458</v>
      </c>
      <c r="CG79" s="82">
        <v>0.43226919758412402</v>
      </c>
      <c r="CH79" s="82">
        <v>0.40262901655306699</v>
      </c>
      <c r="CI79" s="82">
        <v>0.37184520471116</v>
      </c>
      <c r="CJ79" s="82">
        <v>0.34143518518518501</v>
      </c>
      <c r="CK79" s="82">
        <v>0.55284552845528401</v>
      </c>
      <c r="CL79" s="82">
        <v>0.56273062730627299</v>
      </c>
      <c r="CM79" s="82">
        <v>0.50613154960980999</v>
      </c>
      <c r="CN79" s="82">
        <v>0.43617021276595702</v>
      </c>
      <c r="CO79" s="82">
        <v>0.422222222222222</v>
      </c>
      <c r="CP79" s="82">
        <v>0.5</v>
      </c>
      <c r="CQ79" s="82">
        <v>0.562962962962963</v>
      </c>
      <c r="CR79" s="82">
        <v>0.25</v>
      </c>
      <c r="CS79" s="82">
        <v>0.59375</v>
      </c>
      <c r="CT79" s="82">
        <v>0.59318181818181803</v>
      </c>
      <c r="CU79" s="82">
        <v>0.56320907617504001</v>
      </c>
      <c r="CV79" s="82">
        <v>0.51851851851851805</v>
      </c>
      <c r="CW79" s="82">
        <v>0.50543478260869501</v>
      </c>
      <c r="CX79" s="82">
        <v>0.47112462006078998</v>
      </c>
      <c r="CY79" s="82">
        <v>0.64179104477611904</v>
      </c>
      <c r="CZ79" s="82">
        <v>0.56589147286821695</v>
      </c>
      <c r="DA79" s="82">
        <v>0.625</v>
      </c>
      <c r="DB79" s="82">
        <v>0.62325581395348795</v>
      </c>
      <c r="DC79" s="82">
        <v>0.5</v>
      </c>
      <c r="DD79" s="82">
        <v>0.63569321533923295</v>
      </c>
    </row>
    <row r="80" spans="2:108">
      <c r="B80" s="235">
        <v>7</v>
      </c>
      <c r="C80" s="43">
        <v>8.7875076546233902E-2</v>
      </c>
      <c r="D80" s="43">
        <v>9.5661505442281095E-2</v>
      </c>
      <c r="E80" s="43">
        <v>8.4430673896204497E-2</v>
      </c>
      <c r="F80" s="43">
        <v>0.120030058751195</v>
      </c>
      <c r="G80" s="43">
        <v>0.14420723205156</v>
      </c>
      <c r="H80" s="43">
        <v>0.15134066189728301</v>
      </c>
      <c r="I80" s="43">
        <v>0.152244557559025</v>
      </c>
      <c r="J80" s="43">
        <v>0.14429943363703501</v>
      </c>
      <c r="K80" s="43">
        <v>0.125050985723997</v>
      </c>
      <c r="L80" s="43">
        <v>0.139951573849878</v>
      </c>
      <c r="M80" s="43">
        <v>0.194904109589041</v>
      </c>
      <c r="N80" s="43">
        <v>0.21118631776152699</v>
      </c>
      <c r="O80" s="43">
        <v>0.23977145859328799</v>
      </c>
      <c r="P80" s="43">
        <v>0.23859230539814999</v>
      </c>
      <c r="Q80" s="43">
        <v>8.5589519650655005E-2</v>
      </c>
      <c r="R80" s="43">
        <v>0.13827655310621201</v>
      </c>
      <c r="S80" s="43">
        <v>0.159990657479855</v>
      </c>
      <c r="T80" s="43">
        <v>0.155127081507449</v>
      </c>
      <c r="U80" s="43">
        <v>0.155963302752293</v>
      </c>
      <c r="V80" s="43">
        <v>0.142269736842105</v>
      </c>
      <c r="W80" s="43">
        <v>0.107746656573303</v>
      </c>
      <c r="X80" s="43">
        <v>0.137864077669902</v>
      </c>
      <c r="Y80" s="43">
        <v>0.114730878186968</v>
      </c>
      <c r="Z80" s="43">
        <v>0.101198402130492</v>
      </c>
      <c r="AA80" s="43">
        <v>0.140852556606782</v>
      </c>
      <c r="AB80" s="43">
        <v>0.109112709832134</v>
      </c>
      <c r="AC80" s="43">
        <v>0.151910193735288</v>
      </c>
      <c r="AD80" s="43">
        <v>0.19613157570530901</v>
      </c>
      <c r="AE80" s="43">
        <v>9.4827586206896505E-2</v>
      </c>
      <c r="AF80" s="43">
        <v>0.10484511517077</v>
      </c>
      <c r="AG80" s="43">
        <v>0.104622871046228</v>
      </c>
      <c r="AH80" s="43">
        <v>0.116962025316455</v>
      </c>
      <c r="AI80" s="43">
        <v>0.159099437148217</v>
      </c>
      <c r="AJ80" s="43">
        <v>0.101940883190883</v>
      </c>
      <c r="AL80" s="235">
        <v>7</v>
      </c>
      <c r="AM80" s="82">
        <v>0.690219934487599</v>
      </c>
      <c r="AN80" s="82">
        <v>0.67725409836065498</v>
      </c>
      <c r="AO80" s="82">
        <v>0.680696661828737</v>
      </c>
      <c r="AP80" s="82">
        <v>0.60472610096670198</v>
      </c>
      <c r="AQ80" s="82">
        <v>0.57491936272114097</v>
      </c>
      <c r="AR80" s="82">
        <v>0.54747015349630401</v>
      </c>
      <c r="AS80" s="82">
        <v>0.54776893167931795</v>
      </c>
      <c r="AT80" s="82">
        <v>0.56176239181746601</v>
      </c>
      <c r="AU80" s="82">
        <v>0.60430220356768105</v>
      </c>
      <c r="AV80" s="82">
        <v>0.45781466113416303</v>
      </c>
      <c r="AW80" s="82">
        <v>0.42628254506239399</v>
      </c>
      <c r="AX80" s="82">
        <v>0.41513495611856199</v>
      </c>
      <c r="AY80" s="82">
        <v>0.36882605583392902</v>
      </c>
      <c r="AZ80" s="82">
        <v>0.35056795926361101</v>
      </c>
      <c r="BA80" s="82">
        <v>0.61516853932584203</v>
      </c>
      <c r="BB80" s="82">
        <v>0.54187192118226601</v>
      </c>
      <c r="BC80" s="82">
        <v>0.52140350877192898</v>
      </c>
      <c r="BD80" s="82">
        <v>0.56423173803526405</v>
      </c>
      <c r="BE80" s="82">
        <v>0.45054945054945</v>
      </c>
      <c r="BF80" s="82">
        <v>0.50554323725055395</v>
      </c>
      <c r="BG80" s="82">
        <v>0.58386801099908303</v>
      </c>
      <c r="BH80" s="82">
        <v>0.55244755244755195</v>
      </c>
      <c r="BI80" s="82">
        <v>0.62610619469026496</v>
      </c>
      <c r="BJ80" s="82">
        <v>0.59456928838951295</v>
      </c>
      <c r="BK80" s="82">
        <v>0.56945751019128199</v>
      </c>
      <c r="BL80" s="82">
        <v>0.58745874587458702</v>
      </c>
      <c r="BM80" s="82">
        <v>0.51202263083451205</v>
      </c>
      <c r="BN80" s="82">
        <v>0.45626721763085398</v>
      </c>
      <c r="BO80" s="82">
        <v>0.62051282051281997</v>
      </c>
      <c r="BP80" s="82">
        <v>0.57411764705882296</v>
      </c>
      <c r="BQ80" s="82">
        <v>0.64285714285714202</v>
      </c>
      <c r="BR80" s="82">
        <v>0.56685236768802205</v>
      </c>
      <c r="BS80" s="82">
        <v>0.54603854389721596</v>
      </c>
      <c r="BT80" s="82">
        <v>0.65944444444444394</v>
      </c>
      <c r="BV80" s="235">
        <v>7</v>
      </c>
      <c r="BW80" s="82">
        <v>0.62606232294617503</v>
      </c>
      <c r="BX80" s="82">
        <v>0.650380021715526</v>
      </c>
      <c r="BY80" s="82">
        <v>0.63178294573643401</v>
      </c>
      <c r="BZ80" s="82">
        <v>0.55739564428312105</v>
      </c>
      <c r="CA80" s="82">
        <v>0.52642617449664397</v>
      </c>
      <c r="CB80" s="82">
        <v>0.51162328631035103</v>
      </c>
      <c r="CC80" s="82">
        <v>0.50954390194896504</v>
      </c>
      <c r="CD80" s="82">
        <v>0.52751621678175298</v>
      </c>
      <c r="CE80" s="82">
        <v>0.56421591437878005</v>
      </c>
      <c r="CF80" s="82">
        <v>0.44695259593679398</v>
      </c>
      <c r="CG80" s="82">
        <v>0.39007851534618099</v>
      </c>
      <c r="CH80" s="82">
        <v>0.376788232923634</v>
      </c>
      <c r="CI80" s="82">
        <v>0.34082073434125199</v>
      </c>
      <c r="CJ80" s="82">
        <v>0.34579439252336402</v>
      </c>
      <c r="CK80" s="82">
        <v>0.468354430379746</v>
      </c>
      <c r="CL80" s="82">
        <v>0.48854961832061</v>
      </c>
      <c r="CM80" s="82">
        <v>0.47966101694915197</v>
      </c>
      <c r="CN80" s="82">
        <v>0.5</v>
      </c>
      <c r="CO80" s="82">
        <v>0.469696969696969</v>
      </c>
      <c r="CP80" s="82">
        <v>0.448405253283302</v>
      </c>
      <c r="CQ80" s="82">
        <v>0.50497017892644103</v>
      </c>
      <c r="CR80" s="82">
        <v>0.48529411764705799</v>
      </c>
      <c r="CS80" s="82">
        <v>0.52631578947368396</v>
      </c>
      <c r="CT80" s="82">
        <v>0.53744493392070403</v>
      </c>
      <c r="CU80" s="82">
        <v>0.52738184546136502</v>
      </c>
      <c r="CV80" s="82">
        <v>0.54609929078014097</v>
      </c>
      <c r="CW80" s="82">
        <v>0.48556149732620302</v>
      </c>
      <c r="CX80" s="82">
        <v>0.44168547780285899</v>
      </c>
      <c r="CY80" s="82">
        <v>0.42352941176470499</v>
      </c>
      <c r="CZ80" s="82">
        <v>0.52432432432432396</v>
      </c>
      <c r="DA80" s="82">
        <v>0.65217391304347805</v>
      </c>
      <c r="DB80" s="82">
        <v>0.52449567723342905</v>
      </c>
      <c r="DC80" s="82">
        <v>0.46373056994818601</v>
      </c>
      <c r="DD80" s="82">
        <v>0.61985335589396495</v>
      </c>
    </row>
    <row r="81" spans="2:108">
      <c r="B81" s="235">
        <v>8</v>
      </c>
      <c r="C81" s="43">
        <v>9.1721463496880706E-2</v>
      </c>
      <c r="D81" s="43">
        <v>0.108322538860103</v>
      </c>
      <c r="E81" s="43">
        <v>9.9782717700150403E-2</v>
      </c>
      <c r="F81" s="43">
        <v>0.138099383113196</v>
      </c>
      <c r="G81" s="43">
        <v>0.15141490894798901</v>
      </c>
      <c r="H81" s="43">
        <v>0.163703414985158</v>
      </c>
      <c r="I81" s="43">
        <v>0.16084064106440801</v>
      </c>
      <c r="J81" s="43">
        <v>0.15693857653558599</v>
      </c>
      <c r="K81" s="43">
        <v>0.137117083255027</v>
      </c>
      <c r="L81" s="43">
        <v>0.15723923196678699</v>
      </c>
      <c r="M81" s="43">
        <v>0.20925692695214099</v>
      </c>
      <c r="N81" s="43">
        <v>0.22318303479514101</v>
      </c>
      <c r="O81" s="43">
        <v>0.24525495750708201</v>
      </c>
      <c r="P81" s="43">
        <v>0.257523510971786</v>
      </c>
      <c r="Q81" s="43">
        <v>9.2827004219409204E-2</v>
      </c>
      <c r="R81" s="43">
        <v>0.152347754767274</v>
      </c>
      <c r="S81" s="43">
        <v>0.17235056839017199</v>
      </c>
      <c r="T81" s="43">
        <v>0.16153268219383901</v>
      </c>
      <c r="U81" s="43">
        <v>0.167394468704512</v>
      </c>
      <c r="V81" s="43">
        <v>0.16844143272023199</v>
      </c>
      <c r="W81" s="43">
        <v>0.11580680570801299</v>
      </c>
      <c r="X81" s="43">
        <v>0.18697829716193601</v>
      </c>
      <c r="Y81" s="43">
        <v>0.12346842601319501</v>
      </c>
      <c r="Z81" s="43">
        <v>0.13510253317249599</v>
      </c>
      <c r="AA81" s="43">
        <v>0.15220624690133799</v>
      </c>
      <c r="AB81" s="43">
        <v>0.13001383125864399</v>
      </c>
      <c r="AC81" s="43">
        <v>0.16296140939597301</v>
      </c>
      <c r="AD81" s="43">
        <v>0.22093323021397199</v>
      </c>
      <c r="AE81" s="43">
        <v>9.1911764705882304E-2</v>
      </c>
      <c r="AF81" s="43">
        <v>0.12295081967213101</v>
      </c>
      <c r="AG81" s="43">
        <v>0.107438016528925</v>
      </c>
      <c r="AH81" s="43">
        <v>0.132908027644869</v>
      </c>
      <c r="AI81" s="43">
        <v>0.17214236824092999</v>
      </c>
      <c r="AJ81" s="43">
        <v>0.113356428021555</v>
      </c>
      <c r="AL81" s="235">
        <v>8</v>
      </c>
      <c r="AM81" s="82">
        <v>0.65901319003419601</v>
      </c>
      <c r="AN81" s="82">
        <v>0.64452938365981804</v>
      </c>
      <c r="AO81" s="82">
        <v>0.64845261121856801</v>
      </c>
      <c r="AP81" s="82">
        <v>0.56811660736830005</v>
      </c>
      <c r="AQ81" s="82">
        <v>0.535307285307285</v>
      </c>
      <c r="AR81" s="82">
        <v>0.515991268862105</v>
      </c>
      <c r="AS81" s="82">
        <v>0.51359802899649298</v>
      </c>
      <c r="AT81" s="82">
        <v>0.53109092723824702</v>
      </c>
      <c r="AU81" s="82">
        <v>0.56378737541528201</v>
      </c>
      <c r="AV81" s="82">
        <v>0.44413012729844398</v>
      </c>
      <c r="AW81" s="82">
        <v>0.40536796536796499</v>
      </c>
      <c r="AX81" s="82">
        <v>0.37367888980792202</v>
      </c>
      <c r="AY81" s="82">
        <v>0.35659064553536901</v>
      </c>
      <c r="AZ81" s="82">
        <v>0.32510943095901301</v>
      </c>
      <c r="BA81" s="82">
        <v>0.585365853658536</v>
      </c>
      <c r="BB81" s="82">
        <v>0.51330108827085796</v>
      </c>
      <c r="BC81" s="82">
        <v>0.47617328519855501</v>
      </c>
      <c r="BD81" s="82">
        <v>0.48400852878464801</v>
      </c>
      <c r="BE81" s="82">
        <v>0.46120689655172398</v>
      </c>
      <c r="BF81" s="82">
        <v>0.45019404915911998</v>
      </c>
      <c r="BG81" s="82">
        <v>0.55437921077959496</v>
      </c>
      <c r="BH81" s="82">
        <v>0.4</v>
      </c>
      <c r="BI81" s="82">
        <v>0.57103064066852305</v>
      </c>
      <c r="BJ81" s="82">
        <v>0.531645569620253</v>
      </c>
      <c r="BK81" s="82">
        <v>0.51138032305433101</v>
      </c>
      <c r="BL81" s="82">
        <v>0.496323529411764</v>
      </c>
      <c r="BM81" s="82">
        <v>0.47142857142857097</v>
      </c>
      <c r="BN81" s="82">
        <v>0.40847983453981301</v>
      </c>
      <c r="BO81" s="82">
        <v>0.64480874316939896</v>
      </c>
      <c r="BP81" s="82">
        <v>0.56775700934579398</v>
      </c>
      <c r="BQ81" s="82">
        <v>0.61654135338345795</v>
      </c>
      <c r="BR81" s="82">
        <v>0.53077975376196995</v>
      </c>
      <c r="BS81" s="82">
        <v>0.52294455066921597</v>
      </c>
      <c r="BT81" s="82">
        <v>0.61277974087161302</v>
      </c>
      <c r="BV81" s="235">
        <v>8</v>
      </c>
      <c r="BW81" s="82">
        <v>0.62611012433392499</v>
      </c>
      <c r="BX81" s="82">
        <v>0.60723514211886298</v>
      </c>
      <c r="BY81" s="82">
        <v>0.60510114335971799</v>
      </c>
      <c r="BZ81" s="82">
        <v>0.52455546147332699</v>
      </c>
      <c r="CA81" s="82">
        <v>0.50854139290407296</v>
      </c>
      <c r="CB81" s="82">
        <v>0.48082700123696698</v>
      </c>
      <c r="CC81" s="82">
        <v>0.48503306648103001</v>
      </c>
      <c r="CD81" s="82">
        <v>0.48878923766816101</v>
      </c>
      <c r="CE81" s="82">
        <v>0.53956684714702197</v>
      </c>
      <c r="CF81" s="82">
        <v>0.41594827586206801</v>
      </c>
      <c r="CG81" s="82">
        <v>0.37944385779654999</v>
      </c>
      <c r="CH81" s="82">
        <v>0.35883703136954798</v>
      </c>
      <c r="CI81" s="82">
        <v>0.33103975535168101</v>
      </c>
      <c r="CJ81" s="82">
        <v>0.31561996779388002</v>
      </c>
      <c r="CK81" s="82">
        <v>0.468354430379746</v>
      </c>
      <c r="CL81" s="82">
        <v>0.48802017654476598</v>
      </c>
      <c r="CM81" s="82">
        <v>0.45381818181818101</v>
      </c>
      <c r="CN81" s="82">
        <v>0.51709401709401703</v>
      </c>
      <c r="CO81" s="82">
        <v>0.39495798319327702</v>
      </c>
      <c r="CP81" s="82">
        <v>0.38907849829351498</v>
      </c>
      <c r="CQ81" s="82">
        <v>0.46280991735537103</v>
      </c>
      <c r="CR81" s="82">
        <v>0.341772151898734</v>
      </c>
      <c r="CS81" s="82">
        <v>0.50731707317073105</v>
      </c>
      <c r="CT81" s="82">
        <v>0.49471458773784299</v>
      </c>
      <c r="CU81" s="82">
        <v>0.47474093264248701</v>
      </c>
      <c r="CV81" s="82">
        <v>0.436974789915966</v>
      </c>
      <c r="CW81" s="82">
        <v>0.449438202247191</v>
      </c>
      <c r="CX81" s="82">
        <v>0.39632902787219498</v>
      </c>
      <c r="CY81" s="82">
        <v>0.56818181818181801</v>
      </c>
      <c r="CZ81" s="82">
        <v>0.48430493273542602</v>
      </c>
      <c r="DA81" s="82">
        <v>0.53968253968253899</v>
      </c>
      <c r="DB81" s="82">
        <v>0.48424068767908302</v>
      </c>
      <c r="DC81" s="82">
        <v>0.46875</v>
      </c>
      <c r="DD81" s="82">
        <v>0.56661856661856602</v>
      </c>
    </row>
    <row r="82" spans="2:108">
      <c r="B82" s="235">
        <v>9</v>
      </c>
      <c r="C82" s="43">
        <v>0.11890798786653101</v>
      </c>
      <c r="D82" s="43">
        <v>0.114700193423597</v>
      </c>
      <c r="E82" s="43">
        <v>0.115689381933438</v>
      </c>
      <c r="F82" s="43">
        <v>0.15161103435981901</v>
      </c>
      <c r="G82" s="43">
        <v>0.16589739709443099</v>
      </c>
      <c r="H82" s="43">
        <v>0.176977425469584</v>
      </c>
      <c r="I82" s="43">
        <v>0.17988869300701699</v>
      </c>
      <c r="J82" s="43">
        <v>0.16959789552799701</v>
      </c>
      <c r="K82" s="43">
        <v>0.14713083737701901</v>
      </c>
      <c r="L82" s="43">
        <v>0.170006464124111</v>
      </c>
      <c r="M82" s="43">
        <v>0.22471011595361801</v>
      </c>
      <c r="N82" s="43">
        <v>0.24309764309764301</v>
      </c>
      <c r="O82" s="43">
        <v>0.26545965608465599</v>
      </c>
      <c r="P82" s="43">
        <v>0.28021486123545197</v>
      </c>
      <c r="Q82" s="43">
        <v>0.11954459203036</v>
      </c>
      <c r="R82" s="43">
        <v>0.16715758468335701</v>
      </c>
      <c r="S82" s="43">
        <v>0.18676060082413901</v>
      </c>
      <c r="T82" s="43">
        <v>0.16423357664233501</v>
      </c>
      <c r="U82" s="43">
        <v>0.19498607242339799</v>
      </c>
      <c r="V82" s="43">
        <v>0.200904392764857</v>
      </c>
      <c r="W82" s="43">
        <v>0.124196277495769</v>
      </c>
      <c r="X82" s="43">
        <v>0.159771754636233</v>
      </c>
      <c r="Y82" s="43">
        <v>0.166850828729281</v>
      </c>
      <c r="Z82" s="43">
        <v>0.14570290267501401</v>
      </c>
      <c r="AA82" s="43">
        <v>0.17666719719879001</v>
      </c>
      <c r="AB82" s="43">
        <v>0.15508021390374299</v>
      </c>
      <c r="AC82" s="43">
        <v>0.18869405914682</v>
      </c>
      <c r="AD82" s="43">
        <v>0.23463268365817</v>
      </c>
      <c r="AE82" s="43">
        <v>0.11504424778760999</v>
      </c>
      <c r="AF82" s="43">
        <v>0.14285714285714199</v>
      </c>
      <c r="AG82" s="43">
        <v>0.120343839541547</v>
      </c>
      <c r="AH82" s="43">
        <v>0.14374999999999999</v>
      </c>
      <c r="AI82" s="43">
        <v>0.18499635833940201</v>
      </c>
      <c r="AJ82" s="43">
        <v>0.13312728937728899</v>
      </c>
      <c r="AL82" s="235">
        <v>9</v>
      </c>
      <c r="AM82" s="82">
        <v>0.57453051643192399</v>
      </c>
      <c r="AN82" s="82">
        <v>0.60975609756097504</v>
      </c>
      <c r="AO82" s="82">
        <v>0.59007981755986305</v>
      </c>
      <c r="AP82" s="82">
        <v>0.52963397160349002</v>
      </c>
      <c r="AQ82" s="82">
        <v>0.50853589598643301</v>
      </c>
      <c r="AR82" s="82">
        <v>0.48228140071293701</v>
      </c>
      <c r="AS82" s="82">
        <v>0.48944660296125098</v>
      </c>
      <c r="AT82" s="82">
        <v>0.49891737891737797</v>
      </c>
      <c r="AU82" s="82">
        <v>0.52072605561276997</v>
      </c>
      <c r="AV82" s="82">
        <v>0.38928571428571401</v>
      </c>
      <c r="AW82" s="82">
        <v>0.37004219409282701</v>
      </c>
      <c r="AX82" s="82">
        <v>0.34271127525526801</v>
      </c>
      <c r="AY82" s="82">
        <v>0.33050663187649398</v>
      </c>
      <c r="AZ82" s="82">
        <v>0.30194658216387499</v>
      </c>
      <c r="BA82" s="82">
        <v>0.54545454545454497</v>
      </c>
      <c r="BB82" s="82">
        <v>0.48200950441276302</v>
      </c>
      <c r="BC82" s="82">
        <v>0.44419391206313402</v>
      </c>
      <c r="BD82" s="82">
        <v>0.42226890756302499</v>
      </c>
      <c r="BE82" s="82">
        <v>0.42641509433962199</v>
      </c>
      <c r="BF82" s="82">
        <v>0.39296636085626901</v>
      </c>
      <c r="BG82" s="82">
        <v>0.52920962199312704</v>
      </c>
      <c r="BH82" s="82">
        <v>0.42211055276381898</v>
      </c>
      <c r="BI82" s="82">
        <v>0.47213114754098301</v>
      </c>
      <c r="BJ82" s="82">
        <v>0.50468749999999996</v>
      </c>
      <c r="BK82" s="82">
        <v>0.49863013698630099</v>
      </c>
      <c r="BL82" s="82">
        <v>0.45922746781115797</v>
      </c>
      <c r="BM82" s="82">
        <v>0.42644199611147099</v>
      </c>
      <c r="BN82" s="82">
        <v>0.367418351477449</v>
      </c>
      <c r="BO82" s="82">
        <v>0.5</v>
      </c>
      <c r="BP82" s="82">
        <v>0.55495978552278802</v>
      </c>
      <c r="BQ82" s="82">
        <v>0.52142857142857102</v>
      </c>
      <c r="BR82" s="82">
        <v>0.50513950073421399</v>
      </c>
      <c r="BS82" s="82">
        <v>0.43995859213250499</v>
      </c>
      <c r="BT82" s="82">
        <v>0.56298200514138796</v>
      </c>
      <c r="BV82" s="235">
        <v>9</v>
      </c>
      <c r="BW82" s="82">
        <v>0.564171122994652</v>
      </c>
      <c r="BX82" s="82">
        <v>0.55921052631578905</v>
      </c>
      <c r="BY82" s="82">
        <v>0.56130268199233702</v>
      </c>
      <c r="BZ82" s="82">
        <v>0.51237201365187701</v>
      </c>
      <c r="CA82" s="82">
        <v>0.46283152782966003</v>
      </c>
      <c r="CB82" s="82">
        <v>0.45915678524374098</v>
      </c>
      <c r="CC82" s="82">
        <v>0.462237174095878</v>
      </c>
      <c r="CD82" s="82">
        <v>0.46556776556776502</v>
      </c>
      <c r="CE82" s="82">
        <v>0.50949574328749103</v>
      </c>
      <c r="CF82" s="82">
        <v>0.36764705882352899</v>
      </c>
      <c r="CG82" s="82">
        <v>0.352276867030965</v>
      </c>
      <c r="CH82" s="82">
        <v>0.33522267206477702</v>
      </c>
      <c r="CI82" s="82">
        <v>0.30105427567356502</v>
      </c>
      <c r="CJ82" s="82">
        <v>0.262705238467552</v>
      </c>
      <c r="CK82" s="82">
        <v>0.51658767772511804</v>
      </c>
      <c r="CL82" s="82">
        <v>0.44609665427509199</v>
      </c>
      <c r="CM82" s="82">
        <v>0.42867647058823499</v>
      </c>
      <c r="CN82" s="82">
        <v>0.402826855123674</v>
      </c>
      <c r="CO82" s="82">
        <v>0.45454545454545398</v>
      </c>
      <c r="CP82" s="82">
        <v>0.35815602836879401</v>
      </c>
      <c r="CQ82" s="82">
        <v>0.50279329608938494</v>
      </c>
      <c r="CR82" s="82">
        <v>0.38</v>
      </c>
      <c r="CS82" s="82">
        <v>0.536036036036036</v>
      </c>
      <c r="CT82" s="82">
        <v>0.49295774647887303</v>
      </c>
      <c r="CU82" s="82">
        <v>0.43591600289645099</v>
      </c>
      <c r="CV82" s="82">
        <v>0.356643356643356</v>
      </c>
      <c r="CW82" s="82">
        <v>0.42277339346110399</v>
      </c>
      <c r="CX82" s="82">
        <v>0.35622025832766802</v>
      </c>
      <c r="CY82" s="82">
        <v>0.5</v>
      </c>
      <c r="CZ82" s="82">
        <v>0.53271028037383095</v>
      </c>
      <c r="DA82" s="82">
        <v>0.484375</v>
      </c>
      <c r="DB82" s="82">
        <v>0.45994832041343597</v>
      </c>
      <c r="DC82" s="82">
        <v>0.44028520499108698</v>
      </c>
      <c r="DD82" s="82">
        <v>0.54334677419354804</v>
      </c>
    </row>
    <row r="83" spans="2:108">
      <c r="B83" s="235">
        <v>10</v>
      </c>
      <c r="C83" s="43">
        <v>0.13308080808080799</v>
      </c>
      <c r="D83" s="43">
        <v>0.13707919593121801</v>
      </c>
      <c r="E83" s="43">
        <v>0.12785269709543501</v>
      </c>
      <c r="F83" s="43">
        <v>0.168723317153049</v>
      </c>
      <c r="G83" s="43">
        <v>0.19096519139909299</v>
      </c>
      <c r="H83" s="43">
        <v>0.20530053258939801</v>
      </c>
      <c r="I83" s="43">
        <v>0.20101509852426799</v>
      </c>
      <c r="J83" s="43">
        <v>0.19021321552055301</v>
      </c>
      <c r="K83" s="43">
        <v>0.17388292344994799</v>
      </c>
      <c r="L83" s="43">
        <v>0.18845228548516399</v>
      </c>
      <c r="M83" s="43">
        <v>0.244342906875543</v>
      </c>
      <c r="N83" s="43">
        <v>0.26056497175141202</v>
      </c>
      <c r="O83" s="43">
        <v>0.27639654634349298</v>
      </c>
      <c r="P83" s="43">
        <v>0.291526939414263</v>
      </c>
      <c r="Q83" s="43">
        <v>0.144859813084112</v>
      </c>
      <c r="R83" s="43">
        <v>0.17611212675198001</v>
      </c>
      <c r="S83" s="43">
        <v>0.215518632037425</v>
      </c>
      <c r="T83" s="43">
        <v>0.194716981132075</v>
      </c>
      <c r="U83" s="43">
        <v>0.218034993270524</v>
      </c>
      <c r="V83" s="43">
        <v>0.219198790627362</v>
      </c>
      <c r="W83" s="43">
        <v>0.14818266542404401</v>
      </c>
      <c r="X83" s="43">
        <v>0.18814814814814801</v>
      </c>
      <c r="Y83" s="43">
        <v>0.17665615141955801</v>
      </c>
      <c r="Z83" s="43">
        <v>0.14918759231905401</v>
      </c>
      <c r="AA83" s="43">
        <v>0.194074710176041</v>
      </c>
      <c r="AB83" s="43">
        <v>0.14705882352941099</v>
      </c>
      <c r="AC83" s="43">
        <v>0.212907751666082</v>
      </c>
      <c r="AD83" s="43">
        <v>0.25339948548327801</v>
      </c>
      <c r="AE83" s="43">
        <v>0.16853932584269599</v>
      </c>
      <c r="AF83" s="43">
        <v>0.189599133261105</v>
      </c>
      <c r="AG83" s="43">
        <v>0.17499999999999999</v>
      </c>
      <c r="AH83" s="43">
        <v>0.15777940102264401</v>
      </c>
      <c r="AI83" s="43">
        <v>0.2221769262128</v>
      </c>
      <c r="AJ83" s="43">
        <v>0.148682102810543</v>
      </c>
      <c r="AL83" s="235">
        <v>10</v>
      </c>
      <c r="AM83" s="82">
        <v>0.57074175824175799</v>
      </c>
      <c r="AN83" s="82">
        <v>0.55415793151642201</v>
      </c>
      <c r="AO83" s="82">
        <v>0.55006954102920702</v>
      </c>
      <c r="AP83" s="82">
        <v>0.49568755085435301</v>
      </c>
      <c r="AQ83" s="82">
        <v>0.46128180175170302</v>
      </c>
      <c r="AR83" s="82">
        <v>0.44501631935726799</v>
      </c>
      <c r="AS83" s="82">
        <v>0.45080433969322797</v>
      </c>
      <c r="AT83" s="82">
        <v>0.46503067484662503</v>
      </c>
      <c r="AU83" s="82">
        <v>0.49030381383322502</v>
      </c>
      <c r="AV83" s="82">
        <v>0.36423841059602602</v>
      </c>
      <c r="AW83" s="82">
        <v>0.34682080924855402</v>
      </c>
      <c r="AX83" s="82">
        <v>0.32066542377742702</v>
      </c>
      <c r="AY83" s="82">
        <v>0.30096021947873802</v>
      </c>
      <c r="AZ83" s="82">
        <v>0.27683615819209001</v>
      </c>
      <c r="BA83" s="82">
        <v>0.496753246753246</v>
      </c>
      <c r="BB83" s="82">
        <v>0.44749596122778601</v>
      </c>
      <c r="BC83" s="82">
        <v>0.39472527472527402</v>
      </c>
      <c r="BD83" s="82">
        <v>0.42653061224489702</v>
      </c>
      <c r="BE83" s="82">
        <v>0.41605839416058299</v>
      </c>
      <c r="BF83" s="82">
        <v>0.38545454545454499</v>
      </c>
      <c r="BG83" s="82">
        <v>0.50793650793650702</v>
      </c>
      <c r="BH83" s="82">
        <v>0.34123222748815102</v>
      </c>
      <c r="BI83" s="82">
        <v>0.47659574468085097</v>
      </c>
      <c r="BJ83" s="82">
        <v>0.46863468634686301</v>
      </c>
      <c r="BK83" s="82">
        <v>0.46130592503022899</v>
      </c>
      <c r="BL83" s="82">
        <v>0.47428571428571398</v>
      </c>
      <c r="BM83" s="82">
        <v>0.42231404958677599</v>
      </c>
      <c r="BN83" s="82">
        <v>0.352634076886568</v>
      </c>
      <c r="BO83" s="82">
        <v>0.54109589041095896</v>
      </c>
      <c r="BP83" s="82">
        <v>0.48302872062663099</v>
      </c>
      <c r="BQ83" s="82">
        <v>0.43243243243243201</v>
      </c>
      <c r="BR83" s="82">
        <v>0.47526501766784401</v>
      </c>
      <c r="BS83" s="82">
        <v>0.431072210065645</v>
      </c>
      <c r="BT83" s="82">
        <v>0.55811928602524996</v>
      </c>
      <c r="BV83" s="235">
        <v>10</v>
      </c>
      <c r="BW83" s="82">
        <v>0.55294117647058805</v>
      </c>
      <c r="BX83" s="82">
        <v>0.54266538830297195</v>
      </c>
      <c r="BY83" s="82">
        <v>0.536328871892925</v>
      </c>
      <c r="BZ83" s="82">
        <v>0.47305242528172398</v>
      </c>
      <c r="CA83" s="82">
        <v>0.45214183234269301</v>
      </c>
      <c r="CB83" s="82">
        <v>0.42647322228192702</v>
      </c>
      <c r="CC83" s="82">
        <v>0.43160762942779202</v>
      </c>
      <c r="CD83" s="82">
        <v>0.43960959739731598</v>
      </c>
      <c r="CE83" s="82">
        <v>0.47468818782098299</v>
      </c>
      <c r="CF83" s="82">
        <v>0.330532212885154</v>
      </c>
      <c r="CG83" s="82">
        <v>0.347446529899607</v>
      </c>
      <c r="CH83" s="82">
        <v>0.32001890805956001</v>
      </c>
      <c r="CI83" s="82">
        <v>0.282832278481012</v>
      </c>
      <c r="CJ83" s="82">
        <v>0.235191637630662</v>
      </c>
      <c r="CK83" s="82">
        <v>0.51965065502183405</v>
      </c>
      <c r="CL83" s="82">
        <v>0.44870041039671599</v>
      </c>
      <c r="CM83" s="82">
        <v>0.37650389242745902</v>
      </c>
      <c r="CN83" s="82">
        <v>0.38487972508591001</v>
      </c>
      <c r="CO83" s="82">
        <v>0.37106918238993702</v>
      </c>
      <c r="CP83" s="82">
        <v>0.34567901234567899</v>
      </c>
      <c r="CQ83" s="82">
        <v>0.48</v>
      </c>
      <c r="CR83" s="82">
        <v>0.33628318584070799</v>
      </c>
      <c r="CS83" s="82">
        <v>0.5</v>
      </c>
      <c r="CT83" s="82">
        <v>0.44086021505376299</v>
      </c>
      <c r="CU83" s="82">
        <v>0.436708860759493</v>
      </c>
      <c r="CV83" s="82">
        <v>0.50450450450450401</v>
      </c>
      <c r="CW83" s="82">
        <v>0.36195508586525699</v>
      </c>
      <c r="CX83" s="82">
        <v>0.33754385964912198</v>
      </c>
      <c r="CY83" s="82">
        <v>0.48275862068965503</v>
      </c>
      <c r="CZ83" s="82">
        <v>0.47107438016528902</v>
      </c>
      <c r="DA83" s="82">
        <v>0.43396226415094302</v>
      </c>
      <c r="DB83" s="82">
        <v>0.45103857566765498</v>
      </c>
      <c r="DC83" s="82">
        <v>0.38952536824877199</v>
      </c>
      <c r="DD83" s="82">
        <v>0.50755939524838001</v>
      </c>
    </row>
    <row r="84" spans="2:108">
      <c r="B84" s="235">
        <v>11</v>
      </c>
      <c r="C84" s="43">
        <v>0.16684568564267799</v>
      </c>
      <c r="D84" s="43">
        <v>0.15904505716207101</v>
      </c>
      <c r="E84" s="43">
        <v>0.174800969193492</v>
      </c>
      <c r="F84" s="43">
        <v>0.20685647879140001</v>
      </c>
      <c r="G84" s="43">
        <v>0.216253625098866</v>
      </c>
      <c r="H84" s="43">
        <v>0.230843675281794</v>
      </c>
      <c r="I84" s="43">
        <v>0.229686174724342</v>
      </c>
      <c r="J84" s="43">
        <v>0.21661682486022599</v>
      </c>
      <c r="K84" s="43">
        <v>0.20299247879660701</v>
      </c>
      <c r="L84" s="43">
        <v>0.212290502793296</v>
      </c>
      <c r="M84" s="43">
        <v>0.28984827154700399</v>
      </c>
      <c r="N84" s="43">
        <v>0.28984808295153103</v>
      </c>
      <c r="O84" s="43">
        <v>0.307433380084151</v>
      </c>
      <c r="P84" s="43">
        <v>0.31849417388706303</v>
      </c>
      <c r="Q84" s="43">
        <v>0.18639053254437801</v>
      </c>
      <c r="R84" s="43">
        <v>0.21581027667984101</v>
      </c>
      <c r="S84" s="43">
        <v>0.24009226252883201</v>
      </c>
      <c r="T84" s="43">
        <v>0.24264049955396899</v>
      </c>
      <c r="U84" s="43">
        <v>0.25867507886435298</v>
      </c>
      <c r="V84" s="43">
        <v>0.24821973550356</v>
      </c>
      <c r="W84" s="43">
        <v>0.17620286085825701</v>
      </c>
      <c r="X84" s="43">
        <v>0.22411128284389401</v>
      </c>
      <c r="Y84" s="43">
        <v>0.167755991285403</v>
      </c>
      <c r="Z84" s="43">
        <v>0.19705549263873101</v>
      </c>
      <c r="AA84" s="43">
        <v>0.22997818635088799</v>
      </c>
      <c r="AB84" s="43">
        <v>0.17578125</v>
      </c>
      <c r="AC84" s="43">
        <v>0.23139158576051699</v>
      </c>
      <c r="AD84" s="43">
        <v>0.28871845620979703</v>
      </c>
      <c r="AE84" s="43">
        <v>0.211382113821138</v>
      </c>
      <c r="AF84" s="43">
        <v>0.23076923076923</v>
      </c>
      <c r="AG84" s="43">
        <v>0.18867924528301799</v>
      </c>
      <c r="AH84" s="43">
        <v>0.191369606003752</v>
      </c>
      <c r="AI84" s="43">
        <v>0.24951456310679601</v>
      </c>
      <c r="AJ84" s="43">
        <v>0.17739130434782599</v>
      </c>
      <c r="AL84" s="235">
        <v>11</v>
      </c>
      <c r="AM84" s="82">
        <v>0.52468538238141305</v>
      </c>
      <c r="AN84" s="82">
        <v>0.53314917127071804</v>
      </c>
      <c r="AO84" s="82">
        <v>0.54291044776119401</v>
      </c>
      <c r="AP84" s="82">
        <v>0.45199543899657901</v>
      </c>
      <c r="AQ84" s="82">
        <v>0.43214417065097399</v>
      </c>
      <c r="AR84" s="82">
        <v>0.40964450296247501</v>
      </c>
      <c r="AS84" s="82">
        <v>0.419928825622775</v>
      </c>
      <c r="AT84" s="82">
        <v>0.43602754621239498</v>
      </c>
      <c r="AU84" s="82">
        <v>0.45967919138650798</v>
      </c>
      <c r="AV84" s="82">
        <v>0.41076487252124599</v>
      </c>
      <c r="AW84" s="82">
        <v>0.28735192969048501</v>
      </c>
      <c r="AX84" s="82">
        <v>0.29171692802573301</v>
      </c>
      <c r="AY84" s="82">
        <v>0.27480344440284499</v>
      </c>
      <c r="AZ84" s="82">
        <v>0.25644916540212398</v>
      </c>
      <c r="BA84" s="82">
        <v>0.49137931034482701</v>
      </c>
      <c r="BB84" s="82">
        <v>0.38397502601456801</v>
      </c>
      <c r="BC84" s="82">
        <v>0.36983240223463598</v>
      </c>
      <c r="BD84" s="82">
        <v>0.40661938534278902</v>
      </c>
      <c r="BE84" s="82">
        <v>0.36324786324786301</v>
      </c>
      <c r="BF84" s="82">
        <v>0.29698375870069599</v>
      </c>
      <c r="BG84" s="82">
        <v>0.45582329317268999</v>
      </c>
      <c r="BH84" s="82">
        <v>0.41584158415841499</v>
      </c>
      <c r="BI84" s="82">
        <v>0.48255813953488302</v>
      </c>
      <c r="BJ84" s="82">
        <v>0.42011834319526598</v>
      </c>
      <c r="BK84" s="82">
        <v>0.41780821917808197</v>
      </c>
      <c r="BL84" s="82">
        <v>0.41599999999999998</v>
      </c>
      <c r="BM84" s="82">
        <v>0.36162790697674402</v>
      </c>
      <c r="BN84" s="82">
        <v>0.32628962088253499</v>
      </c>
      <c r="BO84" s="82">
        <v>0.46086956521739098</v>
      </c>
      <c r="BP84" s="82">
        <v>0.47213114754098301</v>
      </c>
      <c r="BQ84" s="82">
        <v>0.475728155339805</v>
      </c>
      <c r="BR84" s="82">
        <v>0.44258872651356901</v>
      </c>
      <c r="BS84" s="82">
        <v>0.39351851851851799</v>
      </c>
      <c r="BT84" s="82">
        <v>0.49787685774946899</v>
      </c>
      <c r="BV84" s="235">
        <v>11</v>
      </c>
      <c r="BW84" s="82">
        <v>0.50309023485784898</v>
      </c>
      <c r="BX84" s="82">
        <v>0.47675804529201399</v>
      </c>
      <c r="BY84" s="82">
        <v>0.51682692307692302</v>
      </c>
      <c r="BZ84" s="82">
        <v>0.45005910165484603</v>
      </c>
      <c r="CA84" s="82">
        <v>0.40844378988708802</v>
      </c>
      <c r="CB84" s="82">
        <v>0.40012900451515798</v>
      </c>
      <c r="CC84" s="82">
        <v>0.403298969072164</v>
      </c>
      <c r="CD84" s="82">
        <v>0.418286537077033</v>
      </c>
      <c r="CE84" s="82">
        <v>0.44809537656295401</v>
      </c>
      <c r="CF84" s="82">
        <v>0.4</v>
      </c>
      <c r="CG84" s="82">
        <v>0.29649890590809602</v>
      </c>
      <c r="CH84" s="82">
        <v>0.28596037898363402</v>
      </c>
      <c r="CI84" s="82">
        <v>0.24725011956001899</v>
      </c>
      <c r="CJ84" s="82">
        <v>0.24278606965174099</v>
      </c>
      <c r="CK84" s="82">
        <v>0.42931937172774798</v>
      </c>
      <c r="CL84" s="82">
        <v>0.37804878048780399</v>
      </c>
      <c r="CM84" s="82">
        <v>0.38656126482213399</v>
      </c>
      <c r="CN84" s="82">
        <v>0.41471571906354499</v>
      </c>
      <c r="CO84" s="82">
        <v>0.27058823529411702</v>
      </c>
      <c r="CP84" s="82">
        <v>0.28277153558052398</v>
      </c>
      <c r="CQ84" s="82">
        <v>0.43031784841075699</v>
      </c>
      <c r="CR84" s="82">
        <v>0.36296296296296299</v>
      </c>
      <c r="CS84" s="82">
        <v>0.41134751773049599</v>
      </c>
      <c r="CT84" s="82">
        <v>0.43893129770992301</v>
      </c>
      <c r="CU84" s="82">
        <v>0.34088669950738898</v>
      </c>
      <c r="CV84" s="82">
        <v>0.41860465116279</v>
      </c>
      <c r="CW84" s="82">
        <v>0.345840130505709</v>
      </c>
      <c r="CX84" s="82">
        <v>0.33583959899749299</v>
      </c>
      <c r="CY84" s="82">
        <v>0.44444444444444398</v>
      </c>
      <c r="CZ84" s="82">
        <v>0.367965367965367</v>
      </c>
      <c r="DA84" s="82">
        <v>0.37288135593220301</v>
      </c>
      <c r="DB84" s="82">
        <v>0.37091988130563702</v>
      </c>
      <c r="DC84" s="82">
        <v>0.35231316725978601</v>
      </c>
      <c r="DD84" s="82">
        <v>0.477513227513227</v>
      </c>
    </row>
    <row r="85" spans="2:108">
      <c r="B85" s="235">
        <v>12</v>
      </c>
      <c r="C85" s="43">
        <v>0.20085242408098</v>
      </c>
      <c r="D85" s="43">
        <v>0.21492985971943801</v>
      </c>
      <c r="E85" s="43">
        <v>0.20999468367889401</v>
      </c>
      <c r="F85" s="43">
        <v>0.23845117019973</v>
      </c>
      <c r="G85" s="43">
        <v>0.25429717341482</v>
      </c>
      <c r="H85" s="43">
        <v>0.26370285150792999</v>
      </c>
      <c r="I85" s="43">
        <v>0.26945412311265898</v>
      </c>
      <c r="J85" s="43">
        <v>0.261771516788884</v>
      </c>
      <c r="K85" s="43">
        <v>0.231345991050913</v>
      </c>
      <c r="L85" s="43">
        <v>0.26166666666666599</v>
      </c>
      <c r="M85" s="43">
        <v>0.31811731315042502</v>
      </c>
      <c r="N85" s="43">
        <v>0.34169433173490699</v>
      </c>
      <c r="O85" s="43">
        <v>0.35555999201437399</v>
      </c>
      <c r="P85" s="43">
        <v>0.35857552189930397</v>
      </c>
      <c r="Q85" s="43">
        <v>0.2</v>
      </c>
      <c r="R85" s="43">
        <v>0.24753086419753001</v>
      </c>
      <c r="S85" s="43">
        <v>0.27087087087086997</v>
      </c>
      <c r="T85" s="43">
        <v>0.242324561403508</v>
      </c>
      <c r="U85" s="43">
        <v>0.265060240963855</v>
      </c>
      <c r="V85" s="43">
        <v>0.293010752688172</v>
      </c>
      <c r="W85" s="43">
        <v>0.22155085599194299</v>
      </c>
      <c r="X85" s="43">
        <v>0.23623445825932499</v>
      </c>
      <c r="Y85" s="43">
        <v>0.27586206896551702</v>
      </c>
      <c r="Z85" s="43">
        <v>0.25939849624060102</v>
      </c>
      <c r="AA85" s="43">
        <v>0.28103946102021099</v>
      </c>
      <c r="AB85" s="43">
        <v>0.30666666666666598</v>
      </c>
      <c r="AC85" s="43">
        <v>0.24647887323943601</v>
      </c>
      <c r="AD85" s="43">
        <v>0.32712579058327401</v>
      </c>
      <c r="AE85" s="43">
        <v>0.23</v>
      </c>
      <c r="AF85" s="43">
        <v>0.25158562367864601</v>
      </c>
      <c r="AG85" s="43">
        <v>0.25581395348837199</v>
      </c>
      <c r="AH85" s="43">
        <v>0.26081424936386699</v>
      </c>
      <c r="AI85" s="43">
        <v>0.27753023551877698</v>
      </c>
      <c r="AJ85" s="43">
        <v>0.23085553997194899</v>
      </c>
      <c r="AL85" s="235">
        <v>12</v>
      </c>
      <c r="AM85" s="82">
        <v>0.47299077733860301</v>
      </c>
      <c r="AN85" s="82">
        <v>0.47058823529411697</v>
      </c>
      <c r="AO85" s="82">
        <v>0.472334682860998</v>
      </c>
      <c r="AP85" s="82">
        <v>0.41598960025999299</v>
      </c>
      <c r="AQ85" s="82">
        <v>0.39407806191117001</v>
      </c>
      <c r="AR85" s="82">
        <v>0.385634588563458</v>
      </c>
      <c r="AS85" s="82">
        <v>0.38</v>
      </c>
      <c r="AT85" s="82">
        <v>0.40346205059920098</v>
      </c>
      <c r="AU85" s="82">
        <v>0.430301047120418</v>
      </c>
      <c r="AV85" s="82">
        <v>0.35123966942148699</v>
      </c>
      <c r="AW85" s="82">
        <v>0.28206686930091102</v>
      </c>
      <c r="AX85" s="82">
        <v>0.26415094339622602</v>
      </c>
      <c r="AY85" s="82">
        <v>0.228105906313645</v>
      </c>
      <c r="AZ85" s="82">
        <v>0.231343283582089</v>
      </c>
      <c r="BA85" s="82">
        <v>0.407407407407407</v>
      </c>
      <c r="BB85" s="82">
        <v>0.34789644012944898</v>
      </c>
      <c r="BC85" s="82">
        <v>0.34433962264150902</v>
      </c>
      <c r="BD85" s="82">
        <v>0.419825072886297</v>
      </c>
      <c r="BE85" s="82">
        <v>0.31527093596059103</v>
      </c>
      <c r="BF85" s="82">
        <v>0.29595015576323902</v>
      </c>
      <c r="BG85" s="82">
        <v>0.46894409937888198</v>
      </c>
      <c r="BH85" s="82">
        <v>0.41666666666666602</v>
      </c>
      <c r="BI85" s="82">
        <v>0.43434343434343398</v>
      </c>
      <c r="BJ85" s="82">
        <v>0.39631336405529899</v>
      </c>
      <c r="BK85" s="82">
        <v>0.33939393939393903</v>
      </c>
      <c r="BL85" s="82">
        <v>0.36619718309859101</v>
      </c>
      <c r="BM85" s="82">
        <v>0.37602627257799598</v>
      </c>
      <c r="BN85" s="82">
        <v>0.28214285714285697</v>
      </c>
      <c r="BO85" s="82">
        <v>0.55421686746987897</v>
      </c>
      <c r="BP85" s="82">
        <v>0.45077720207253802</v>
      </c>
      <c r="BQ85" s="82">
        <v>0.41509433962264097</v>
      </c>
      <c r="BR85" s="82">
        <v>0.37982195845697297</v>
      </c>
      <c r="BS85" s="82">
        <v>0.36162988115449901</v>
      </c>
      <c r="BT85" s="82">
        <v>0.44891871737509298</v>
      </c>
      <c r="BV85" s="235">
        <v>12</v>
      </c>
      <c r="BW85" s="82">
        <v>0.44923076923076899</v>
      </c>
      <c r="BX85" s="82">
        <v>0.489361702127659</v>
      </c>
      <c r="BY85" s="82">
        <v>0.44301765650080199</v>
      </c>
      <c r="BZ85" s="82">
        <v>0.42563903950426002</v>
      </c>
      <c r="CA85" s="82">
        <v>0.39265536723163802</v>
      </c>
      <c r="CB85" s="82">
        <v>0.3664</v>
      </c>
      <c r="CC85" s="82">
        <v>0.36243035287874698</v>
      </c>
      <c r="CD85" s="82">
        <v>0.36706901887960303</v>
      </c>
      <c r="CE85" s="82">
        <v>0.41763167725065298</v>
      </c>
      <c r="CF85" s="82">
        <v>0.31196581196581102</v>
      </c>
      <c r="CG85" s="82">
        <v>0.27027027027027001</v>
      </c>
      <c r="CH85" s="82">
        <v>0.24808868501528999</v>
      </c>
      <c r="CI85" s="82">
        <v>0.226843100189035</v>
      </c>
      <c r="CJ85" s="82">
        <v>0.214035087719298</v>
      </c>
      <c r="CK85" s="82">
        <v>0.47682119205298001</v>
      </c>
      <c r="CL85" s="82">
        <v>0.34504132231404899</v>
      </c>
      <c r="CM85" s="82">
        <v>0.334942084942084</v>
      </c>
      <c r="CN85" s="82">
        <v>0.368821292775665</v>
      </c>
      <c r="CO85" s="82">
        <v>0.338028169014084</v>
      </c>
      <c r="CP85" s="82">
        <v>0.303296703296703</v>
      </c>
      <c r="CQ85" s="82">
        <v>0.41800643086816702</v>
      </c>
      <c r="CR85" s="82">
        <v>0.38297872340425498</v>
      </c>
      <c r="CS85" s="82">
        <v>0.41228070175438503</v>
      </c>
      <c r="CT85" s="82">
        <v>0.39393939393939298</v>
      </c>
      <c r="CU85" s="82">
        <v>0.33465608465608399</v>
      </c>
      <c r="CV85" s="82">
        <v>0.42553191489361702</v>
      </c>
      <c r="CW85" s="82">
        <v>0.35051546391752503</v>
      </c>
      <c r="CX85" s="82">
        <v>0.26943005181347102</v>
      </c>
      <c r="CY85" s="82">
        <v>0.328358208955223</v>
      </c>
      <c r="CZ85" s="82">
        <v>0.40476190476190399</v>
      </c>
      <c r="DA85" s="82">
        <v>0.32558139534883701</v>
      </c>
      <c r="DB85" s="82">
        <v>0.41481481481481403</v>
      </c>
      <c r="DC85" s="82">
        <v>0.34586466165413499</v>
      </c>
      <c r="DD85" s="82">
        <v>0.450155763239875</v>
      </c>
    </row>
    <row r="86" spans="2:108">
      <c r="B86" s="235">
        <v>13</v>
      </c>
      <c r="C86" s="43">
        <v>0.247200689061154</v>
      </c>
      <c r="D86" s="43">
        <v>0.25039745627980903</v>
      </c>
      <c r="E86" s="43">
        <v>0.27477102414654397</v>
      </c>
      <c r="F86" s="43">
        <v>0.29261985279490699</v>
      </c>
      <c r="G86" s="43">
        <v>0.30651731160896101</v>
      </c>
      <c r="H86" s="43">
        <v>0.32439543916802399</v>
      </c>
      <c r="I86" s="43">
        <v>0.31963129048330802</v>
      </c>
      <c r="J86" s="43">
        <v>0.31551673082617698</v>
      </c>
      <c r="K86" s="43">
        <v>0.28825483681844799</v>
      </c>
      <c r="L86" s="43">
        <v>0.30232558139534799</v>
      </c>
      <c r="M86" s="43">
        <v>0.36532507739938003</v>
      </c>
      <c r="N86" s="43">
        <v>0.378776142525174</v>
      </c>
      <c r="O86" s="43">
        <v>0.402829028290282</v>
      </c>
      <c r="P86" s="43">
        <v>0.43208358942839498</v>
      </c>
      <c r="Q86" s="43">
        <v>0.27070063694267499</v>
      </c>
      <c r="R86" s="43">
        <v>0.31021897810218901</v>
      </c>
      <c r="S86" s="43">
        <v>0.33538191395961298</v>
      </c>
      <c r="T86" s="43">
        <v>0.324104234527687</v>
      </c>
      <c r="U86" s="43">
        <v>0.33426966292134802</v>
      </c>
      <c r="V86" s="43">
        <v>0.39460370994940902</v>
      </c>
      <c r="W86" s="43">
        <v>0.23146473779385099</v>
      </c>
      <c r="X86" s="43">
        <v>0.28181818181818102</v>
      </c>
      <c r="Y86" s="43">
        <v>0.29949238578680198</v>
      </c>
      <c r="Z86" s="43">
        <v>0.30909090909090903</v>
      </c>
      <c r="AA86" s="43">
        <v>0.31441374159820701</v>
      </c>
      <c r="AB86" s="43">
        <v>0.325842696629213</v>
      </c>
      <c r="AC86" s="43">
        <v>0.305352798053528</v>
      </c>
      <c r="AD86" s="43">
        <v>0.38370293965961799</v>
      </c>
      <c r="AE86" s="43">
        <v>0.35658914728682101</v>
      </c>
      <c r="AF86" s="43">
        <v>0.27450980392156799</v>
      </c>
      <c r="AG86" s="43">
        <v>0.317647058823529</v>
      </c>
      <c r="AH86" s="43">
        <v>0.30485436893203799</v>
      </c>
      <c r="AI86" s="43">
        <v>0.33453237410071901</v>
      </c>
      <c r="AJ86" s="43">
        <v>0.26764705882352902</v>
      </c>
      <c r="AL86" s="235">
        <v>13</v>
      </c>
      <c r="AM86" s="82">
        <v>0.446764091858037</v>
      </c>
      <c r="AN86" s="82">
        <v>0.48508946322067498</v>
      </c>
      <c r="AO86" s="82">
        <v>0.44758064516128998</v>
      </c>
      <c r="AP86" s="82">
        <v>0.37854564208354802</v>
      </c>
      <c r="AQ86" s="82">
        <v>0.373306772908366</v>
      </c>
      <c r="AR86" s="82">
        <v>0.351703406813627</v>
      </c>
      <c r="AS86" s="82">
        <v>0.34621848739495797</v>
      </c>
      <c r="AT86" s="82">
        <v>0.35025380710659898</v>
      </c>
      <c r="AU86" s="82">
        <v>0.36363636363636298</v>
      </c>
      <c r="AV86" s="82">
        <v>0.30555555555555503</v>
      </c>
      <c r="AW86" s="82">
        <v>0.21798365122615801</v>
      </c>
      <c r="AX86" s="82">
        <v>0.21911973497397</v>
      </c>
      <c r="AY86" s="82">
        <v>0.221513944223107</v>
      </c>
      <c r="AZ86" s="82">
        <v>0.19773095623987</v>
      </c>
      <c r="BA86" s="82">
        <v>0.33644859813084099</v>
      </c>
      <c r="BB86" s="82">
        <v>0.36043956043955999</v>
      </c>
      <c r="BC86" s="82">
        <v>0.328555678059536</v>
      </c>
      <c r="BD86" s="82">
        <v>0.34136546184738897</v>
      </c>
      <c r="BE86" s="82">
        <v>0.33333333333333298</v>
      </c>
      <c r="BF86" s="82">
        <v>0.24905660377358399</v>
      </c>
      <c r="BG86" s="82">
        <v>0.44270833333333298</v>
      </c>
      <c r="BH86" s="82">
        <v>0.38333333333333303</v>
      </c>
      <c r="BI86" s="82">
        <v>0.36</v>
      </c>
      <c r="BJ86" s="82">
        <v>0.35036496350364899</v>
      </c>
      <c r="BK86" s="82">
        <v>0.372134038800705</v>
      </c>
      <c r="BL86" s="82">
        <v>0.33333333333333298</v>
      </c>
      <c r="BM86" s="82">
        <v>0.28571428571428498</v>
      </c>
      <c r="BN86" s="82">
        <v>0.26115485564304403</v>
      </c>
      <c r="BO86" s="82">
        <v>0.50793650793650702</v>
      </c>
      <c r="BP86" s="82">
        <v>0.39622641509433898</v>
      </c>
      <c r="BQ86" s="82">
        <v>0.34210526315789402</v>
      </c>
      <c r="BR86" s="82">
        <v>0.37446808510638202</v>
      </c>
      <c r="BS86" s="82">
        <v>0.33108108108108097</v>
      </c>
      <c r="BT86" s="82">
        <v>0.39841986455981898</v>
      </c>
      <c r="BV86" s="235">
        <v>13</v>
      </c>
      <c r="BW86" s="82">
        <v>0.44026548672566301</v>
      </c>
      <c r="BX86" s="82">
        <v>0.43319838056680099</v>
      </c>
      <c r="BY86" s="82">
        <v>0.44042553191489298</v>
      </c>
      <c r="BZ86" s="82">
        <v>0.39411098527746302</v>
      </c>
      <c r="CA86" s="82">
        <v>0.35145385587863398</v>
      </c>
      <c r="CB86" s="82">
        <v>0.34264757247642302</v>
      </c>
      <c r="CC86" s="82">
        <v>0.345481049562682</v>
      </c>
      <c r="CD86" s="82">
        <v>0.35982905982905899</v>
      </c>
      <c r="CE86" s="82">
        <v>0.39676339285714202</v>
      </c>
      <c r="CF86" s="82">
        <v>0.375</v>
      </c>
      <c r="CG86" s="82">
        <v>0.21319796954314699</v>
      </c>
      <c r="CH86" s="82">
        <v>0.22956145100162401</v>
      </c>
      <c r="CI86" s="82">
        <v>0.22543352601156</v>
      </c>
      <c r="CJ86" s="82">
        <v>0.21521035598705501</v>
      </c>
      <c r="CK86" s="82">
        <v>0.369747899159663</v>
      </c>
      <c r="CL86" s="82">
        <v>0.346055979643765</v>
      </c>
      <c r="CM86" s="82">
        <v>0.33291770573565999</v>
      </c>
      <c r="CN86" s="82">
        <v>0.34328358208955201</v>
      </c>
      <c r="CO86" s="82">
        <v>0.28187919463087202</v>
      </c>
      <c r="CP86" s="82">
        <v>0.22802850356294499</v>
      </c>
      <c r="CQ86" s="82">
        <v>0.38834951456310601</v>
      </c>
      <c r="CR86" s="82">
        <v>0.35294117647058798</v>
      </c>
      <c r="CS86" s="82">
        <v>0.34883720930232498</v>
      </c>
      <c r="CT86" s="82">
        <v>0.35114503816793802</v>
      </c>
      <c r="CU86" s="82">
        <v>0.320137693631669</v>
      </c>
      <c r="CV86" s="82">
        <v>0.3125</v>
      </c>
      <c r="CW86" s="82">
        <v>0.35795454545454503</v>
      </c>
      <c r="CX86" s="82">
        <v>0.24811083123425601</v>
      </c>
      <c r="CY86" s="82">
        <v>0.52083333333333304</v>
      </c>
      <c r="CZ86" s="82">
        <v>0.40397350993377401</v>
      </c>
      <c r="DA86" s="82">
        <v>0.38461538461538403</v>
      </c>
      <c r="DB86" s="82">
        <v>0.37368421052631501</v>
      </c>
      <c r="DC86" s="82">
        <v>0.33723653395784497</v>
      </c>
      <c r="DD86" s="82">
        <v>0.43464730290456399</v>
      </c>
    </row>
    <row r="87" spans="2:108">
      <c r="B87" s="235">
        <v>14</v>
      </c>
      <c r="C87" s="43">
        <v>0.33333333333333298</v>
      </c>
      <c r="D87" s="43">
        <v>0.33417402269861202</v>
      </c>
      <c r="E87" s="43">
        <v>0.32072829131652603</v>
      </c>
      <c r="F87" s="43">
        <v>0.35560053981106599</v>
      </c>
      <c r="G87" s="43">
        <v>0.37563971340839297</v>
      </c>
      <c r="H87" s="43">
        <v>0.39250253292806397</v>
      </c>
      <c r="I87" s="43">
        <v>0.39050874723506901</v>
      </c>
      <c r="J87" s="43">
        <v>0.38750000000000001</v>
      </c>
      <c r="K87" s="43">
        <v>0.35770491803278598</v>
      </c>
      <c r="L87" s="43">
        <v>0.35849056603773499</v>
      </c>
      <c r="M87" s="43">
        <v>0.44729907773386002</v>
      </c>
      <c r="N87" s="43">
        <v>0.45925684485006502</v>
      </c>
      <c r="O87" s="43">
        <v>0.476212471131639</v>
      </c>
      <c r="P87" s="43">
        <v>0.46540284360189499</v>
      </c>
      <c r="Q87" s="43">
        <v>0.33846153846153798</v>
      </c>
      <c r="R87" s="43">
        <v>0.32950819672131099</v>
      </c>
      <c r="S87" s="43">
        <v>0.381344307270233</v>
      </c>
      <c r="T87" s="43">
        <v>0.37336244541484698</v>
      </c>
      <c r="U87" s="43">
        <v>0.38907849829351498</v>
      </c>
      <c r="V87" s="43">
        <v>0.438256658595641</v>
      </c>
      <c r="W87" s="43">
        <v>0.33810888252148902</v>
      </c>
      <c r="X87" s="43">
        <v>0.334437086092715</v>
      </c>
      <c r="Y87" s="43">
        <v>0.36</v>
      </c>
      <c r="Z87" s="43">
        <v>0.36094674556213002</v>
      </c>
      <c r="AA87" s="43">
        <v>0.394230769230769</v>
      </c>
      <c r="AB87" s="82">
        <v>0.4</v>
      </c>
      <c r="AC87" s="43">
        <v>0.42071881606765299</v>
      </c>
      <c r="AD87" s="43">
        <v>0.44637223974763401</v>
      </c>
      <c r="AE87" s="43">
        <v>0.33333333333333298</v>
      </c>
      <c r="AF87" s="43">
        <v>0.33644859813084099</v>
      </c>
      <c r="AG87" s="43">
        <v>0.29411764705882298</v>
      </c>
      <c r="AH87" s="43">
        <v>0.35423197492163</v>
      </c>
      <c r="AI87" s="43">
        <v>0.43166441136671102</v>
      </c>
      <c r="AJ87" s="43">
        <v>0.35997267759562801</v>
      </c>
      <c r="AL87" s="235">
        <v>14</v>
      </c>
      <c r="AM87" s="82">
        <v>0.39682539682539603</v>
      </c>
      <c r="AN87" s="82">
        <v>0.35880398671096297</v>
      </c>
      <c r="AO87" s="82">
        <v>0.42172523961661301</v>
      </c>
      <c r="AP87" s="82">
        <v>0.37901861252114999</v>
      </c>
      <c r="AQ87" s="82">
        <v>0.30579050097592703</v>
      </c>
      <c r="AR87" s="82">
        <v>0.30256136606189898</v>
      </c>
      <c r="AS87" s="82">
        <v>0.279241306638566</v>
      </c>
      <c r="AT87" s="82">
        <v>0.29426433915211903</v>
      </c>
      <c r="AU87" s="82">
        <v>0.34938775510204001</v>
      </c>
      <c r="AV87" s="82">
        <v>0.33707865168539303</v>
      </c>
      <c r="AW87" s="82">
        <v>0.195892575039494</v>
      </c>
      <c r="AX87" s="82">
        <v>0.186454183266932</v>
      </c>
      <c r="AY87" s="82">
        <v>0.17767653758542101</v>
      </c>
      <c r="AZ87" s="82">
        <v>0.181384248210023</v>
      </c>
      <c r="BA87" s="82">
        <v>0.30379746835443</v>
      </c>
      <c r="BB87" s="82">
        <v>0.31474103585657298</v>
      </c>
      <c r="BC87" s="82">
        <v>0.30069930069930001</v>
      </c>
      <c r="BD87" s="82">
        <v>0.32352941176470501</v>
      </c>
      <c r="BE87" s="82">
        <v>0.19</v>
      </c>
      <c r="BF87" s="82">
        <v>0.168831168831168</v>
      </c>
      <c r="BG87" s="82">
        <v>0.383458646616541</v>
      </c>
      <c r="BH87" s="82">
        <v>0.42105263157894701</v>
      </c>
      <c r="BI87" s="82">
        <v>0.36363636363636298</v>
      </c>
      <c r="BJ87" s="82">
        <v>0.28235294117646997</v>
      </c>
      <c r="BK87" s="82">
        <v>0.28296703296703202</v>
      </c>
      <c r="BL87" s="82">
        <v>0.53571428571428503</v>
      </c>
      <c r="BM87" s="82">
        <v>0.26778242677824199</v>
      </c>
      <c r="BN87" s="82">
        <v>0.20359281437125701</v>
      </c>
      <c r="BO87" s="82">
        <v>0.36585365853658502</v>
      </c>
      <c r="BP87" s="82">
        <v>0.35643564356435598</v>
      </c>
      <c r="BQ87" s="82">
        <v>0.35714285714285698</v>
      </c>
      <c r="BR87" s="82">
        <v>0.29518072289156599</v>
      </c>
      <c r="BS87" s="82">
        <v>0.28023598820058998</v>
      </c>
      <c r="BT87" s="82">
        <v>0.33229329173166899</v>
      </c>
      <c r="BV87" s="235">
        <v>14</v>
      </c>
      <c r="BW87" s="82">
        <v>0.38080495356037097</v>
      </c>
      <c r="BX87" s="82">
        <v>0.35310734463276799</v>
      </c>
      <c r="BY87" s="82">
        <v>0.38348082595870198</v>
      </c>
      <c r="BZ87" s="82">
        <v>0.35831180017226499</v>
      </c>
      <c r="CA87" s="82">
        <v>0.31774503523382402</v>
      </c>
      <c r="CB87" s="82">
        <v>0.31330916623511101</v>
      </c>
      <c r="CC87" s="82">
        <v>0.296787353391127</v>
      </c>
      <c r="CD87" s="82">
        <v>0.29958555358200101</v>
      </c>
      <c r="CE87" s="82">
        <v>0.34399999999999997</v>
      </c>
      <c r="CF87" s="82">
        <v>0.25396825396825301</v>
      </c>
      <c r="CG87" s="82">
        <v>0.19534883720930199</v>
      </c>
      <c r="CH87" s="82">
        <v>0.19523809523809499</v>
      </c>
      <c r="CI87" s="82">
        <v>0.157662624035281</v>
      </c>
      <c r="CJ87" s="82">
        <v>0.19759036144578301</v>
      </c>
      <c r="CK87" s="82">
        <v>0.35294117647058798</v>
      </c>
      <c r="CL87" s="82">
        <v>0.28340080971659898</v>
      </c>
      <c r="CM87" s="82">
        <v>0.30526315789473601</v>
      </c>
      <c r="CN87" s="82">
        <v>0.32369942196531698</v>
      </c>
      <c r="CO87" s="82">
        <v>0.218181818181818</v>
      </c>
      <c r="CP87" s="82">
        <v>0.177570093457943</v>
      </c>
      <c r="CQ87" s="82">
        <v>0.337579617834394</v>
      </c>
      <c r="CR87" s="82">
        <v>0.35238095238095202</v>
      </c>
      <c r="CS87" s="82">
        <v>0.36923076923076897</v>
      </c>
      <c r="CT87" s="82">
        <v>0.29545454545454503</v>
      </c>
      <c r="CU87" s="82">
        <v>0.29242819843341999</v>
      </c>
      <c r="CV87" s="82">
        <v>0.22727272727272699</v>
      </c>
      <c r="CW87" s="82">
        <v>0.27490039840637398</v>
      </c>
      <c r="CX87" s="82">
        <v>0.20627062706270599</v>
      </c>
      <c r="CY87" s="82">
        <v>0.1875</v>
      </c>
      <c r="CZ87" s="82">
        <v>0.30952380952380898</v>
      </c>
      <c r="DA87" s="82">
        <v>0.4</v>
      </c>
      <c r="DB87" s="82">
        <v>0.32467532467532401</v>
      </c>
      <c r="DC87" s="82">
        <v>0.293939393939393</v>
      </c>
      <c r="DD87" s="82">
        <v>0.34210526315789402</v>
      </c>
    </row>
    <row r="88" spans="2:108">
      <c r="B88" s="235">
        <v>15</v>
      </c>
      <c r="C88" s="43">
        <v>0.391799544419134</v>
      </c>
      <c r="D88" s="43">
        <v>0.40093240093240001</v>
      </c>
      <c r="E88" s="43">
        <v>0.405797101449275</v>
      </c>
      <c r="F88" s="43">
        <v>0.45760517799352701</v>
      </c>
      <c r="G88" s="43">
        <v>0.45138888888888801</v>
      </c>
      <c r="H88" s="43">
        <v>0.48776699029126203</v>
      </c>
      <c r="I88" s="43">
        <v>0.47991071428571402</v>
      </c>
      <c r="J88" s="43">
        <v>0.479638009049773</v>
      </c>
      <c r="K88" s="43">
        <v>0.468518518518518</v>
      </c>
      <c r="L88" s="43">
        <v>0.43333333333333302</v>
      </c>
      <c r="M88" s="43">
        <v>0.56818181818181801</v>
      </c>
      <c r="N88" s="43">
        <v>0.55108173076922995</v>
      </c>
      <c r="O88" s="43">
        <v>0.6</v>
      </c>
      <c r="P88" s="43">
        <v>0.60135135135135098</v>
      </c>
      <c r="Q88" s="43">
        <v>0.49074074074073998</v>
      </c>
      <c r="R88" s="43">
        <v>0.48170731707316999</v>
      </c>
      <c r="S88" s="43">
        <v>0.50688360450563197</v>
      </c>
      <c r="T88" s="43">
        <v>0.51162790697674398</v>
      </c>
      <c r="U88" s="43">
        <v>0.55494505494505497</v>
      </c>
      <c r="V88" s="43">
        <v>0.50680272108843505</v>
      </c>
      <c r="W88" s="43">
        <v>0.406698564593301</v>
      </c>
      <c r="X88" s="43">
        <v>0.42391304347825998</v>
      </c>
      <c r="Y88" s="43">
        <v>0.54901960784313697</v>
      </c>
      <c r="Z88" s="43">
        <v>0.51612903225806395</v>
      </c>
      <c r="AA88" s="43">
        <v>0.486175115207373</v>
      </c>
      <c r="AB88" s="82">
        <v>0.47058823529411697</v>
      </c>
      <c r="AC88" s="43">
        <v>0.476190476190476</v>
      </c>
      <c r="AD88" s="43">
        <v>0.53826199740596603</v>
      </c>
      <c r="AE88" s="82">
        <v>0.43333333333333302</v>
      </c>
      <c r="AF88" s="43">
        <v>0.49635036496350299</v>
      </c>
      <c r="AG88" s="43">
        <v>0.4</v>
      </c>
      <c r="AH88" s="43">
        <v>0.47802197802197799</v>
      </c>
      <c r="AI88" s="43">
        <v>0.51024590163934402</v>
      </c>
      <c r="AJ88" s="43">
        <v>0.46706586826347302</v>
      </c>
      <c r="AL88" s="235">
        <v>15</v>
      </c>
      <c r="AM88" s="82">
        <v>0.32105263157894698</v>
      </c>
      <c r="AN88" s="82">
        <v>0.31034482758620602</v>
      </c>
      <c r="AO88" s="82">
        <v>0.32450331125827803</v>
      </c>
      <c r="AP88" s="82">
        <v>0.28485757121439198</v>
      </c>
      <c r="AQ88" s="82">
        <v>0.27375565610859698</v>
      </c>
      <c r="AR88" s="82">
        <v>0.23477406679764201</v>
      </c>
      <c r="AS88" s="82">
        <v>0.26091173617846702</v>
      </c>
      <c r="AT88" s="82">
        <v>0.29617486338797799</v>
      </c>
      <c r="AU88" s="82">
        <v>0.29491017964071797</v>
      </c>
      <c r="AV88" s="82">
        <v>0.28571428571428498</v>
      </c>
      <c r="AW88" s="82">
        <v>0.17280453257790299</v>
      </c>
      <c r="AX88" s="82">
        <v>0.13541666666666599</v>
      </c>
      <c r="AY88" s="82">
        <v>0.11</v>
      </c>
      <c r="AZ88" s="82">
        <v>8.4745762711864403E-2</v>
      </c>
      <c r="BA88" s="82">
        <v>0.25</v>
      </c>
      <c r="BB88" s="82">
        <v>0.278195488721804</v>
      </c>
      <c r="BC88" s="82">
        <v>0.205278592375366</v>
      </c>
      <c r="BD88" s="82">
        <v>0.25757575757575701</v>
      </c>
      <c r="BE88" s="82">
        <v>0.26315789473684198</v>
      </c>
      <c r="BF88" s="82">
        <v>0.109677419354838</v>
      </c>
      <c r="BG88" s="82">
        <v>0.29166666666666602</v>
      </c>
      <c r="BH88" s="82">
        <v>0.29411764705882298</v>
      </c>
      <c r="BI88" s="82">
        <v>0.17241379310344801</v>
      </c>
      <c r="BJ88" s="82">
        <v>0.26</v>
      </c>
      <c r="BK88" s="82">
        <v>0.29515418502202601</v>
      </c>
      <c r="BL88" s="82">
        <v>0.18181818181818099</v>
      </c>
      <c r="BM88" s="82">
        <v>0.220472440944881</v>
      </c>
      <c r="BN88" s="82">
        <v>0.20512820512820501</v>
      </c>
      <c r="BO88" s="82">
        <v>0.25</v>
      </c>
      <c r="BP88" s="82">
        <v>0.25423728813559299</v>
      </c>
      <c r="BQ88" s="82">
        <v>9.0909090909090898E-2</v>
      </c>
      <c r="BR88" s="82">
        <v>0.34408602150537598</v>
      </c>
      <c r="BS88" s="82">
        <v>0.17674418604651099</v>
      </c>
      <c r="BT88" s="82">
        <v>0.32112676056338002</v>
      </c>
      <c r="BV88" s="235">
        <v>15</v>
      </c>
      <c r="BW88" s="82">
        <v>0.35348837209302297</v>
      </c>
      <c r="BX88" s="82">
        <v>0.31775700934579398</v>
      </c>
      <c r="BY88" s="82">
        <v>0.31720430107526798</v>
      </c>
      <c r="BZ88" s="82">
        <v>0.26093088857545799</v>
      </c>
      <c r="CA88" s="82">
        <v>0.252934898612593</v>
      </c>
      <c r="CB88" s="82">
        <v>0.24028268551236701</v>
      </c>
      <c r="CC88" s="82">
        <v>0.26879084967320199</v>
      </c>
      <c r="CD88" s="82">
        <v>0.261710794297352</v>
      </c>
      <c r="CE88" s="82">
        <v>0.30175913396481702</v>
      </c>
      <c r="CF88" s="82">
        <v>0.22666666666666599</v>
      </c>
      <c r="CG88" s="82">
        <v>0.13351498637602099</v>
      </c>
      <c r="CH88" s="82">
        <v>0.15760111576011099</v>
      </c>
      <c r="CI88" s="82">
        <v>0.119170984455958</v>
      </c>
      <c r="CJ88" s="82">
        <v>0.12546125461254601</v>
      </c>
      <c r="CK88" s="82">
        <v>0.22916666666666599</v>
      </c>
      <c r="CL88" s="82">
        <v>0.24223602484472001</v>
      </c>
      <c r="CM88" s="82">
        <v>0.19354838709677399</v>
      </c>
      <c r="CN88" s="82">
        <v>0.24603174603174599</v>
      </c>
      <c r="CO88" s="82">
        <v>0.203125</v>
      </c>
      <c r="CP88" s="82">
        <v>8.7866108786610803E-2</v>
      </c>
      <c r="CQ88" s="82">
        <v>0.33333333333333298</v>
      </c>
      <c r="CR88" s="82">
        <v>0.28749999999999998</v>
      </c>
      <c r="CS88" s="82">
        <v>0.24242424242424199</v>
      </c>
      <c r="CT88" s="82">
        <v>0.23913043478260801</v>
      </c>
      <c r="CU88" s="82">
        <v>0.26171875</v>
      </c>
      <c r="CV88" s="82"/>
      <c r="CW88" s="82">
        <v>0.16666666666666599</v>
      </c>
      <c r="CX88" s="82">
        <v>0.20432692307692299</v>
      </c>
      <c r="CY88" s="82">
        <v>0.23076923076923</v>
      </c>
      <c r="CZ88" s="82">
        <v>0.33333333333333298</v>
      </c>
      <c r="DA88" s="82">
        <v>7.1428571428571397E-2</v>
      </c>
      <c r="DB88" s="82">
        <v>0.30392156862745001</v>
      </c>
      <c r="DC88" s="82">
        <v>0.20524017467248901</v>
      </c>
      <c r="DD88" s="82">
        <v>0.30652173913043401</v>
      </c>
    </row>
    <row r="89" spans="2:108">
      <c r="B89" s="235">
        <v>16</v>
      </c>
      <c r="C89" s="43">
        <v>0.57046979865771796</v>
      </c>
      <c r="D89" s="43">
        <v>0.54651162790697605</v>
      </c>
      <c r="E89" s="43">
        <v>0.49700598802395202</v>
      </c>
      <c r="F89" s="43">
        <v>0.54545454545454497</v>
      </c>
      <c r="G89" s="43">
        <v>0.57966457023060702</v>
      </c>
      <c r="H89" s="43">
        <v>0.57347670250895999</v>
      </c>
      <c r="I89" s="43">
        <v>0.60218671152228698</v>
      </c>
      <c r="J89" s="43">
        <v>0.596548004314994</v>
      </c>
      <c r="K89" s="43">
        <v>0.56574923547400602</v>
      </c>
      <c r="L89" s="43">
        <v>0.55555555555555503</v>
      </c>
      <c r="M89" s="43">
        <v>0.61031518624641801</v>
      </c>
      <c r="N89" s="43">
        <v>0.62433155080213898</v>
      </c>
      <c r="O89" s="43">
        <v>0.63148479427549198</v>
      </c>
      <c r="P89" s="43">
        <v>0.66013071895424802</v>
      </c>
      <c r="Q89" s="82">
        <v>0.5</v>
      </c>
      <c r="R89" s="43">
        <v>0.56774193548387097</v>
      </c>
      <c r="S89" s="43">
        <v>0.62204724409448797</v>
      </c>
      <c r="T89" s="43">
        <v>0.554838709677419</v>
      </c>
      <c r="U89" s="43">
        <v>0.676056338028169</v>
      </c>
      <c r="V89" s="43">
        <v>0.61676646706586802</v>
      </c>
      <c r="W89" s="82">
        <v>0.55128205128205099</v>
      </c>
      <c r="X89" s="43">
        <v>0.50588235294117601</v>
      </c>
      <c r="Y89" s="82">
        <v>0.71428571428571397</v>
      </c>
      <c r="Z89" s="82">
        <v>0.57894736842105199</v>
      </c>
      <c r="AA89" s="43">
        <v>0.60829493087557596</v>
      </c>
      <c r="AB89" s="82">
        <v>0.54545454545454497</v>
      </c>
      <c r="AC89" s="43">
        <v>0.58620689655172398</v>
      </c>
      <c r="AD89" s="43">
        <v>0.61842105263157898</v>
      </c>
      <c r="AE89" s="82">
        <v>0.47368421052631499</v>
      </c>
      <c r="AF89" s="82">
        <v>0.65517241379310298</v>
      </c>
      <c r="AG89" s="82">
        <v>0.53846153846153799</v>
      </c>
      <c r="AH89" s="43">
        <v>0.54878048780487798</v>
      </c>
      <c r="AI89" s="43">
        <v>0.53879310344827502</v>
      </c>
      <c r="AJ89" s="43">
        <v>0.53229974160206694</v>
      </c>
      <c r="AL89" s="235">
        <v>16</v>
      </c>
      <c r="AM89" s="82">
        <v>0.15277777777777701</v>
      </c>
      <c r="AN89" s="82">
        <v>0.24719101123595499</v>
      </c>
      <c r="AO89" s="82">
        <v>0.26829268292682901</v>
      </c>
      <c r="AP89" s="82">
        <v>0.20303030303030301</v>
      </c>
      <c r="AQ89" s="82">
        <v>0.21982758620689599</v>
      </c>
      <c r="AR89" s="82">
        <v>0.18582375478927199</v>
      </c>
      <c r="AS89" s="82">
        <v>0.160680529300567</v>
      </c>
      <c r="AT89" s="82">
        <v>0.17873303167420801</v>
      </c>
      <c r="AU89" s="82">
        <v>0.23880597014925301</v>
      </c>
      <c r="AV89" s="82">
        <v>0.157894736842105</v>
      </c>
      <c r="AW89" s="82">
        <v>0.125714285714285</v>
      </c>
      <c r="AX89" s="82">
        <v>0.121883656509695</v>
      </c>
      <c r="AY89" s="82">
        <v>0.124060150375939</v>
      </c>
      <c r="AZ89" s="82">
        <v>7.8014184397163094E-2</v>
      </c>
      <c r="BA89" s="82">
        <v>0.33333333333333298</v>
      </c>
      <c r="BB89" s="82">
        <v>0.27397260273972601</v>
      </c>
      <c r="BC89" s="82">
        <v>0.20212765957446799</v>
      </c>
      <c r="BD89" s="82">
        <v>0.13157894736842099</v>
      </c>
      <c r="BE89" s="82">
        <v>0.1875</v>
      </c>
      <c r="BF89" s="82">
        <v>0.10101010101010099</v>
      </c>
      <c r="BG89" s="82">
        <v>0.3</v>
      </c>
      <c r="BH89" s="82">
        <v>0.18181818181818099</v>
      </c>
      <c r="BI89" s="82">
        <v>0.28571428571428498</v>
      </c>
      <c r="BJ89" s="82">
        <v>0.05</v>
      </c>
      <c r="BK89" s="82">
        <v>0.16666666666666599</v>
      </c>
      <c r="BL89" s="82">
        <v>0.16666666666666599</v>
      </c>
      <c r="BM89" s="82">
        <v>9.6774193548387094E-2</v>
      </c>
      <c r="BN89" s="82">
        <v>0.14893617021276501</v>
      </c>
      <c r="BO89" s="82">
        <v>0.21052631578947301</v>
      </c>
      <c r="BP89" s="82">
        <v>0.10256410256410201</v>
      </c>
      <c r="BQ89" s="82">
        <v>0.25</v>
      </c>
      <c r="BR89" s="82">
        <v>0.21311475409836</v>
      </c>
      <c r="BS89" s="82">
        <v>0.27433628318584002</v>
      </c>
      <c r="BT89" s="82">
        <v>0.20207253886010301</v>
      </c>
      <c r="BV89" s="235">
        <v>16</v>
      </c>
      <c r="BW89" s="82">
        <v>0.22077922077921999</v>
      </c>
      <c r="BX89" s="82">
        <v>0.25</v>
      </c>
      <c r="BY89" s="82">
        <v>0.282608695652173</v>
      </c>
      <c r="BZ89" s="82">
        <v>0.25147928994082802</v>
      </c>
      <c r="CA89" s="82">
        <v>0.18828451882845099</v>
      </c>
      <c r="CB89" s="82">
        <v>0.179229480737018</v>
      </c>
      <c r="CC89" s="82">
        <v>0.177884615384615</v>
      </c>
      <c r="CD89" s="82">
        <v>0.18201284796573799</v>
      </c>
      <c r="CE89" s="82">
        <v>0.22282608695652101</v>
      </c>
      <c r="CF89" s="82">
        <v>0.17241379310344801</v>
      </c>
      <c r="CG89" s="82">
        <v>0.13903743315507999</v>
      </c>
      <c r="CH89" s="82">
        <v>0.109919571045576</v>
      </c>
      <c r="CI89" s="82">
        <v>0.128571428571428</v>
      </c>
      <c r="CJ89" s="82">
        <v>6.8493150684931503E-2</v>
      </c>
      <c r="CK89" s="82">
        <v>0.217391304347826</v>
      </c>
      <c r="CL89" s="82">
        <v>0.27906976744186002</v>
      </c>
      <c r="CM89" s="82">
        <v>0.18181818181818099</v>
      </c>
      <c r="CN89" s="82">
        <v>0.16129032258064499</v>
      </c>
      <c r="CO89" s="82">
        <v>0.10256410256410201</v>
      </c>
      <c r="CP89" s="82">
        <v>0.159663865546218</v>
      </c>
      <c r="CQ89" s="82">
        <v>0.26829268292682901</v>
      </c>
      <c r="CR89" s="82">
        <v>0.30434782608695599</v>
      </c>
      <c r="CS89" s="82">
        <v>0.266666666666666</v>
      </c>
      <c r="CT89" s="82">
        <v>0.15384615384615299</v>
      </c>
      <c r="CU89" s="82">
        <v>0.210884353741496</v>
      </c>
      <c r="CV89" s="82">
        <v>0.125</v>
      </c>
      <c r="CW89" s="82">
        <v>0.13114754098360601</v>
      </c>
      <c r="CX89" s="82">
        <v>0.12903225806451599</v>
      </c>
      <c r="CY89" s="82">
        <v>0.33333333333333298</v>
      </c>
      <c r="CZ89" s="82">
        <v>0.13157894736842099</v>
      </c>
      <c r="DA89" s="82">
        <v>0.125</v>
      </c>
      <c r="DB89" s="82">
        <v>0.22222222222222199</v>
      </c>
      <c r="DC89" s="82">
        <v>0.25362318840579701</v>
      </c>
      <c r="DD89" s="82">
        <v>0.25306122448979501</v>
      </c>
    </row>
    <row r="90" spans="2:108">
      <c r="B90" s="235">
        <v>17</v>
      </c>
      <c r="C90" s="43">
        <v>0.45</v>
      </c>
      <c r="D90" s="82">
        <v>0.54285714285714204</v>
      </c>
      <c r="E90" s="82">
        <v>0.42857142857142799</v>
      </c>
      <c r="F90" s="43">
        <v>0.65734265734265696</v>
      </c>
      <c r="G90" s="43">
        <v>0.57954545454545403</v>
      </c>
      <c r="H90" s="43">
        <v>0.58849557522123896</v>
      </c>
      <c r="I90" s="43">
        <v>0.598086124401913</v>
      </c>
      <c r="J90" s="82">
        <v>0.67567567567567499</v>
      </c>
      <c r="K90" s="43">
        <v>0.62</v>
      </c>
      <c r="L90" s="82">
        <v>0.83333333333333304</v>
      </c>
      <c r="M90" s="82">
        <v>0.66153846153846096</v>
      </c>
      <c r="N90" s="43">
        <v>0.67105263157894701</v>
      </c>
      <c r="O90" s="82">
        <v>0.69369369369369305</v>
      </c>
      <c r="P90" s="43">
        <v>0.70175438596491202</v>
      </c>
      <c r="Q90" s="82">
        <v>0.75</v>
      </c>
      <c r="R90" s="43">
        <v>0.628571428571428</v>
      </c>
      <c r="S90" s="43">
        <v>0.65625</v>
      </c>
      <c r="T90" s="43">
        <v>0.64516129032257996</v>
      </c>
      <c r="U90" s="82">
        <v>0.61904761904761896</v>
      </c>
      <c r="V90" s="82">
        <v>0.64705882352941102</v>
      </c>
      <c r="W90" s="82">
        <v>0.625</v>
      </c>
      <c r="X90" s="82">
        <v>0.4</v>
      </c>
      <c r="Y90" s="82">
        <v>0.8</v>
      </c>
      <c r="Z90" s="82">
        <v>0.375</v>
      </c>
      <c r="AA90" s="82">
        <v>0.62790697674418605</v>
      </c>
      <c r="AB90" s="82">
        <v>0.5</v>
      </c>
      <c r="AC90" s="82">
        <v>0.69230769230769196</v>
      </c>
      <c r="AD90" s="82">
        <v>0.67857142857142805</v>
      </c>
      <c r="AE90" s="82"/>
      <c r="AF90" s="82">
        <v>0.41666666666666602</v>
      </c>
      <c r="AG90" s="82"/>
      <c r="AH90" s="82">
        <v>0.5</v>
      </c>
      <c r="AI90" s="82">
        <v>0.54385964912280704</v>
      </c>
      <c r="AJ90" s="43">
        <v>0.55952380952380898</v>
      </c>
      <c r="AL90" s="235">
        <v>17</v>
      </c>
      <c r="AM90" s="82">
        <v>0.35294117647058798</v>
      </c>
      <c r="AN90" s="82">
        <v>0.21212121212121199</v>
      </c>
      <c r="AO90" s="82">
        <v>0.20833333333333301</v>
      </c>
      <c r="AP90" s="82">
        <v>0.17431192660550399</v>
      </c>
      <c r="AQ90" s="82">
        <v>0.20472440944881801</v>
      </c>
      <c r="AR90" s="82">
        <v>0.16312056737588601</v>
      </c>
      <c r="AS90" s="82">
        <v>0.14179104477611901</v>
      </c>
      <c r="AT90" s="82">
        <v>0.133333333333333</v>
      </c>
      <c r="AU90" s="82">
        <v>0.21875</v>
      </c>
      <c r="AV90" s="82">
        <v>0.16666666666666599</v>
      </c>
      <c r="AW90" s="82">
        <v>0.119047619047619</v>
      </c>
      <c r="AX90" s="82">
        <v>0.09</v>
      </c>
      <c r="AY90" s="82">
        <v>0.125</v>
      </c>
      <c r="AZ90" s="82">
        <v>0.14285714285714199</v>
      </c>
      <c r="BA90" s="82"/>
      <c r="BB90" s="82">
        <v>0.1</v>
      </c>
      <c r="BC90" s="82">
        <v>0.116279069767441</v>
      </c>
      <c r="BD90" s="82">
        <v>0.27777777777777701</v>
      </c>
      <c r="BE90" s="82">
        <v>7.69230769230769E-2</v>
      </c>
      <c r="BF90" s="82">
        <v>0.17948717948717899</v>
      </c>
      <c r="BG90" s="82">
        <v>0.2</v>
      </c>
      <c r="BH90" s="82">
        <v>0.33333333333333298</v>
      </c>
      <c r="BI90" s="82"/>
      <c r="BJ90" s="82">
        <v>0.125</v>
      </c>
      <c r="BK90" s="82">
        <v>0.15909090909090901</v>
      </c>
      <c r="BL90" s="82"/>
      <c r="BM90" s="82">
        <v>9.5238095238095205E-2</v>
      </c>
      <c r="BN90" s="82">
        <v>8.9285714285714204E-2</v>
      </c>
      <c r="BO90" s="82">
        <v>0.33333333333333298</v>
      </c>
      <c r="BP90" s="82">
        <v>0.15384615384615299</v>
      </c>
      <c r="BQ90" s="82"/>
      <c r="BR90" s="82">
        <v>0.2</v>
      </c>
      <c r="BS90" s="82">
        <v>0.20512820512820501</v>
      </c>
      <c r="BT90" s="82">
        <v>0.225806451612903</v>
      </c>
      <c r="BV90" s="235">
        <v>17</v>
      </c>
      <c r="BW90" s="82">
        <v>0.29032258064516098</v>
      </c>
      <c r="BX90" s="82">
        <v>0.20689655172413701</v>
      </c>
      <c r="BY90" s="82">
        <v>0.32</v>
      </c>
      <c r="BZ90" s="82">
        <v>0.19</v>
      </c>
      <c r="CA90" s="82">
        <v>0.19417475728155301</v>
      </c>
      <c r="CB90" s="82">
        <v>0.17647058823529399</v>
      </c>
      <c r="CC90" s="82">
        <v>0.13953488372093001</v>
      </c>
      <c r="CD90" s="82">
        <v>0.13888888888888801</v>
      </c>
      <c r="CE90" s="82">
        <v>0.14736842105263101</v>
      </c>
      <c r="CF90" s="82">
        <v>0.16666666666666599</v>
      </c>
      <c r="CG90" s="82">
        <v>0.125</v>
      </c>
      <c r="CH90" s="82">
        <v>0.118811881188118</v>
      </c>
      <c r="CI90" s="82">
        <v>0.10344827586206801</v>
      </c>
      <c r="CJ90" s="82">
        <v>0.114285714285714</v>
      </c>
      <c r="CK90" s="82"/>
      <c r="CL90" s="82">
        <v>0.125</v>
      </c>
      <c r="CM90" s="82">
        <v>0.13636363636363599</v>
      </c>
      <c r="CN90" s="82">
        <v>0.14285714285714199</v>
      </c>
      <c r="CO90" s="82">
        <v>9.0909090909090898E-2</v>
      </c>
      <c r="CP90" s="82">
        <v>0.15</v>
      </c>
      <c r="CQ90" s="82">
        <v>0.125</v>
      </c>
      <c r="CR90" s="82">
        <v>0.22222222222222199</v>
      </c>
      <c r="CS90" s="82">
        <v>0.16666666666666599</v>
      </c>
      <c r="CT90" s="82">
        <v>0.18181818181818099</v>
      </c>
      <c r="CU90" s="82">
        <v>0.16666666666666599</v>
      </c>
      <c r="CV90" s="82"/>
      <c r="CW90" s="82"/>
      <c r="CX90" s="82">
        <v>0.12962962962962901</v>
      </c>
      <c r="CY90" s="82">
        <v>0.33333333333333298</v>
      </c>
      <c r="CZ90" s="82"/>
      <c r="DA90" s="82"/>
      <c r="DB90" s="82">
        <v>0.25</v>
      </c>
      <c r="DC90" s="82">
        <v>0.12903225806451599</v>
      </c>
      <c r="DD90" s="82">
        <v>0.320754716981132</v>
      </c>
    </row>
    <row r="91" spans="2:108">
      <c r="B91" s="235">
        <v>18</v>
      </c>
      <c r="C91" s="82"/>
      <c r="D91" s="82">
        <v>0.5</v>
      </c>
      <c r="E91" s="82"/>
      <c r="F91" s="82">
        <v>0.44444444444444398</v>
      </c>
      <c r="G91" s="82">
        <v>0.625</v>
      </c>
      <c r="H91" s="82">
        <v>0.625</v>
      </c>
      <c r="I91" s="82">
        <v>0.5</v>
      </c>
      <c r="J91" s="82">
        <v>0.53333333333333299</v>
      </c>
      <c r="K91" s="82"/>
      <c r="L91" s="82"/>
      <c r="M91" s="82"/>
      <c r="N91" s="82">
        <v>0.42857142857142799</v>
      </c>
      <c r="O91" s="82">
        <v>0.55555555555555503</v>
      </c>
      <c r="P91" s="82">
        <v>0.6</v>
      </c>
      <c r="Q91" s="82"/>
      <c r="R91" s="82"/>
      <c r="S91" s="82"/>
      <c r="T91" s="82"/>
      <c r="U91" s="82">
        <v>0.66666666666666596</v>
      </c>
      <c r="V91" s="82"/>
      <c r="W91" s="82"/>
      <c r="X91" s="82"/>
      <c r="Y91" s="82"/>
      <c r="Z91" s="82"/>
      <c r="AA91" s="82">
        <v>0.4</v>
      </c>
      <c r="AB91" s="82"/>
      <c r="AC91" s="82"/>
      <c r="AD91" s="82">
        <v>0.57142857142857095</v>
      </c>
      <c r="AE91" s="82"/>
      <c r="AF91" s="82"/>
      <c r="AG91" s="82"/>
      <c r="AH91" s="82"/>
      <c r="AI91" s="82"/>
      <c r="AJ91" s="82"/>
      <c r="AL91" s="235">
        <v>18</v>
      </c>
      <c r="AM91" s="82"/>
      <c r="AN91" s="82">
        <v>0.33333333333333298</v>
      </c>
      <c r="AO91" s="82"/>
      <c r="AP91" s="82">
        <v>0.16666666666666599</v>
      </c>
      <c r="AQ91" s="82">
        <v>0.1</v>
      </c>
      <c r="AR91" s="82">
        <v>0.17647058823529399</v>
      </c>
      <c r="AS91" s="82">
        <v>0.23529411764705799</v>
      </c>
      <c r="AT91" s="82">
        <v>0.11111111111111099</v>
      </c>
      <c r="AU91" s="82">
        <v>0.33333333333333298</v>
      </c>
      <c r="AV91" s="82"/>
      <c r="AW91" s="82"/>
      <c r="AX91" s="82">
        <v>0.214285714285714</v>
      </c>
      <c r="AY91" s="82"/>
      <c r="AZ91" s="82"/>
      <c r="BA91" s="82"/>
      <c r="BB91" s="82"/>
      <c r="BC91" s="82"/>
      <c r="BD91" s="82"/>
      <c r="BE91" s="82"/>
      <c r="BF91" s="82"/>
      <c r="BG91" s="82"/>
      <c r="BH91" s="82"/>
      <c r="BI91" s="82"/>
      <c r="BJ91" s="82"/>
      <c r="BK91" s="82"/>
      <c r="BL91" s="82"/>
      <c r="BM91" s="82">
        <v>0.25</v>
      </c>
      <c r="BN91" s="82">
        <v>0.33333333333333298</v>
      </c>
      <c r="BO91" s="82"/>
      <c r="BP91" s="82"/>
      <c r="BQ91" s="82"/>
      <c r="BR91" s="82"/>
      <c r="BS91" s="82"/>
      <c r="BT91" s="82"/>
      <c r="BV91" s="235">
        <v>18</v>
      </c>
      <c r="BW91" s="82"/>
      <c r="BX91" s="82">
        <v>0.33333333333333298</v>
      </c>
      <c r="BY91" s="82"/>
      <c r="BZ91" s="82"/>
      <c r="CA91" s="82">
        <v>0.16666666666666599</v>
      </c>
      <c r="CB91" s="82">
        <v>0.25</v>
      </c>
      <c r="CC91" s="82">
        <v>0.18181818181818099</v>
      </c>
      <c r="CD91" s="82">
        <v>0.14285714285714199</v>
      </c>
      <c r="CE91" s="82"/>
      <c r="CF91" s="82"/>
      <c r="CG91" s="82"/>
      <c r="CH91" s="82"/>
      <c r="CI91" s="82">
        <v>0.33333333333333298</v>
      </c>
      <c r="CJ91" s="82"/>
      <c r="CK91" s="82"/>
      <c r="CL91" s="82"/>
      <c r="CM91" s="82"/>
      <c r="CN91" s="82"/>
      <c r="CO91" s="82"/>
      <c r="CP91" s="82"/>
      <c r="CQ91" s="82"/>
      <c r="CR91" s="82"/>
      <c r="CS91" s="82"/>
      <c r="CT91" s="82"/>
      <c r="CU91" s="82">
        <v>0.5</v>
      </c>
      <c r="CV91" s="82"/>
      <c r="CW91" s="82"/>
      <c r="CX91" s="82">
        <v>0.66666666666666596</v>
      </c>
      <c r="CY91" s="82"/>
      <c r="CZ91" s="82"/>
      <c r="DA91" s="82"/>
      <c r="DB91" s="82"/>
      <c r="DC91" s="82"/>
      <c r="DD91" s="82">
        <v>0.5</v>
      </c>
    </row>
    <row r="93" spans="2:108">
      <c r="B93" s="311" t="s">
        <v>1024</v>
      </c>
      <c r="C93" s="311"/>
      <c r="D93" s="311"/>
      <c r="E93" s="311"/>
      <c r="F93" s="311"/>
      <c r="G93" s="311"/>
      <c r="H93" s="311"/>
      <c r="I93" s="311"/>
      <c r="J93" s="311"/>
      <c r="K93" s="311"/>
      <c r="L93" s="311"/>
      <c r="M93" s="311"/>
      <c r="N93" s="311"/>
      <c r="O93" s="311"/>
      <c r="P93" s="311"/>
      <c r="Q93" s="311"/>
      <c r="R93" s="311"/>
      <c r="S93" s="311"/>
      <c r="T93" s="311"/>
      <c r="U93" s="311"/>
      <c r="V93" s="311"/>
      <c r="W93" s="311"/>
      <c r="X93" s="311"/>
      <c r="Y93" s="311"/>
      <c r="Z93" s="311"/>
      <c r="AA93" s="311"/>
      <c r="AB93" s="311"/>
      <c r="AC93" s="311"/>
      <c r="AD93" s="311"/>
      <c r="AE93" s="311"/>
      <c r="AF93" s="311"/>
      <c r="AG93" s="311"/>
      <c r="AH93" s="311"/>
      <c r="AI93" s="311"/>
      <c r="AJ93" s="311"/>
      <c r="AL93" s="311" t="s">
        <v>1031</v>
      </c>
      <c r="AM93" s="311"/>
      <c r="AN93" s="311"/>
      <c r="AO93" s="311"/>
      <c r="AP93" s="311"/>
      <c r="AQ93" s="311"/>
      <c r="AR93" s="311"/>
      <c r="AS93" s="311"/>
      <c r="AT93" s="311"/>
      <c r="AU93" s="311"/>
      <c r="AV93" s="311"/>
      <c r="AW93" s="311"/>
      <c r="AX93" s="311"/>
      <c r="AY93" s="311"/>
      <c r="AZ93" s="311"/>
      <c r="BA93" s="311"/>
      <c r="BB93" s="311"/>
      <c r="BC93" s="311"/>
      <c r="BD93" s="311"/>
      <c r="BE93" s="311"/>
      <c r="BF93" s="311"/>
      <c r="BG93" s="311"/>
      <c r="BH93" s="311"/>
      <c r="BI93" s="311"/>
      <c r="BJ93" s="311"/>
      <c r="BK93" s="311"/>
      <c r="BL93" s="311"/>
      <c r="BM93" s="311"/>
      <c r="BN93" s="311"/>
      <c r="BO93" s="311"/>
      <c r="BP93" s="311"/>
      <c r="BQ93" s="311"/>
      <c r="BR93" s="311"/>
      <c r="BS93" s="311"/>
      <c r="BT93" s="311"/>
      <c r="BV93" s="311" t="s">
        <v>1037</v>
      </c>
      <c r="BW93" s="311"/>
      <c r="BX93" s="311"/>
      <c r="BY93" s="311"/>
      <c r="BZ93" s="311"/>
      <c r="CA93" s="311"/>
      <c r="CB93" s="311"/>
      <c r="CC93" s="311"/>
      <c r="CD93" s="311"/>
      <c r="CE93" s="311"/>
      <c r="CF93" s="311"/>
      <c r="CG93" s="311"/>
      <c r="CH93" s="311"/>
      <c r="CI93" s="311"/>
      <c r="CJ93" s="311"/>
      <c r="CK93" s="311"/>
      <c r="CL93" s="311"/>
      <c r="CM93" s="311"/>
      <c r="CN93" s="311"/>
      <c r="CO93" s="311"/>
      <c r="CP93" s="311"/>
      <c r="CQ93" s="311"/>
      <c r="CR93" s="311"/>
      <c r="CS93" s="311"/>
      <c r="CT93" s="311"/>
      <c r="CU93" s="311"/>
      <c r="CV93" s="311"/>
      <c r="CW93" s="311"/>
      <c r="CX93" s="311"/>
      <c r="CY93" s="311"/>
      <c r="CZ93" s="311"/>
      <c r="DA93" s="311"/>
      <c r="DB93" s="311"/>
      <c r="DC93" s="311"/>
      <c r="DD93" s="311"/>
    </row>
    <row r="94" spans="2:108">
      <c r="B94" s="235" t="s">
        <v>1021</v>
      </c>
      <c r="C94" s="335" t="s">
        <v>0</v>
      </c>
      <c r="D94" s="335"/>
      <c r="E94" s="335"/>
      <c r="F94" s="335" t="s">
        <v>1</v>
      </c>
      <c r="G94" s="335"/>
      <c r="H94" s="335"/>
      <c r="I94" s="335"/>
      <c r="J94" s="335"/>
      <c r="K94" s="335"/>
      <c r="L94" s="335" t="s">
        <v>1007</v>
      </c>
      <c r="M94" s="335"/>
      <c r="N94" s="335"/>
      <c r="O94" s="335"/>
      <c r="P94" s="335"/>
      <c r="Q94" s="335" t="s">
        <v>1008</v>
      </c>
      <c r="R94" s="335"/>
      <c r="S94" s="335"/>
      <c r="T94" s="335"/>
      <c r="U94" s="335"/>
      <c r="V94" s="335" t="s">
        <v>1009</v>
      </c>
      <c r="W94" s="335"/>
      <c r="X94" s="335"/>
      <c r="Y94" s="335" t="s">
        <v>5</v>
      </c>
      <c r="Z94" s="335"/>
      <c r="AA94" s="335"/>
      <c r="AB94" s="335"/>
      <c r="AC94" s="335"/>
      <c r="AD94" s="335"/>
      <c r="AE94" s="335" t="s">
        <v>1010</v>
      </c>
      <c r="AF94" s="335"/>
      <c r="AG94" s="335"/>
      <c r="AH94" s="335"/>
      <c r="AI94" s="335"/>
      <c r="AJ94" s="236" t="s">
        <v>307</v>
      </c>
      <c r="AL94" s="235" t="s">
        <v>1021</v>
      </c>
      <c r="AM94" s="335" t="s">
        <v>0</v>
      </c>
      <c r="AN94" s="335"/>
      <c r="AO94" s="335"/>
      <c r="AP94" s="335" t="s">
        <v>1</v>
      </c>
      <c r="AQ94" s="335"/>
      <c r="AR94" s="335"/>
      <c r="AS94" s="335"/>
      <c r="AT94" s="335"/>
      <c r="AU94" s="335"/>
      <c r="AV94" s="335" t="s">
        <v>1007</v>
      </c>
      <c r="AW94" s="335"/>
      <c r="AX94" s="335"/>
      <c r="AY94" s="335"/>
      <c r="AZ94" s="335"/>
      <c r="BA94" s="335" t="s">
        <v>1008</v>
      </c>
      <c r="BB94" s="335"/>
      <c r="BC94" s="335"/>
      <c r="BD94" s="335"/>
      <c r="BE94" s="335"/>
      <c r="BF94" s="335" t="s">
        <v>1009</v>
      </c>
      <c r="BG94" s="335"/>
      <c r="BH94" s="335"/>
      <c r="BI94" s="335" t="s">
        <v>5</v>
      </c>
      <c r="BJ94" s="335"/>
      <c r="BK94" s="335"/>
      <c r="BL94" s="335"/>
      <c r="BM94" s="335"/>
      <c r="BN94" s="335"/>
      <c r="BO94" s="335" t="s">
        <v>1010</v>
      </c>
      <c r="BP94" s="335"/>
      <c r="BQ94" s="335"/>
      <c r="BR94" s="335"/>
      <c r="BS94" s="335"/>
      <c r="BT94" s="236" t="s">
        <v>307</v>
      </c>
      <c r="BV94" s="235" t="s">
        <v>1021</v>
      </c>
      <c r="BW94" s="335" t="s">
        <v>0</v>
      </c>
      <c r="BX94" s="335"/>
      <c r="BY94" s="335"/>
      <c r="BZ94" s="335" t="s">
        <v>1</v>
      </c>
      <c r="CA94" s="335"/>
      <c r="CB94" s="335"/>
      <c r="CC94" s="335"/>
      <c r="CD94" s="335"/>
      <c r="CE94" s="335"/>
      <c r="CF94" s="335" t="s">
        <v>1007</v>
      </c>
      <c r="CG94" s="335"/>
      <c r="CH94" s="335"/>
      <c r="CI94" s="335"/>
      <c r="CJ94" s="335"/>
      <c r="CK94" s="335" t="s">
        <v>1008</v>
      </c>
      <c r="CL94" s="335"/>
      <c r="CM94" s="335"/>
      <c r="CN94" s="335"/>
      <c r="CO94" s="335"/>
      <c r="CP94" s="335" t="s">
        <v>1009</v>
      </c>
      <c r="CQ94" s="335"/>
      <c r="CR94" s="335"/>
      <c r="CS94" s="335" t="s">
        <v>5</v>
      </c>
      <c r="CT94" s="335"/>
      <c r="CU94" s="335"/>
      <c r="CV94" s="335"/>
      <c r="CW94" s="335"/>
      <c r="CX94" s="335"/>
      <c r="CY94" s="335" t="s">
        <v>1010</v>
      </c>
      <c r="CZ94" s="335"/>
      <c r="DA94" s="335"/>
      <c r="DB94" s="335"/>
      <c r="DC94" s="335"/>
      <c r="DD94" s="236" t="s">
        <v>307</v>
      </c>
    </row>
    <row r="95" spans="2:108">
      <c r="B95" s="237" t="s">
        <v>12</v>
      </c>
      <c r="C95" s="237">
        <v>147</v>
      </c>
      <c r="D95" s="237">
        <v>258</v>
      </c>
      <c r="E95" s="237">
        <v>369</v>
      </c>
      <c r="F95" s="237">
        <v>14</v>
      </c>
      <c r="G95" s="237">
        <v>25</v>
      </c>
      <c r="H95" s="237">
        <v>36</v>
      </c>
      <c r="I95" s="237">
        <v>47</v>
      </c>
      <c r="J95" s="237">
        <v>58</v>
      </c>
      <c r="K95" s="237">
        <v>69</v>
      </c>
      <c r="L95" s="242" t="s">
        <v>1011</v>
      </c>
      <c r="M95" s="237" t="s">
        <v>1012</v>
      </c>
      <c r="N95" s="237" t="s">
        <v>1013</v>
      </c>
      <c r="O95" s="237" t="s">
        <v>1014</v>
      </c>
      <c r="P95" s="237">
        <v>5</v>
      </c>
      <c r="Q95" s="242" t="s">
        <v>1011</v>
      </c>
      <c r="R95" s="237" t="s">
        <v>1012</v>
      </c>
      <c r="S95" s="237" t="s">
        <v>1013</v>
      </c>
      <c r="T95" s="237" t="s">
        <v>1014</v>
      </c>
      <c r="U95" s="237">
        <v>5</v>
      </c>
      <c r="V95" s="237" t="s">
        <v>476</v>
      </c>
      <c r="W95" s="237" t="s">
        <v>477</v>
      </c>
      <c r="X95" s="237" t="s">
        <v>868</v>
      </c>
      <c r="Y95" s="237" t="s">
        <v>1016</v>
      </c>
      <c r="Z95" s="273" t="s">
        <v>1158</v>
      </c>
      <c r="AA95" s="273" t="s">
        <v>1018</v>
      </c>
      <c r="AB95" s="273" t="s">
        <v>1159</v>
      </c>
      <c r="AC95" s="273" t="s">
        <v>1160</v>
      </c>
      <c r="AD95" s="273" t="s">
        <v>1020</v>
      </c>
      <c r="AE95" s="273" t="s">
        <v>1158</v>
      </c>
      <c r="AF95" s="273" t="s">
        <v>1018</v>
      </c>
      <c r="AG95" s="273" t="s">
        <v>1159</v>
      </c>
      <c r="AH95" s="273" t="s">
        <v>1160</v>
      </c>
      <c r="AI95" s="273" t="s">
        <v>1020</v>
      </c>
      <c r="AJ95" s="237" t="s">
        <v>307</v>
      </c>
      <c r="AL95" s="237" t="s">
        <v>12</v>
      </c>
      <c r="AM95" s="237">
        <v>147</v>
      </c>
      <c r="AN95" s="237">
        <v>258</v>
      </c>
      <c r="AO95" s="237">
        <v>369</v>
      </c>
      <c r="AP95" s="237">
        <v>14</v>
      </c>
      <c r="AQ95" s="237">
        <v>25</v>
      </c>
      <c r="AR95" s="237">
        <v>36</v>
      </c>
      <c r="AS95" s="237">
        <v>47</v>
      </c>
      <c r="AT95" s="237">
        <v>58</v>
      </c>
      <c r="AU95" s="237">
        <v>69</v>
      </c>
      <c r="AV95" s="242" t="s">
        <v>1011</v>
      </c>
      <c r="AW95" s="237" t="s">
        <v>1012</v>
      </c>
      <c r="AX95" s="237" t="s">
        <v>1013</v>
      </c>
      <c r="AY95" s="237" t="s">
        <v>1014</v>
      </c>
      <c r="AZ95" s="237">
        <v>5</v>
      </c>
      <c r="BA95" s="242" t="s">
        <v>1011</v>
      </c>
      <c r="BB95" s="237" t="s">
        <v>1012</v>
      </c>
      <c r="BC95" s="237" t="s">
        <v>1013</v>
      </c>
      <c r="BD95" s="237" t="s">
        <v>1014</v>
      </c>
      <c r="BE95" s="237">
        <v>5</v>
      </c>
      <c r="BF95" s="237" t="s">
        <v>476</v>
      </c>
      <c r="BG95" s="237" t="s">
        <v>477</v>
      </c>
      <c r="BH95" s="237" t="s">
        <v>868</v>
      </c>
      <c r="BI95" s="237" t="s">
        <v>1016</v>
      </c>
      <c r="BJ95" s="273" t="s">
        <v>1158</v>
      </c>
      <c r="BK95" s="273" t="s">
        <v>1018</v>
      </c>
      <c r="BL95" s="273" t="s">
        <v>1159</v>
      </c>
      <c r="BM95" s="273" t="s">
        <v>1160</v>
      </c>
      <c r="BN95" s="273" t="s">
        <v>1020</v>
      </c>
      <c r="BO95" s="273" t="s">
        <v>1158</v>
      </c>
      <c r="BP95" s="273" t="s">
        <v>1018</v>
      </c>
      <c r="BQ95" s="273" t="s">
        <v>1159</v>
      </c>
      <c r="BR95" s="273" t="s">
        <v>1160</v>
      </c>
      <c r="BS95" s="273" t="s">
        <v>1020</v>
      </c>
      <c r="BT95" s="237" t="s">
        <v>307</v>
      </c>
      <c r="BV95" s="237" t="s">
        <v>12</v>
      </c>
      <c r="BW95" s="237">
        <v>147</v>
      </c>
      <c r="BX95" s="237">
        <v>258</v>
      </c>
      <c r="BY95" s="237">
        <v>369</v>
      </c>
      <c r="BZ95" s="237">
        <v>14</v>
      </c>
      <c r="CA95" s="237">
        <v>25</v>
      </c>
      <c r="CB95" s="237">
        <v>36</v>
      </c>
      <c r="CC95" s="237">
        <v>47</v>
      </c>
      <c r="CD95" s="237">
        <v>58</v>
      </c>
      <c r="CE95" s="237">
        <v>69</v>
      </c>
      <c r="CF95" s="242" t="s">
        <v>1011</v>
      </c>
      <c r="CG95" s="237" t="s">
        <v>1012</v>
      </c>
      <c r="CH95" s="237" t="s">
        <v>1013</v>
      </c>
      <c r="CI95" s="237" t="s">
        <v>1014</v>
      </c>
      <c r="CJ95" s="237">
        <v>5</v>
      </c>
      <c r="CK95" s="242" t="s">
        <v>1011</v>
      </c>
      <c r="CL95" s="237" t="s">
        <v>1012</v>
      </c>
      <c r="CM95" s="237" t="s">
        <v>1013</v>
      </c>
      <c r="CN95" s="237" t="s">
        <v>1014</v>
      </c>
      <c r="CO95" s="237">
        <v>5</v>
      </c>
      <c r="CP95" s="237" t="s">
        <v>476</v>
      </c>
      <c r="CQ95" s="237" t="s">
        <v>477</v>
      </c>
      <c r="CR95" s="237" t="s">
        <v>868</v>
      </c>
      <c r="CS95" s="237" t="s">
        <v>1016</v>
      </c>
      <c r="CT95" s="273" t="s">
        <v>1158</v>
      </c>
      <c r="CU95" s="273" t="s">
        <v>1018</v>
      </c>
      <c r="CV95" s="273" t="s">
        <v>1159</v>
      </c>
      <c r="CW95" s="273" t="s">
        <v>1160</v>
      </c>
      <c r="CX95" s="273" t="s">
        <v>1020</v>
      </c>
      <c r="CY95" s="273" t="s">
        <v>1158</v>
      </c>
      <c r="CZ95" s="273" t="s">
        <v>1018</v>
      </c>
      <c r="DA95" s="273" t="s">
        <v>1159</v>
      </c>
      <c r="DB95" s="273" t="s">
        <v>1160</v>
      </c>
      <c r="DC95" s="273" t="s">
        <v>1020</v>
      </c>
      <c r="DD95" s="237" t="s">
        <v>307</v>
      </c>
    </row>
    <row r="96" spans="2:108">
      <c r="B96" s="235">
        <v>0</v>
      </c>
      <c r="C96" s="82">
        <v>7.8740157480314907E-3</v>
      </c>
      <c r="D96" s="43">
        <v>5.1546391752577303E-2</v>
      </c>
      <c r="E96" s="82">
        <v>5.0505050505050497E-2</v>
      </c>
      <c r="F96" s="43">
        <v>5.4095826893353897E-2</v>
      </c>
      <c r="G96" s="43">
        <v>6.0755336617405502E-2</v>
      </c>
      <c r="H96" s="43">
        <v>5.6994818652849701E-2</v>
      </c>
      <c r="I96" s="43">
        <v>5.8407079646017698E-2</v>
      </c>
      <c r="J96" s="43">
        <v>4.56081081081081E-2</v>
      </c>
      <c r="K96" s="43">
        <v>4.0847201210287398E-2</v>
      </c>
      <c r="L96" s="43">
        <v>6.5543071161048599E-2</v>
      </c>
      <c r="M96" s="43">
        <v>7.5778078484438405E-2</v>
      </c>
      <c r="N96" s="43">
        <v>8.50259801606046E-2</v>
      </c>
      <c r="O96" s="43">
        <v>9.0458488228004896E-2</v>
      </c>
      <c r="P96" s="43">
        <v>9.0909090909090898E-2</v>
      </c>
      <c r="Q96" s="82">
        <v>0.05</v>
      </c>
      <c r="R96" s="82">
        <v>2.6315789473684199E-2</v>
      </c>
      <c r="S96" s="43">
        <v>8.5365853658536495E-2</v>
      </c>
      <c r="T96" s="82"/>
      <c r="U96" s="82"/>
      <c r="V96" s="43">
        <v>3.3124440465532597E-2</v>
      </c>
      <c r="W96" s="82">
        <v>5.5555555555555497E-2</v>
      </c>
      <c r="X96" s="82"/>
      <c r="Y96" s="82">
        <v>3.5398230088495498E-2</v>
      </c>
      <c r="Z96" s="82">
        <v>2.6737967914438499E-2</v>
      </c>
      <c r="AA96" s="43">
        <v>4.1176470588235203E-2</v>
      </c>
      <c r="AB96" s="82">
        <v>0.04</v>
      </c>
      <c r="AC96" s="43">
        <v>5.5072463768115899E-2</v>
      </c>
      <c r="AD96" s="43">
        <v>6.9565217391304293E-2</v>
      </c>
      <c r="AE96" s="82"/>
      <c r="AF96" s="82">
        <v>0.11111111111111099</v>
      </c>
      <c r="AG96" s="82"/>
      <c r="AH96" s="82">
        <v>0.11111111111111099</v>
      </c>
      <c r="AI96" s="82"/>
      <c r="AJ96" s="43">
        <v>1.6949152542372801E-2</v>
      </c>
      <c r="AL96" s="235">
        <v>0</v>
      </c>
      <c r="AM96" s="82">
        <v>0.90384615384615297</v>
      </c>
      <c r="AN96" s="82">
        <v>0.86842105263157898</v>
      </c>
      <c r="AO96" s="82">
        <v>0.84883720930232498</v>
      </c>
      <c r="AP96" s="82">
        <v>0.78834951456310598</v>
      </c>
      <c r="AQ96" s="82">
        <v>0.78170478170478097</v>
      </c>
      <c r="AR96" s="82">
        <v>0.75427350427350404</v>
      </c>
      <c r="AS96" s="82">
        <v>0.73060344827586199</v>
      </c>
      <c r="AT96" s="82">
        <v>0.76190476190476097</v>
      </c>
      <c r="AU96" s="82">
        <v>0.81939163498098799</v>
      </c>
      <c r="AV96" s="82">
        <v>0.72345679012345598</v>
      </c>
      <c r="AW96" s="82">
        <v>0.63888888888888795</v>
      </c>
      <c r="AX96" s="82">
        <v>0.57429467084639496</v>
      </c>
      <c r="AY96" s="82">
        <v>0.55377207062600298</v>
      </c>
      <c r="AZ96" s="82">
        <v>0.53156146179401997</v>
      </c>
      <c r="BA96" s="82">
        <v>0.68421052631578905</v>
      </c>
      <c r="BB96" s="82">
        <v>0.88461538461538403</v>
      </c>
      <c r="BC96" s="82">
        <v>0.67741935483870896</v>
      </c>
      <c r="BD96" s="82"/>
      <c r="BE96" s="82"/>
      <c r="BF96" s="82">
        <v>0.83275261324041805</v>
      </c>
      <c r="BG96" s="82">
        <v>0.85039370078740095</v>
      </c>
      <c r="BH96" s="82">
        <v>0.66666666666666596</v>
      </c>
      <c r="BI96" s="82">
        <v>0.956989247311828</v>
      </c>
      <c r="BJ96" s="82">
        <v>0.87581699346405195</v>
      </c>
      <c r="BK96" s="82">
        <v>0.80693069306930698</v>
      </c>
      <c r="BL96" s="82">
        <v>0.75609756097560898</v>
      </c>
      <c r="BM96" s="82">
        <v>0.747035573122529</v>
      </c>
      <c r="BN96" s="82">
        <v>0.68613138686131303</v>
      </c>
      <c r="BO96" s="82">
        <v>0.90909090909090895</v>
      </c>
      <c r="BP96" s="82">
        <v>0.75</v>
      </c>
      <c r="BQ96" s="82"/>
      <c r="BR96" s="82">
        <v>0.83333333333333304</v>
      </c>
      <c r="BS96" s="82">
        <v>0.88888888888888795</v>
      </c>
      <c r="BT96" s="82">
        <v>0.86842105263157898</v>
      </c>
      <c r="BV96" s="235">
        <v>0</v>
      </c>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row>
    <row r="97" spans="2:108">
      <c r="B97" s="235">
        <v>1</v>
      </c>
      <c r="C97" s="82">
        <v>1.92771084337349E-2</v>
      </c>
      <c r="D97" s="43">
        <v>3.4739454094292799E-2</v>
      </c>
      <c r="E97" s="43">
        <v>4.1871921182266E-2</v>
      </c>
      <c r="F97" s="43">
        <v>4.6013667425968102E-2</v>
      </c>
      <c r="G97" s="43">
        <v>5.40811216825237E-2</v>
      </c>
      <c r="H97" s="43">
        <v>5.8823529411764698E-2</v>
      </c>
      <c r="I97" s="43">
        <v>6.8332483426823007E-2</v>
      </c>
      <c r="J97" s="43">
        <v>4.78589420654911E-2</v>
      </c>
      <c r="K97" s="43">
        <v>4.5751633986928102E-2</v>
      </c>
      <c r="L97" s="43">
        <v>9.5022624434389094E-2</v>
      </c>
      <c r="M97" s="43">
        <v>8.5984522785898507E-2</v>
      </c>
      <c r="N97" s="43">
        <v>9.9072134091589298E-2</v>
      </c>
      <c r="O97" s="43">
        <v>0.112328767123287</v>
      </c>
      <c r="P97" s="43">
        <v>0.103603603603603</v>
      </c>
      <c r="Q97" s="82">
        <v>3.8961038961038898E-2</v>
      </c>
      <c r="R97" s="43">
        <v>9.44444444444444E-2</v>
      </c>
      <c r="S97" s="43">
        <v>7.5396825396825295E-2</v>
      </c>
      <c r="T97" s="82"/>
      <c r="U97" s="82"/>
      <c r="V97" s="43">
        <v>4.9454545454545397E-2</v>
      </c>
      <c r="W97" s="43">
        <v>6.16016427104722E-2</v>
      </c>
      <c r="X97" s="82">
        <v>8.3333333333333301E-2</v>
      </c>
      <c r="Y97" s="82">
        <v>2.47349823321554E-2</v>
      </c>
      <c r="Z97" s="43">
        <v>4.9733570159857902E-2</v>
      </c>
      <c r="AA97" s="43">
        <v>4.0522875816993403E-2</v>
      </c>
      <c r="AB97" s="43">
        <v>6.25E-2</v>
      </c>
      <c r="AC97" s="43">
        <v>5.8479532163742597E-2</v>
      </c>
      <c r="AD97" s="43">
        <v>7.7092511013215806E-2</v>
      </c>
      <c r="AE97" s="82"/>
      <c r="AF97" s="82">
        <v>5.7692307692307598E-2</v>
      </c>
      <c r="AG97" s="82">
        <v>5.5555555555555497E-2</v>
      </c>
      <c r="AH97" s="82">
        <v>5.7692307692307598E-2</v>
      </c>
      <c r="AI97" s="82">
        <v>4.54545454545454E-2</v>
      </c>
      <c r="AJ97" s="43">
        <v>4.8022598870056499E-2</v>
      </c>
      <c r="AL97" s="235">
        <v>1</v>
      </c>
      <c r="AM97" s="82">
        <v>0.88760806916426505</v>
      </c>
      <c r="AN97" s="82">
        <v>0.86053412462907997</v>
      </c>
      <c r="AO97" s="82">
        <v>0.86477987421383595</v>
      </c>
      <c r="AP97" s="82">
        <v>0.80153573538098</v>
      </c>
      <c r="AQ97" s="82">
        <v>0.76847290640393995</v>
      </c>
      <c r="AR97" s="82">
        <v>0.73964497041420096</v>
      </c>
      <c r="AS97" s="82">
        <v>0.74037834311806905</v>
      </c>
      <c r="AT97" s="82">
        <v>0.76683291770573503</v>
      </c>
      <c r="AU97" s="82">
        <v>0.81629116117850897</v>
      </c>
      <c r="AV97" s="82">
        <v>0.65625</v>
      </c>
      <c r="AW97" s="82">
        <v>0.61630558722919004</v>
      </c>
      <c r="AX97" s="82">
        <v>0.56384676775738196</v>
      </c>
      <c r="AY97" s="82">
        <v>0.51474201474201398</v>
      </c>
      <c r="AZ97" s="82">
        <v>0.49557522123893799</v>
      </c>
      <c r="BA97" s="82">
        <v>0.78333333333333299</v>
      </c>
      <c r="BB97" s="82">
        <v>0.70212765957446799</v>
      </c>
      <c r="BC97" s="82">
        <v>0.59487179487179398</v>
      </c>
      <c r="BD97" s="82">
        <v>0.33333333333333298</v>
      </c>
      <c r="BE97" s="82"/>
      <c r="BF97" s="82">
        <v>0.76857949200376297</v>
      </c>
      <c r="BG97" s="82">
        <v>0.78325123152709297</v>
      </c>
      <c r="BH97" s="82">
        <v>0.72727272727272696</v>
      </c>
      <c r="BI97" s="82">
        <v>0.855203619909502</v>
      </c>
      <c r="BJ97" s="82">
        <v>0.801781737193763</v>
      </c>
      <c r="BK97" s="82">
        <v>0.79649708090075</v>
      </c>
      <c r="BL97" s="82">
        <v>0.74782608695652097</v>
      </c>
      <c r="BM97" s="82">
        <v>0.71586715867158601</v>
      </c>
      <c r="BN97" s="82">
        <v>0.62116991643454</v>
      </c>
      <c r="BO97" s="82">
        <v>0.89285714285714202</v>
      </c>
      <c r="BP97" s="82">
        <v>0.73333333333333295</v>
      </c>
      <c r="BQ97" s="82">
        <v>0.83333333333333304</v>
      </c>
      <c r="BR97" s="82">
        <v>0.67500000000000004</v>
      </c>
      <c r="BS97" s="82">
        <v>0.60606060606060597</v>
      </c>
      <c r="BT97" s="82">
        <v>0.78983050847457603</v>
      </c>
      <c r="BV97" s="235">
        <v>1</v>
      </c>
      <c r="BW97" s="82"/>
      <c r="BX97" s="82"/>
      <c r="BY97" s="82"/>
      <c r="BZ97" s="82"/>
      <c r="CA97" s="82"/>
      <c r="CB97" s="82"/>
      <c r="CC97" s="82"/>
      <c r="CD97" s="82"/>
      <c r="CE97" s="82">
        <v>0.5</v>
      </c>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row>
    <row r="98" spans="2:108">
      <c r="B98" s="235">
        <v>2</v>
      </c>
      <c r="C98" s="43">
        <v>2.7653880463871499E-2</v>
      </c>
      <c r="D98" s="43">
        <v>3.1588447653429601E-2</v>
      </c>
      <c r="E98" s="43">
        <v>3.8120567375886497E-2</v>
      </c>
      <c r="F98" s="43">
        <v>5.4384772263766097E-2</v>
      </c>
      <c r="G98" s="43">
        <v>6.4186725018234803E-2</v>
      </c>
      <c r="H98" s="43">
        <v>6.8641884431358102E-2</v>
      </c>
      <c r="I98" s="43">
        <v>7.0673344462993795E-2</v>
      </c>
      <c r="J98" s="43">
        <v>5.9351529584172898E-2</v>
      </c>
      <c r="K98" s="43">
        <v>5.1357426941033998E-2</v>
      </c>
      <c r="L98" s="43">
        <v>8.9020771513353095E-2</v>
      </c>
      <c r="M98" s="43">
        <v>9.1429626893239704E-2</v>
      </c>
      <c r="N98" s="43">
        <v>0.10725</v>
      </c>
      <c r="O98" s="43">
        <v>0.112260536398467</v>
      </c>
      <c r="P98" s="43">
        <v>0.113174182139699</v>
      </c>
      <c r="Q98" s="43">
        <v>5.6994818652849701E-2</v>
      </c>
      <c r="R98" s="43">
        <v>8.2616179001721093E-2</v>
      </c>
      <c r="S98" s="43">
        <v>8.4014002333722193E-2</v>
      </c>
      <c r="T98" s="82">
        <v>0.133333333333333</v>
      </c>
      <c r="U98" s="82"/>
      <c r="V98" s="43">
        <v>5.4066760695815702E-2</v>
      </c>
      <c r="W98" s="43">
        <v>6.4260563380281605E-2</v>
      </c>
      <c r="X98" s="82">
        <v>9.5238095238095205E-2</v>
      </c>
      <c r="Y98" s="43">
        <v>5.22875816993464E-2</v>
      </c>
      <c r="Z98" s="43">
        <v>7.0132013201320106E-2</v>
      </c>
      <c r="AA98" s="43">
        <v>5.70107858243451E-2</v>
      </c>
      <c r="AB98" s="43">
        <v>5.1612903225806403E-2</v>
      </c>
      <c r="AC98" s="43">
        <v>7.8827361563517898E-2</v>
      </c>
      <c r="AD98" s="43">
        <v>7.8212290502793297E-2</v>
      </c>
      <c r="AE98" s="82">
        <v>0.114942528735632</v>
      </c>
      <c r="AF98" s="43">
        <v>3.9735099337748297E-2</v>
      </c>
      <c r="AG98" s="43">
        <v>0.11111111111111099</v>
      </c>
      <c r="AH98" s="43">
        <v>6.4039408866994996E-2</v>
      </c>
      <c r="AI98" s="43">
        <v>7.6502732240437105E-2</v>
      </c>
      <c r="AJ98" s="43">
        <v>4.7120418848167499E-2</v>
      </c>
      <c r="AL98" s="235">
        <v>2</v>
      </c>
      <c r="AM98" s="82">
        <v>0.862702702702702</v>
      </c>
      <c r="AN98" s="82">
        <v>0.81847133757961699</v>
      </c>
      <c r="AO98" s="82">
        <v>0.84414225941422505</v>
      </c>
      <c r="AP98" s="82">
        <v>0.77864859140012699</v>
      </c>
      <c r="AQ98" s="82">
        <v>0.71813613522156206</v>
      </c>
      <c r="AR98" s="82">
        <v>0.68966318234610902</v>
      </c>
      <c r="AS98" s="82">
        <v>0.69983648680214905</v>
      </c>
      <c r="AT98" s="82">
        <v>0.73378284119972104</v>
      </c>
      <c r="AU98" s="82">
        <v>0.77601218981279896</v>
      </c>
      <c r="AV98" s="82">
        <v>0.63028169014084501</v>
      </c>
      <c r="AW98" s="82">
        <v>0.59950248756218905</v>
      </c>
      <c r="AX98" s="82">
        <v>0.54465790360633604</v>
      </c>
      <c r="AY98" s="82">
        <v>0.50407331975559999</v>
      </c>
      <c r="AZ98" s="82">
        <v>0.48323699421965299</v>
      </c>
      <c r="BA98" s="82">
        <v>0.77241379310344804</v>
      </c>
      <c r="BB98" s="82">
        <v>0.66359447004608296</v>
      </c>
      <c r="BC98" s="82">
        <v>0.628346456692913</v>
      </c>
      <c r="BD98" s="82">
        <v>0.66666666666666596</v>
      </c>
      <c r="BE98" s="82">
        <v>0.54545454545454497</v>
      </c>
      <c r="BF98" s="82">
        <v>0.73118279569892397</v>
      </c>
      <c r="BG98" s="82">
        <v>0.74058127018299202</v>
      </c>
      <c r="BH98" s="82">
        <v>0.52941176470588203</v>
      </c>
      <c r="BI98" s="82">
        <v>0.804301075268817</v>
      </c>
      <c r="BJ98" s="82">
        <v>0.78445595854922201</v>
      </c>
      <c r="BK98" s="82">
        <v>0.75469436675988799</v>
      </c>
      <c r="BL98" s="82">
        <v>0.80158730158730096</v>
      </c>
      <c r="BM98" s="82">
        <v>0.67916666666666603</v>
      </c>
      <c r="BN98" s="82">
        <v>0.599795291709314</v>
      </c>
      <c r="BO98" s="82">
        <v>0.75</v>
      </c>
      <c r="BP98" s="82">
        <v>0.79069767441860395</v>
      </c>
      <c r="BQ98" s="82">
        <v>0.73214285714285698</v>
      </c>
      <c r="BR98" s="82">
        <v>0.8</v>
      </c>
      <c r="BS98" s="82">
        <v>0.60294117647058798</v>
      </c>
      <c r="BT98" s="82">
        <v>0.78643852978453699</v>
      </c>
      <c r="BV98" s="235">
        <v>2</v>
      </c>
      <c r="BW98" s="82"/>
      <c r="BX98" s="82"/>
      <c r="BY98" s="82"/>
      <c r="BZ98" s="82">
        <v>0.8</v>
      </c>
      <c r="CA98" s="82">
        <v>0.66666666666666596</v>
      </c>
      <c r="CB98" s="82">
        <v>0.25</v>
      </c>
      <c r="CC98" s="82">
        <v>0.8</v>
      </c>
      <c r="CD98" s="82">
        <v>0.625</v>
      </c>
      <c r="CE98" s="82">
        <v>0.66666666666666596</v>
      </c>
      <c r="CF98" s="82"/>
      <c r="CG98" s="82"/>
      <c r="CH98" s="82">
        <v>0.625</v>
      </c>
      <c r="CI98" s="82">
        <v>0.5</v>
      </c>
      <c r="CJ98" s="82"/>
      <c r="CK98" s="82"/>
      <c r="CL98" s="82"/>
      <c r="CM98" s="82"/>
      <c r="CN98" s="82"/>
      <c r="CO98" s="82"/>
      <c r="CP98" s="82"/>
      <c r="CQ98" s="82">
        <v>0.5</v>
      </c>
      <c r="CR98" s="82"/>
      <c r="CS98" s="82"/>
      <c r="CT98" s="82"/>
      <c r="CU98" s="82"/>
      <c r="CV98" s="82"/>
      <c r="CW98" s="82"/>
      <c r="CX98" s="82"/>
      <c r="CY98" s="82"/>
      <c r="CZ98" s="82"/>
      <c r="DA98" s="82"/>
      <c r="DB98" s="82"/>
      <c r="DC98" s="82"/>
      <c r="DD98" s="82"/>
    </row>
    <row r="99" spans="2:108">
      <c r="B99" s="235">
        <v>3</v>
      </c>
      <c r="C99" s="43">
        <v>4.72647702407002E-2</v>
      </c>
      <c r="D99" s="43">
        <v>4.7387068201948601E-2</v>
      </c>
      <c r="E99" s="43">
        <v>4.3566775244299603E-2</v>
      </c>
      <c r="F99" s="43">
        <v>6.3357225024334093E-2</v>
      </c>
      <c r="G99" s="43">
        <v>7.2089227421109903E-2</v>
      </c>
      <c r="H99" s="43">
        <v>7.6453950857344799E-2</v>
      </c>
      <c r="I99" s="43">
        <v>8.0616583982990694E-2</v>
      </c>
      <c r="J99" s="43">
        <v>7.2899178227445405E-2</v>
      </c>
      <c r="K99" s="43">
        <v>6.3535185347471698E-2</v>
      </c>
      <c r="L99" s="43">
        <v>9.1743119266054995E-2</v>
      </c>
      <c r="M99" s="43">
        <v>0.103296927630907</v>
      </c>
      <c r="N99" s="43">
        <v>0.108894105372978</v>
      </c>
      <c r="O99" s="43">
        <v>0.116392553768299</v>
      </c>
      <c r="P99" s="43">
        <v>0.12907268170426001</v>
      </c>
      <c r="Q99" s="43">
        <v>9.6209912536443107E-2</v>
      </c>
      <c r="R99" s="43">
        <v>7.8721745908027996E-2</v>
      </c>
      <c r="S99" s="43">
        <v>8.6282113427047905E-2</v>
      </c>
      <c r="T99" s="43">
        <v>0.10752688172043</v>
      </c>
      <c r="U99" s="82"/>
      <c r="V99" s="43">
        <v>6.4291247095274895E-2</v>
      </c>
      <c r="W99" s="43">
        <v>8.4677419354838704E-2</v>
      </c>
      <c r="X99" s="82">
        <v>0.108433734939759</v>
      </c>
      <c r="Y99" s="43">
        <v>5.5660377358490498E-2</v>
      </c>
      <c r="Z99" s="43">
        <v>7.1859296482412002E-2</v>
      </c>
      <c r="AA99" s="43">
        <v>7.0612314514753499E-2</v>
      </c>
      <c r="AB99" s="43">
        <v>6.0708263069139901E-2</v>
      </c>
      <c r="AC99" s="43">
        <v>8.0202312138728304E-2</v>
      </c>
      <c r="AD99" s="43">
        <v>9.9410898379970497E-2</v>
      </c>
      <c r="AE99" s="82">
        <v>5.5299539170506902E-2</v>
      </c>
      <c r="AF99" s="43">
        <v>6.15384615384615E-2</v>
      </c>
      <c r="AG99" s="43">
        <v>5.7851239669421399E-2</v>
      </c>
      <c r="AH99" s="43">
        <v>5.81162324649298E-2</v>
      </c>
      <c r="AI99" s="43">
        <v>9.5634095634095598E-2</v>
      </c>
      <c r="AJ99" s="43">
        <v>5.6439582297364399E-2</v>
      </c>
      <c r="AL99" s="235">
        <v>3</v>
      </c>
      <c r="AM99" s="82">
        <v>0.80785562632696395</v>
      </c>
      <c r="AN99" s="82">
        <v>0.80126515550869704</v>
      </c>
      <c r="AO99" s="82">
        <v>0.81018981018980996</v>
      </c>
      <c r="AP99" s="82">
        <v>0.74616410940626998</v>
      </c>
      <c r="AQ99" s="82">
        <v>0.70779591370848005</v>
      </c>
      <c r="AR99" s="82">
        <v>0.67766666666666597</v>
      </c>
      <c r="AS99" s="82">
        <v>0.67220103208436099</v>
      </c>
      <c r="AT99" s="82">
        <v>0.698936765528819</v>
      </c>
      <c r="AU99" s="82">
        <v>0.74267643142476703</v>
      </c>
      <c r="AV99" s="82">
        <v>0.57734204793028299</v>
      </c>
      <c r="AW99" s="82">
        <v>0.55827886710239605</v>
      </c>
      <c r="AX99" s="82">
        <v>0.51969696969696899</v>
      </c>
      <c r="AY99" s="82">
        <v>0.47633769322235398</v>
      </c>
      <c r="AZ99" s="82">
        <v>0.44112578977598998</v>
      </c>
      <c r="BA99" s="82">
        <v>0.72881355932203296</v>
      </c>
      <c r="BB99" s="82">
        <v>0.67389060887512897</v>
      </c>
      <c r="BC99" s="82">
        <v>0.60625398851308199</v>
      </c>
      <c r="BD99" s="82">
        <v>0.66153846153846096</v>
      </c>
      <c r="BE99" s="82">
        <v>0.5</v>
      </c>
      <c r="BF99" s="82">
        <v>0.67051756007393704</v>
      </c>
      <c r="BG99" s="82">
        <v>0.718274111675126</v>
      </c>
      <c r="BH99" s="82">
        <v>0.43243243243243201</v>
      </c>
      <c r="BI99" s="82">
        <v>0.76286072772898295</v>
      </c>
      <c r="BJ99" s="82">
        <v>0.740414833438089</v>
      </c>
      <c r="BK99" s="82">
        <v>0.70484677244077298</v>
      </c>
      <c r="BL99" s="82">
        <v>0.71092077087794403</v>
      </c>
      <c r="BM99" s="82">
        <v>0.62886142983230298</v>
      </c>
      <c r="BN99" s="82">
        <v>0.55810616929698698</v>
      </c>
      <c r="BO99" s="82">
        <v>0.820809248554913</v>
      </c>
      <c r="BP99" s="82">
        <v>0.79757085020242902</v>
      </c>
      <c r="BQ99" s="82">
        <v>0.712643678160919</v>
      </c>
      <c r="BR99" s="82">
        <v>0.76190476190476097</v>
      </c>
      <c r="BS99" s="82">
        <v>0.65122615803814698</v>
      </c>
      <c r="BT99" s="82">
        <v>0.77261687917425603</v>
      </c>
      <c r="BV99" s="235">
        <v>3</v>
      </c>
      <c r="BW99" s="82">
        <v>0.42857142857142799</v>
      </c>
      <c r="BX99" s="82">
        <v>0.83333333333333304</v>
      </c>
      <c r="BY99" s="82">
        <v>0.66666666666666596</v>
      </c>
      <c r="BZ99" s="82">
        <v>0.68421052631578905</v>
      </c>
      <c r="CA99" s="82">
        <v>0.60714285714285698</v>
      </c>
      <c r="CB99" s="82">
        <v>0.66666666666666596</v>
      </c>
      <c r="CC99" s="82">
        <v>0.70833333333333304</v>
      </c>
      <c r="CD99" s="82">
        <v>0.476190476190476</v>
      </c>
      <c r="CE99" s="82">
        <v>0.63636363636363602</v>
      </c>
      <c r="CF99" s="82">
        <v>0.6</v>
      </c>
      <c r="CG99" s="82">
        <v>0.36363636363636298</v>
      </c>
      <c r="CH99" s="82">
        <v>0.42857142857142799</v>
      </c>
      <c r="CI99" s="82">
        <v>0.44444444444444398</v>
      </c>
      <c r="CJ99" s="82">
        <v>0.55555555555555503</v>
      </c>
      <c r="CK99" s="82"/>
      <c r="CL99" s="82">
        <v>0.33333333333333298</v>
      </c>
      <c r="CM99" s="82">
        <v>0.83333333333333304</v>
      </c>
      <c r="CN99" s="82"/>
      <c r="CO99" s="82"/>
      <c r="CP99" s="82"/>
      <c r="CQ99" s="82"/>
      <c r="CR99" s="82"/>
      <c r="CS99" s="82">
        <v>0.66666666666666596</v>
      </c>
      <c r="CT99" s="82"/>
      <c r="CU99" s="82">
        <v>0.6</v>
      </c>
      <c r="CV99" s="82"/>
      <c r="CW99" s="82">
        <v>0.25</v>
      </c>
      <c r="CX99" s="82">
        <v>0.66666666666666596</v>
      </c>
      <c r="CY99" s="82"/>
      <c r="CZ99" s="82"/>
      <c r="DA99" s="82"/>
      <c r="DB99" s="82"/>
      <c r="DC99" s="82"/>
      <c r="DD99" s="82">
        <v>0.8</v>
      </c>
    </row>
    <row r="100" spans="2:108">
      <c r="B100" s="235">
        <v>4</v>
      </c>
      <c r="C100" s="43">
        <v>5.7687287914382601E-2</v>
      </c>
      <c r="D100" s="43">
        <v>5.3865475858219297E-2</v>
      </c>
      <c r="E100" s="43">
        <v>5.6210790464240899E-2</v>
      </c>
      <c r="F100" s="43">
        <v>7.1141013621573906E-2</v>
      </c>
      <c r="G100" s="43">
        <v>8.0614923134608094E-2</v>
      </c>
      <c r="H100" s="43">
        <v>8.7611082070047003E-2</v>
      </c>
      <c r="I100" s="43">
        <v>8.7646872022864405E-2</v>
      </c>
      <c r="J100" s="43">
        <v>7.7787288679649E-2</v>
      </c>
      <c r="K100" s="43">
        <v>7.4877007082229496E-2</v>
      </c>
      <c r="L100" s="43">
        <v>0.110225763612217</v>
      </c>
      <c r="M100" s="43">
        <v>0.114994441356309</v>
      </c>
      <c r="N100" s="43">
        <v>0.11824498198661799</v>
      </c>
      <c r="O100" s="43">
        <v>0.12397529477821401</v>
      </c>
      <c r="P100" s="43">
        <v>0.128597355457609</v>
      </c>
      <c r="Q100" s="43">
        <v>7.7328646748681895E-2</v>
      </c>
      <c r="R100" s="43">
        <v>9.0163934426229497E-2</v>
      </c>
      <c r="S100" s="43">
        <v>0.109199895751889</v>
      </c>
      <c r="T100" s="43">
        <v>8.1355932203389797E-2</v>
      </c>
      <c r="U100" s="43">
        <v>0.120967741935483</v>
      </c>
      <c r="V100" s="43">
        <v>7.9047290300310602E-2</v>
      </c>
      <c r="W100" s="43">
        <v>9.3782929399367707E-2</v>
      </c>
      <c r="X100" s="43">
        <v>0.12598425196850299</v>
      </c>
      <c r="Y100" s="43">
        <v>7.5211051419800404E-2</v>
      </c>
      <c r="Z100" s="43">
        <v>8.4108804581245505E-2</v>
      </c>
      <c r="AA100" s="43">
        <v>8.4444444444444405E-2</v>
      </c>
      <c r="AB100" s="43">
        <v>7.9681274900398405E-2</v>
      </c>
      <c r="AC100" s="43">
        <v>0.10011695906432699</v>
      </c>
      <c r="AD100" s="43">
        <v>0.114484930274403</v>
      </c>
      <c r="AE100" s="43">
        <v>6.0126582278481E-2</v>
      </c>
      <c r="AF100" s="43">
        <v>7.0739549839228297E-2</v>
      </c>
      <c r="AG100" s="43">
        <v>7.9601990049751201E-2</v>
      </c>
      <c r="AH100" s="43">
        <v>8.9171974522292904E-2</v>
      </c>
      <c r="AI100" s="43">
        <v>8.3076923076923007E-2</v>
      </c>
      <c r="AJ100" s="43">
        <v>6.5669291338582597E-2</v>
      </c>
      <c r="AL100" s="235">
        <v>4</v>
      </c>
      <c r="AM100" s="82">
        <v>0.76913618198585898</v>
      </c>
      <c r="AN100" s="82">
        <v>0.78601903511650795</v>
      </c>
      <c r="AO100" s="82">
        <v>0.77222054835793896</v>
      </c>
      <c r="AP100" s="82">
        <v>0.70743219443465999</v>
      </c>
      <c r="AQ100" s="82">
        <v>0.66287359473539897</v>
      </c>
      <c r="AR100" s="82">
        <v>0.64042099653610396</v>
      </c>
      <c r="AS100" s="82">
        <v>0.65011104381183105</v>
      </c>
      <c r="AT100" s="82">
        <v>0.66748017083587496</v>
      </c>
      <c r="AU100" s="82">
        <v>0.70120779577271397</v>
      </c>
      <c r="AV100" s="82">
        <v>0.54903474903474903</v>
      </c>
      <c r="AW100" s="82">
        <v>0.52699519457269295</v>
      </c>
      <c r="AX100" s="82">
        <v>0.48705813613789001</v>
      </c>
      <c r="AY100" s="82">
        <v>0.45068078668683798</v>
      </c>
      <c r="AZ100" s="82">
        <v>0.425106990014265</v>
      </c>
      <c r="BA100" s="82">
        <v>0.70484581497797305</v>
      </c>
      <c r="BB100" s="82">
        <v>0.62993421052631504</v>
      </c>
      <c r="BC100" s="82">
        <v>0.58390646492434595</v>
      </c>
      <c r="BD100" s="82">
        <v>0.59030837004405201</v>
      </c>
      <c r="BE100" s="82">
        <v>0.59183673469387699</v>
      </c>
      <c r="BF100" s="82">
        <v>0.63353535353535295</v>
      </c>
      <c r="BG100" s="82">
        <v>0.68006917423259805</v>
      </c>
      <c r="BH100" s="82">
        <v>0.487179487179487</v>
      </c>
      <c r="BI100" s="82">
        <v>0.72874880611270298</v>
      </c>
      <c r="BJ100" s="82">
        <v>0.68803611738148895</v>
      </c>
      <c r="BK100" s="82">
        <v>0.66412335081862905</v>
      </c>
      <c r="BL100" s="82">
        <v>0.66123778501628605</v>
      </c>
      <c r="BM100" s="82">
        <v>0.60680751173708902</v>
      </c>
      <c r="BN100" s="82">
        <v>0.52744699390066796</v>
      </c>
      <c r="BO100" s="82">
        <v>0.75298804780876405</v>
      </c>
      <c r="BP100" s="82">
        <v>0.71052631578947301</v>
      </c>
      <c r="BQ100" s="82">
        <v>0.72499999999999998</v>
      </c>
      <c r="BR100" s="82">
        <v>0.69973544973544899</v>
      </c>
      <c r="BS100" s="82">
        <v>0.61458333333333304</v>
      </c>
      <c r="BT100" s="82">
        <v>0.73732193732193696</v>
      </c>
      <c r="BV100" s="235">
        <v>4</v>
      </c>
      <c r="BW100" s="82">
        <v>0.76470588235294101</v>
      </c>
      <c r="BX100" s="82">
        <v>0.45454545454545398</v>
      </c>
      <c r="BY100" s="82">
        <v>0.36363636363636298</v>
      </c>
      <c r="BZ100" s="82">
        <v>0.42666666666666597</v>
      </c>
      <c r="CA100" s="82">
        <v>0.63235294117647001</v>
      </c>
      <c r="CB100" s="82">
        <v>0.56716417910447703</v>
      </c>
      <c r="CC100" s="82">
        <v>0.59210526315789402</v>
      </c>
      <c r="CD100" s="82">
        <v>0.58441558441558406</v>
      </c>
      <c r="CE100" s="82">
        <v>0.56578947368420995</v>
      </c>
      <c r="CF100" s="82">
        <v>0.66666666666666596</v>
      </c>
      <c r="CG100" s="82">
        <v>0.4375</v>
      </c>
      <c r="CH100" s="82">
        <v>0.37383177570093401</v>
      </c>
      <c r="CI100" s="82">
        <v>0.340425531914893</v>
      </c>
      <c r="CJ100" s="82">
        <v>0.58823529411764697</v>
      </c>
      <c r="CK100" s="82">
        <v>0.66666666666666596</v>
      </c>
      <c r="CL100" s="82">
        <v>0.55555555555555503</v>
      </c>
      <c r="CM100" s="82">
        <v>0.68</v>
      </c>
      <c r="CN100" s="82">
        <v>0.6</v>
      </c>
      <c r="CO100" s="82"/>
      <c r="CP100" s="82">
        <v>0.61538461538461497</v>
      </c>
      <c r="CQ100" s="82">
        <v>0.5</v>
      </c>
      <c r="CR100" s="82"/>
      <c r="CS100" s="82">
        <v>0.66666666666666596</v>
      </c>
      <c r="CT100" s="82">
        <v>0.55555555555555503</v>
      </c>
      <c r="CU100" s="82">
        <v>0.6</v>
      </c>
      <c r="CV100" s="82">
        <v>0.66666666666666596</v>
      </c>
      <c r="CW100" s="82">
        <v>0.45</v>
      </c>
      <c r="CX100" s="82">
        <v>0.6</v>
      </c>
      <c r="CY100" s="82"/>
      <c r="CZ100" s="82"/>
      <c r="DA100" s="82"/>
      <c r="DB100" s="82">
        <v>0.5</v>
      </c>
      <c r="DC100" s="82"/>
      <c r="DD100" s="82">
        <v>0.65384615384615297</v>
      </c>
    </row>
    <row r="101" spans="2:108">
      <c r="B101" s="235">
        <v>5</v>
      </c>
      <c r="C101" s="43">
        <v>6.6098484848484795E-2</v>
      </c>
      <c r="D101" s="43">
        <v>6.5382370110916493E-2</v>
      </c>
      <c r="E101" s="43">
        <v>6.5726805105734407E-2</v>
      </c>
      <c r="F101" s="43">
        <v>8.5722512442927001E-2</v>
      </c>
      <c r="G101" s="43">
        <v>9.35086213622532E-2</v>
      </c>
      <c r="H101" s="43">
        <v>9.6756214468843998E-2</v>
      </c>
      <c r="I101" s="43">
        <v>9.7186409828606102E-2</v>
      </c>
      <c r="J101" s="43">
        <v>9.2734518700183899E-2</v>
      </c>
      <c r="K101" s="43">
        <v>8.4059725585149306E-2</v>
      </c>
      <c r="L101" s="43">
        <v>0.110762800417972</v>
      </c>
      <c r="M101" s="43">
        <v>0.121374685666387</v>
      </c>
      <c r="N101" s="43">
        <v>0.12964149607095801</v>
      </c>
      <c r="O101" s="43">
        <v>0.13583367305340399</v>
      </c>
      <c r="P101" s="43">
        <v>0.14117647058823499</v>
      </c>
      <c r="Q101" s="43">
        <v>8.3798882681564199E-2</v>
      </c>
      <c r="R101" s="43">
        <v>9.9228224917309801E-2</v>
      </c>
      <c r="S101" s="43">
        <v>0.115555555555555</v>
      </c>
      <c r="T101" s="43">
        <v>0.108737864077669</v>
      </c>
      <c r="U101" s="43">
        <v>0.10188679245283</v>
      </c>
      <c r="V101" s="43">
        <v>8.9935760171306195E-2</v>
      </c>
      <c r="W101" s="43">
        <v>0.102011901388495</v>
      </c>
      <c r="X101" s="43">
        <v>0.13008130081300801</v>
      </c>
      <c r="Y101" s="43">
        <v>7.7369439071566695E-2</v>
      </c>
      <c r="Z101" s="43">
        <v>8.8369268144548999E-2</v>
      </c>
      <c r="AA101" s="43">
        <v>9.4446738232865396E-2</v>
      </c>
      <c r="AB101" s="43">
        <v>0.114254624591947</v>
      </c>
      <c r="AC101" s="43">
        <v>0.10474346563407499</v>
      </c>
      <c r="AD101" s="43">
        <v>0.123899576133029</v>
      </c>
      <c r="AE101" s="43">
        <v>7.9908675799086698E-2</v>
      </c>
      <c r="AF101" s="43">
        <v>8.2508250825082494E-2</v>
      </c>
      <c r="AG101" s="43">
        <v>0.107142857142857</v>
      </c>
      <c r="AH101" s="43">
        <v>0.107091172214182</v>
      </c>
      <c r="AI101" s="43">
        <v>0.110757479312539</v>
      </c>
      <c r="AJ101" s="43">
        <v>7.7449002465814806E-2</v>
      </c>
      <c r="AL101" s="235">
        <v>5</v>
      </c>
      <c r="AM101" s="82">
        <v>0.74317062248096699</v>
      </c>
      <c r="AN101" s="82">
        <v>0.75409058572444798</v>
      </c>
      <c r="AO101" s="82">
        <v>0.75687343785503203</v>
      </c>
      <c r="AP101" s="82">
        <v>0.66909224165008896</v>
      </c>
      <c r="AQ101" s="82">
        <v>0.63321314102564097</v>
      </c>
      <c r="AR101" s="82">
        <v>0.60830376833828703</v>
      </c>
      <c r="AS101" s="82">
        <v>0.61221307081241705</v>
      </c>
      <c r="AT101" s="82">
        <v>0.63145656045913301</v>
      </c>
      <c r="AU101" s="82">
        <v>0.67134946677604501</v>
      </c>
      <c r="AV101" s="82">
        <v>0.512209648600357</v>
      </c>
      <c r="AW101" s="82">
        <v>0.498466963053809</v>
      </c>
      <c r="AX101" s="82">
        <v>0.45290741437711701</v>
      </c>
      <c r="AY101" s="82">
        <v>0.420655191560244</v>
      </c>
      <c r="AZ101" s="82">
        <v>0.38549910645902402</v>
      </c>
      <c r="BA101" s="82">
        <v>0.66170500676589905</v>
      </c>
      <c r="BB101" s="82">
        <v>0.60429788810670604</v>
      </c>
      <c r="BC101" s="82">
        <v>0.54612039368276399</v>
      </c>
      <c r="BD101" s="82">
        <v>0.572972972972973</v>
      </c>
      <c r="BE101" s="82">
        <v>0.58333333333333304</v>
      </c>
      <c r="BF101" s="82">
        <v>0.57595927956147197</v>
      </c>
      <c r="BG101" s="82">
        <v>0.63202247191011196</v>
      </c>
      <c r="BH101" s="82">
        <v>0.44052863436123302</v>
      </c>
      <c r="BI101" s="82">
        <v>0.69128630705394101</v>
      </c>
      <c r="BJ101" s="82">
        <v>0.650057493292449</v>
      </c>
      <c r="BK101" s="82">
        <v>0.63186378035902802</v>
      </c>
      <c r="BL101" s="82">
        <v>0.63674033149171205</v>
      </c>
      <c r="BM101" s="82">
        <v>0.58023774145616602</v>
      </c>
      <c r="BN101" s="82">
        <v>0.50675675675675602</v>
      </c>
      <c r="BO101" s="82">
        <v>0.72413793103448199</v>
      </c>
      <c r="BP101" s="82">
        <v>0.68638239339752405</v>
      </c>
      <c r="BQ101" s="82">
        <v>0.65289256198347101</v>
      </c>
      <c r="BR101" s="82">
        <v>0.63964757709251097</v>
      </c>
      <c r="BS101" s="82">
        <v>0.560165975103734</v>
      </c>
      <c r="BT101" s="82">
        <v>0.70897832817337403</v>
      </c>
      <c r="BV101" s="235">
        <v>5</v>
      </c>
      <c r="BW101" s="82">
        <v>0.74193548387096697</v>
      </c>
      <c r="BX101" s="82">
        <v>0.64705882352941102</v>
      </c>
      <c r="BY101" s="82">
        <v>0.63414634146341398</v>
      </c>
      <c r="BZ101" s="82">
        <v>0.55921052631578905</v>
      </c>
      <c r="CA101" s="82">
        <v>0.60674157303370702</v>
      </c>
      <c r="CB101" s="82">
        <v>0.54545454545454497</v>
      </c>
      <c r="CC101" s="82">
        <v>0.55135135135135105</v>
      </c>
      <c r="CD101" s="82">
        <v>0.60795454545454497</v>
      </c>
      <c r="CE101" s="82">
        <v>0.56804733727810597</v>
      </c>
      <c r="CF101" s="82">
        <v>0.64</v>
      </c>
      <c r="CG101" s="82">
        <v>0.41509433962264097</v>
      </c>
      <c r="CH101" s="82">
        <v>0.39175257731958701</v>
      </c>
      <c r="CI101" s="82">
        <v>0.37179487179487097</v>
      </c>
      <c r="CJ101" s="82">
        <v>0.35555555555555501</v>
      </c>
      <c r="CK101" s="82">
        <v>0.75</v>
      </c>
      <c r="CL101" s="82">
        <v>0.52173913043478204</v>
      </c>
      <c r="CM101" s="82">
        <v>0.39393939393939298</v>
      </c>
      <c r="CN101" s="82">
        <v>0.66666666666666596</v>
      </c>
      <c r="CO101" s="82"/>
      <c r="CP101" s="82">
        <v>0.58333333333333304</v>
      </c>
      <c r="CQ101" s="82">
        <v>0.476190476190476</v>
      </c>
      <c r="CR101" s="82"/>
      <c r="CS101" s="82">
        <v>0.375</v>
      </c>
      <c r="CT101" s="82">
        <v>0.47826086956521702</v>
      </c>
      <c r="CU101" s="82">
        <v>0.53030303030303005</v>
      </c>
      <c r="CV101" s="82">
        <v>0.5</v>
      </c>
      <c r="CW101" s="82">
        <v>0.45945945945945899</v>
      </c>
      <c r="CX101" s="82">
        <v>0.52631578947368396</v>
      </c>
      <c r="CY101" s="82">
        <v>0.33333333333333298</v>
      </c>
      <c r="CZ101" s="82"/>
      <c r="DA101" s="82">
        <v>0.33333333333333298</v>
      </c>
      <c r="DB101" s="82">
        <v>0.5</v>
      </c>
      <c r="DC101" s="82">
        <v>0.63636363636363602</v>
      </c>
      <c r="DD101" s="82">
        <v>0.68656716417910402</v>
      </c>
    </row>
    <row r="102" spans="2:108">
      <c r="B102" s="235">
        <v>6</v>
      </c>
      <c r="C102" s="43">
        <v>7.7169902133803897E-2</v>
      </c>
      <c r="D102" s="43">
        <v>7.1462983780311504E-2</v>
      </c>
      <c r="E102" s="43">
        <v>7.9765302886140102E-2</v>
      </c>
      <c r="F102" s="43">
        <v>9.3900880431695505E-2</v>
      </c>
      <c r="G102" s="43">
        <v>0.10067418643848</v>
      </c>
      <c r="H102" s="43">
        <v>0.10720728985108301</v>
      </c>
      <c r="I102" s="43">
        <v>0.106854151825812</v>
      </c>
      <c r="J102" s="43">
        <v>0.100666149269176</v>
      </c>
      <c r="K102" s="43">
        <v>9.37729707025097E-2</v>
      </c>
      <c r="L102" s="43">
        <v>0.128264925373134</v>
      </c>
      <c r="M102" s="43">
        <v>0.13147082990961301</v>
      </c>
      <c r="N102" s="43">
        <v>0.13961704022561899</v>
      </c>
      <c r="O102" s="43">
        <v>0.13772120025180101</v>
      </c>
      <c r="P102" s="43">
        <v>0.148284879249346</v>
      </c>
      <c r="Q102" s="43">
        <v>9.9818511796733206E-2</v>
      </c>
      <c r="R102" s="43">
        <v>0.115299334811529</v>
      </c>
      <c r="S102" s="43">
        <v>0.11471919084375801</v>
      </c>
      <c r="T102" s="43">
        <v>0.12703962703962701</v>
      </c>
      <c r="U102" s="43">
        <v>0.12582781456953601</v>
      </c>
      <c r="V102" s="43">
        <v>0.10780952380952299</v>
      </c>
      <c r="W102" s="43">
        <v>0.10716962278291201</v>
      </c>
      <c r="X102" s="43">
        <v>0.123919308357348</v>
      </c>
      <c r="Y102" s="43">
        <v>9.1984231274638603E-2</v>
      </c>
      <c r="Z102" s="43">
        <v>9.3996361431170405E-2</v>
      </c>
      <c r="AA102" s="43">
        <v>0.111319081863855</v>
      </c>
      <c r="AB102" s="43">
        <v>0.117395944503735</v>
      </c>
      <c r="AC102" s="43">
        <v>0.118136151047981</v>
      </c>
      <c r="AD102" s="43">
        <v>0.12796396873758101</v>
      </c>
      <c r="AE102" s="43">
        <v>8.4745762711864403E-2</v>
      </c>
      <c r="AF102" s="43">
        <v>0.119525547445255</v>
      </c>
      <c r="AG102" s="43">
        <v>9.7625329815303405E-2</v>
      </c>
      <c r="AH102" s="43">
        <v>0.10986547085201701</v>
      </c>
      <c r="AI102" s="43">
        <v>0.11018069634200001</v>
      </c>
      <c r="AJ102" s="43">
        <v>8.5624881471647998E-2</v>
      </c>
      <c r="AL102" s="235">
        <v>6</v>
      </c>
      <c r="AM102" s="82">
        <v>0.70792741165233997</v>
      </c>
      <c r="AN102" s="82">
        <v>0.71504216513041696</v>
      </c>
      <c r="AO102" s="82">
        <v>0.70704804636380603</v>
      </c>
      <c r="AP102" s="82">
        <v>0.625902568320994</v>
      </c>
      <c r="AQ102" s="82">
        <v>0.59940578315269699</v>
      </c>
      <c r="AR102" s="82">
        <v>0.57665477606024496</v>
      </c>
      <c r="AS102" s="82">
        <v>0.58486109999199398</v>
      </c>
      <c r="AT102" s="82">
        <v>0.59874621339616296</v>
      </c>
      <c r="AU102" s="82">
        <v>0.63790767006956295</v>
      </c>
      <c r="AV102" s="82">
        <v>0.51176470588235201</v>
      </c>
      <c r="AW102" s="82">
        <v>0.46348595064898002</v>
      </c>
      <c r="AX102" s="82">
        <v>0.42927031509121</v>
      </c>
      <c r="AY102" s="82">
        <v>0.38922793761503399</v>
      </c>
      <c r="AZ102" s="82">
        <v>0.37714041095890399</v>
      </c>
      <c r="BA102" s="82">
        <v>0.63737486095661799</v>
      </c>
      <c r="BB102" s="82">
        <v>0.55772646536411996</v>
      </c>
      <c r="BC102" s="82">
        <v>0.51936978683966595</v>
      </c>
      <c r="BD102" s="82">
        <v>0.53593749999999996</v>
      </c>
      <c r="BE102" s="82">
        <v>0.47452229299363002</v>
      </c>
      <c r="BF102" s="82">
        <v>0.52948402948402895</v>
      </c>
      <c r="BG102" s="82">
        <v>0.60950605778191902</v>
      </c>
      <c r="BH102" s="82">
        <v>0.441176470588235</v>
      </c>
      <c r="BI102" s="82">
        <v>0.65217391304347805</v>
      </c>
      <c r="BJ102" s="82">
        <v>0.62049117421335298</v>
      </c>
      <c r="BK102" s="82">
        <v>0.58681651723702399</v>
      </c>
      <c r="BL102" s="82">
        <v>0.55540166204986097</v>
      </c>
      <c r="BM102" s="82">
        <v>0.539602880209469</v>
      </c>
      <c r="BN102" s="82">
        <v>0.46252865455827802</v>
      </c>
      <c r="BO102" s="82">
        <v>0.68191721132897598</v>
      </c>
      <c r="BP102" s="82">
        <v>0.59345794392523299</v>
      </c>
      <c r="BQ102" s="82">
        <v>0.65986394557823103</v>
      </c>
      <c r="BR102" s="82">
        <v>0.60891445003594502</v>
      </c>
      <c r="BS102" s="82">
        <v>0.55976676384839597</v>
      </c>
      <c r="BT102" s="82">
        <v>0.67129417163836602</v>
      </c>
      <c r="BV102" s="235">
        <v>6</v>
      </c>
      <c r="BW102" s="82">
        <v>0.54545454545454497</v>
      </c>
      <c r="BX102" s="82">
        <v>0.66666666666666596</v>
      </c>
      <c r="BY102" s="82">
        <v>0.662337662337662</v>
      </c>
      <c r="BZ102" s="82">
        <v>0.61442006269592397</v>
      </c>
      <c r="CA102" s="82">
        <v>0.51041666666666596</v>
      </c>
      <c r="CB102" s="82">
        <v>0.53392330383480802</v>
      </c>
      <c r="CC102" s="82">
        <v>0.54076086956521696</v>
      </c>
      <c r="CD102" s="82">
        <v>0.52852852852852805</v>
      </c>
      <c r="CE102" s="82">
        <v>0.53819444444444398</v>
      </c>
      <c r="CF102" s="82">
        <v>0.5</v>
      </c>
      <c r="CG102" s="82">
        <v>0.452674897119341</v>
      </c>
      <c r="CH102" s="82">
        <v>0.38268156424581001</v>
      </c>
      <c r="CI102" s="82">
        <v>0.30921052631578899</v>
      </c>
      <c r="CJ102" s="82">
        <v>0.32857142857142801</v>
      </c>
      <c r="CK102" s="82">
        <v>0.61111111111111105</v>
      </c>
      <c r="CL102" s="82">
        <v>0.62962962962962898</v>
      </c>
      <c r="CM102" s="82">
        <v>0.439393939393939</v>
      </c>
      <c r="CN102" s="82">
        <v>0.375</v>
      </c>
      <c r="CO102" s="82"/>
      <c r="CP102" s="82">
        <v>0.5</v>
      </c>
      <c r="CQ102" s="82">
        <v>0.62790697674418605</v>
      </c>
      <c r="CR102" s="82"/>
      <c r="CS102" s="82">
        <v>0.6875</v>
      </c>
      <c r="CT102" s="82">
        <v>0.55000000000000004</v>
      </c>
      <c r="CU102" s="82">
        <v>0.42201834862385301</v>
      </c>
      <c r="CV102" s="82">
        <v>0.5</v>
      </c>
      <c r="CW102" s="82">
        <v>0.47222222222222199</v>
      </c>
      <c r="CX102" s="82">
        <v>0.43243243243243201</v>
      </c>
      <c r="CY102" s="82">
        <v>0.42857142857142799</v>
      </c>
      <c r="CZ102" s="82">
        <v>0.5</v>
      </c>
      <c r="DA102" s="82">
        <v>0.5</v>
      </c>
      <c r="DB102" s="82">
        <v>0.45454545454545398</v>
      </c>
      <c r="DC102" s="82">
        <v>0.60714285714285698</v>
      </c>
      <c r="DD102" s="82">
        <v>0.65420560747663503</v>
      </c>
    </row>
    <row r="103" spans="2:108">
      <c r="B103" s="235">
        <v>7</v>
      </c>
      <c r="C103" s="43">
        <v>7.8230251071647203E-2</v>
      </c>
      <c r="D103" s="43">
        <v>8.1710869231948494E-2</v>
      </c>
      <c r="E103" s="43">
        <v>8.6289697908597904E-2</v>
      </c>
      <c r="F103" s="43">
        <v>0.103395272578221</v>
      </c>
      <c r="G103" s="43">
        <v>0.11058779784959499</v>
      </c>
      <c r="H103" s="43">
        <v>0.11667539114756</v>
      </c>
      <c r="I103" s="43">
        <v>0.11520432519483501</v>
      </c>
      <c r="J103" s="43">
        <v>0.113765082491997</v>
      </c>
      <c r="K103" s="43">
        <v>0.102957171991842</v>
      </c>
      <c r="L103" s="43">
        <v>0.12881355932203301</v>
      </c>
      <c r="M103" s="43">
        <v>0.144602739726027</v>
      </c>
      <c r="N103" s="43">
        <v>0.14742853689490501</v>
      </c>
      <c r="O103" s="43">
        <v>0.14920864254285099</v>
      </c>
      <c r="P103" s="43">
        <v>0.15732180137190499</v>
      </c>
      <c r="Q103" s="43">
        <v>0.102183406113537</v>
      </c>
      <c r="R103" s="43">
        <v>0.122444889779559</v>
      </c>
      <c r="S103" s="43">
        <v>0.128342870489314</v>
      </c>
      <c r="T103" s="43">
        <v>0.113058720420683</v>
      </c>
      <c r="U103" s="43">
        <v>0.13394495412844001</v>
      </c>
      <c r="V103" s="43">
        <v>0.116365131578947</v>
      </c>
      <c r="W103" s="43">
        <v>0.11304567247034999</v>
      </c>
      <c r="X103" s="43">
        <v>0.137864077669902</v>
      </c>
      <c r="Y103" s="43">
        <v>9.5609065155807305E-2</v>
      </c>
      <c r="Z103" s="43">
        <v>0.113515312916111</v>
      </c>
      <c r="AA103" s="43">
        <v>0.113426171999574</v>
      </c>
      <c r="AB103" s="43">
        <v>0.103117505995203</v>
      </c>
      <c r="AC103" s="43">
        <v>0.12764801738185699</v>
      </c>
      <c r="AD103" s="43">
        <v>0.14118516693359601</v>
      </c>
      <c r="AE103" s="43">
        <v>8.7931034482758602E-2</v>
      </c>
      <c r="AF103" s="43">
        <v>0.10563939634630599</v>
      </c>
      <c r="AG103" s="43">
        <v>0.111922141119221</v>
      </c>
      <c r="AH103" s="43">
        <v>0.106835443037974</v>
      </c>
      <c r="AI103" s="43">
        <v>0.11482176360225101</v>
      </c>
      <c r="AJ103" s="43">
        <v>9.6242877492877493E-2</v>
      </c>
      <c r="AL103" s="235">
        <v>7</v>
      </c>
      <c r="AM103" s="82">
        <v>0.67456156210450102</v>
      </c>
      <c r="AN103" s="82">
        <v>0.68108009487319798</v>
      </c>
      <c r="AO103" s="82">
        <v>0.673365924316494</v>
      </c>
      <c r="AP103" s="82">
        <v>0.60038326128615305</v>
      </c>
      <c r="AQ103" s="82">
        <v>0.56185188209357395</v>
      </c>
      <c r="AR103" s="82">
        <v>0.54816191813042903</v>
      </c>
      <c r="AS103" s="82">
        <v>0.54738074555274296</v>
      </c>
      <c r="AT103" s="82">
        <v>0.56507400257400198</v>
      </c>
      <c r="AU103" s="82">
        <v>0.59693854848039796</v>
      </c>
      <c r="AV103" s="82">
        <v>0.46043956043956002</v>
      </c>
      <c r="AW103" s="82">
        <v>0.42888803974015999</v>
      </c>
      <c r="AX103" s="82">
        <v>0.39837119588512598</v>
      </c>
      <c r="AY103" s="82">
        <v>0.373833502725676</v>
      </c>
      <c r="AZ103" s="82">
        <v>0.34097120033634598</v>
      </c>
      <c r="BA103" s="82">
        <v>0.57526881720430101</v>
      </c>
      <c r="BB103" s="82">
        <v>0.51809892235424104</v>
      </c>
      <c r="BC103" s="82">
        <v>0.48849643551522998</v>
      </c>
      <c r="BD103" s="82">
        <v>0.51027811366384501</v>
      </c>
      <c r="BE103" s="82">
        <v>0.5</v>
      </c>
      <c r="BF103" s="82">
        <v>0.45423584504044201</v>
      </c>
      <c r="BG103" s="82">
        <v>0.56118546845124195</v>
      </c>
      <c r="BH103" s="82">
        <v>0.46855983772819398</v>
      </c>
      <c r="BI103" s="82">
        <v>0.57335733573357295</v>
      </c>
      <c r="BJ103" s="82">
        <v>0.57216940363007696</v>
      </c>
      <c r="BK103" s="82">
        <v>0.543358946212952</v>
      </c>
      <c r="BL103" s="82">
        <v>0.575572519083969</v>
      </c>
      <c r="BM103" s="82">
        <v>0.50387961438984197</v>
      </c>
      <c r="BN103" s="82">
        <v>0.45059417222855203</v>
      </c>
      <c r="BO103" s="82">
        <v>0.59170305676855794</v>
      </c>
      <c r="BP103" s="82">
        <v>0.59979939819458306</v>
      </c>
      <c r="BQ103" s="82">
        <v>0.60660660660660604</v>
      </c>
      <c r="BR103" s="82">
        <v>0.54657179818887403</v>
      </c>
      <c r="BS103" s="82">
        <v>0.51574212893553195</v>
      </c>
      <c r="BT103" s="82">
        <v>0.64396352850708505</v>
      </c>
      <c r="BV103" s="235">
        <v>7</v>
      </c>
      <c r="BW103" s="82">
        <v>0.62376237623762298</v>
      </c>
      <c r="BX103" s="82">
        <v>0.51239669421487599</v>
      </c>
      <c r="BY103" s="82">
        <v>0.66055045871559603</v>
      </c>
      <c r="BZ103" s="82">
        <v>0.557077625570776</v>
      </c>
      <c r="CA103" s="82">
        <v>0.48795180722891501</v>
      </c>
      <c r="CB103" s="82">
        <v>0.49601593625498003</v>
      </c>
      <c r="CC103" s="82">
        <v>0.44402277039848198</v>
      </c>
      <c r="CD103" s="82">
        <v>0.50101419878296105</v>
      </c>
      <c r="CE103" s="82">
        <v>0.54446854663774402</v>
      </c>
      <c r="CF103" s="82">
        <v>0.38596491228070101</v>
      </c>
      <c r="CG103" s="82">
        <v>0.353333333333333</v>
      </c>
      <c r="CH103" s="82">
        <v>0.38235294117647001</v>
      </c>
      <c r="CI103" s="82">
        <v>0.30588235294117599</v>
      </c>
      <c r="CJ103" s="82">
        <v>0.30630630630630601</v>
      </c>
      <c r="CK103" s="82">
        <v>0.5</v>
      </c>
      <c r="CL103" s="82">
        <v>0.48837209302325502</v>
      </c>
      <c r="CM103" s="82">
        <v>0.41525423728813499</v>
      </c>
      <c r="CN103" s="82">
        <v>0.41666666666666602</v>
      </c>
      <c r="CO103" s="82">
        <v>0.5</v>
      </c>
      <c r="CP103" s="82">
        <v>0.36363636363636298</v>
      </c>
      <c r="CQ103" s="82">
        <v>0.64285714285714202</v>
      </c>
      <c r="CR103" s="82">
        <v>0.5</v>
      </c>
      <c r="CS103" s="82">
        <v>0.52941176470588203</v>
      </c>
      <c r="CT103" s="82">
        <v>0.48</v>
      </c>
      <c r="CU103" s="82">
        <v>0.41843971631205601</v>
      </c>
      <c r="CV103" s="82">
        <v>0.36363636363636298</v>
      </c>
      <c r="CW103" s="82">
        <v>0.35</v>
      </c>
      <c r="CX103" s="82">
        <v>0.36752136752136699</v>
      </c>
      <c r="CY103" s="82">
        <v>0.66666666666666596</v>
      </c>
      <c r="CZ103" s="82">
        <v>0.5</v>
      </c>
      <c r="DA103" s="82">
        <v>0.5</v>
      </c>
      <c r="DB103" s="82">
        <v>0.46341463414634099</v>
      </c>
      <c r="DC103" s="82">
        <v>0.45161290322580599</v>
      </c>
      <c r="DD103" s="82">
        <v>0.54594594594594503</v>
      </c>
    </row>
    <row r="104" spans="2:108">
      <c r="B104" s="235">
        <v>8</v>
      </c>
      <c r="C104" s="43">
        <v>9.2395886022593104E-2</v>
      </c>
      <c r="D104" s="43">
        <v>9.76360103626943E-2</v>
      </c>
      <c r="E104" s="43">
        <v>9.4935651011198399E-2</v>
      </c>
      <c r="F104" s="43">
        <v>0.11304545282519</v>
      </c>
      <c r="G104" s="43">
        <v>0.121053321105725</v>
      </c>
      <c r="H104" s="43">
        <v>0.124456570623332</v>
      </c>
      <c r="I104" s="43">
        <v>0.12397943755669701</v>
      </c>
      <c r="J104" s="43">
        <v>0.122651933701657</v>
      </c>
      <c r="K104" s="43">
        <v>0.112309716218755</v>
      </c>
      <c r="L104" s="43">
        <v>0.1240269849507</v>
      </c>
      <c r="M104" s="43">
        <v>0.14534005037783301</v>
      </c>
      <c r="N104" s="43">
        <v>0.15170544231693001</v>
      </c>
      <c r="O104" s="43">
        <v>0.15814447592067901</v>
      </c>
      <c r="P104" s="43">
        <v>0.16191222570532901</v>
      </c>
      <c r="Q104" s="43">
        <v>0.117299578059071</v>
      </c>
      <c r="R104" s="43">
        <v>0.124051671109288</v>
      </c>
      <c r="S104" s="43">
        <v>0.139469502505806</v>
      </c>
      <c r="T104" s="43">
        <v>0.12847483095416901</v>
      </c>
      <c r="U104" s="43">
        <v>0.15138282387190599</v>
      </c>
      <c r="V104" s="43">
        <v>0.127783155856727</v>
      </c>
      <c r="W104" s="43">
        <v>0.12376509330406101</v>
      </c>
      <c r="X104" s="43">
        <v>0.13021702838063401</v>
      </c>
      <c r="Y104" s="43">
        <v>9.4250706880301599E-2</v>
      </c>
      <c r="Z104" s="43">
        <v>0.12102935263369501</v>
      </c>
      <c r="AA104" s="43">
        <v>0.118368864650471</v>
      </c>
      <c r="AB104" s="43">
        <v>0.127247579529737</v>
      </c>
      <c r="AC104" s="43">
        <v>0.13401845637583801</v>
      </c>
      <c r="AD104" s="43">
        <v>0.152745552977571</v>
      </c>
      <c r="AE104" s="43">
        <v>0.121323529411764</v>
      </c>
      <c r="AF104" s="43">
        <v>0.10983606557377</v>
      </c>
      <c r="AG104" s="43">
        <v>0.12396694214876</v>
      </c>
      <c r="AH104" s="43">
        <v>0.123338649654439</v>
      </c>
      <c r="AI104" s="43">
        <v>0.131074606433949</v>
      </c>
      <c r="AJ104" s="43">
        <v>0.10613933795227</v>
      </c>
      <c r="AL104" s="235">
        <v>8</v>
      </c>
      <c r="AM104" s="82">
        <v>0.63854208618606501</v>
      </c>
      <c r="AN104" s="82">
        <v>0.63203203203203195</v>
      </c>
      <c r="AO104" s="82">
        <v>0.63443396226415005</v>
      </c>
      <c r="AP104" s="82">
        <v>0.55803904038146301</v>
      </c>
      <c r="AQ104" s="82">
        <v>0.53731665228645298</v>
      </c>
      <c r="AR104" s="82">
        <v>0.51784094941450098</v>
      </c>
      <c r="AS104" s="82">
        <v>0.51938542791981701</v>
      </c>
      <c r="AT104" s="82">
        <v>0.52608079680590702</v>
      </c>
      <c r="AU104" s="82">
        <v>0.56307493411565801</v>
      </c>
      <c r="AV104" s="82">
        <v>0.421492537313432</v>
      </c>
      <c r="AW104" s="82">
        <v>0.39927740571025699</v>
      </c>
      <c r="AX104" s="82">
        <v>0.37391604256996402</v>
      </c>
      <c r="AY104" s="82">
        <v>0.34342235410484601</v>
      </c>
      <c r="AZ104" s="82">
        <v>0.32019815356901599</v>
      </c>
      <c r="BA104" s="82">
        <v>0.51134020618556697</v>
      </c>
      <c r="BB104" s="82">
        <v>0.50156294401818702</v>
      </c>
      <c r="BC104" s="82">
        <v>0.45244956772334199</v>
      </c>
      <c r="BD104" s="82">
        <v>0.49373695198329798</v>
      </c>
      <c r="BE104" s="82">
        <v>0.444223107569721</v>
      </c>
      <c r="BF104" s="82">
        <v>0.41583688952109998</v>
      </c>
      <c r="BG104" s="82">
        <v>0.52969781174018704</v>
      </c>
      <c r="BH104" s="82">
        <v>0.41821561338289898</v>
      </c>
      <c r="BI104" s="82">
        <v>0.57007125890736299</v>
      </c>
      <c r="BJ104" s="82">
        <v>0.54277286135693203</v>
      </c>
      <c r="BK104" s="82">
        <v>0.51110411088360297</v>
      </c>
      <c r="BL104" s="82">
        <v>0.53636363636363604</v>
      </c>
      <c r="BM104" s="82">
        <v>0.471413160733549</v>
      </c>
      <c r="BN104" s="82">
        <v>0.39854065323141002</v>
      </c>
      <c r="BO104" s="82">
        <v>0.60227272727272696</v>
      </c>
      <c r="BP104" s="82">
        <v>0.55464759959141896</v>
      </c>
      <c r="BQ104" s="82">
        <v>0.56551724137931003</v>
      </c>
      <c r="BR104" s="82">
        <v>0.51573187414500599</v>
      </c>
      <c r="BS104" s="82">
        <v>0.47588424437298998</v>
      </c>
      <c r="BT104" s="82">
        <v>0.60660869565217301</v>
      </c>
      <c r="BV104" s="235">
        <v>8</v>
      </c>
      <c r="BW104" s="82">
        <v>0.66666666666666596</v>
      </c>
      <c r="BX104" s="82">
        <v>0.51200000000000001</v>
      </c>
      <c r="BY104" s="82">
        <v>0.56302521008403295</v>
      </c>
      <c r="BZ104" s="82">
        <v>0.50828729281767904</v>
      </c>
      <c r="CA104" s="82">
        <v>0.49681528662420299</v>
      </c>
      <c r="CB104" s="82">
        <v>0.44411326378539401</v>
      </c>
      <c r="CC104" s="82">
        <v>0.46402349486049899</v>
      </c>
      <c r="CD104" s="82">
        <v>0.46263910969793298</v>
      </c>
      <c r="CE104" s="82">
        <v>0.51315789473684204</v>
      </c>
      <c r="CF104" s="82">
        <v>0.328125</v>
      </c>
      <c r="CG104" s="82">
        <v>0.340974212034383</v>
      </c>
      <c r="CH104" s="82">
        <v>0.35420098846787401</v>
      </c>
      <c r="CI104" s="82">
        <v>0.32153392330383401</v>
      </c>
      <c r="CJ104" s="82">
        <v>0.24489795918367299</v>
      </c>
      <c r="CK104" s="82">
        <v>0.41666666666666602</v>
      </c>
      <c r="CL104" s="82">
        <v>0.47916666666666602</v>
      </c>
      <c r="CM104" s="82">
        <v>0.42934782608695599</v>
      </c>
      <c r="CN104" s="82">
        <v>0.38888888888888801</v>
      </c>
      <c r="CO104" s="82">
        <v>0.38461538461538403</v>
      </c>
      <c r="CP104" s="82">
        <v>0.32608695652173902</v>
      </c>
      <c r="CQ104" s="82">
        <v>0.5625</v>
      </c>
      <c r="CR104" s="82">
        <v>0.2</v>
      </c>
      <c r="CS104" s="82">
        <v>0.5</v>
      </c>
      <c r="CT104" s="82">
        <v>0.4</v>
      </c>
      <c r="CU104" s="82">
        <v>0.44</v>
      </c>
      <c r="CV104" s="82">
        <v>0.76923076923076905</v>
      </c>
      <c r="CW104" s="82">
        <v>0.44776119402984998</v>
      </c>
      <c r="CX104" s="82">
        <v>0.43850267379679098</v>
      </c>
      <c r="CY104" s="82">
        <v>0.36842105263157798</v>
      </c>
      <c r="CZ104" s="82">
        <v>0.5</v>
      </c>
      <c r="DA104" s="82">
        <v>0.6</v>
      </c>
      <c r="DB104" s="82">
        <v>0.45945945945945899</v>
      </c>
      <c r="DC104" s="82">
        <v>0.42372881355932202</v>
      </c>
      <c r="DD104" s="82">
        <v>0.56916996047430801</v>
      </c>
    </row>
    <row r="105" spans="2:108">
      <c r="B105" s="235">
        <v>9</v>
      </c>
      <c r="C105" s="43">
        <v>0.10576339737108099</v>
      </c>
      <c r="D105" s="43">
        <v>0.104255319148936</v>
      </c>
      <c r="E105" s="43">
        <v>0.101228209191759</v>
      </c>
      <c r="F105" s="43">
        <v>0.120816435670038</v>
      </c>
      <c r="G105" s="43">
        <v>0.12791313559322001</v>
      </c>
      <c r="H105" s="43">
        <v>0.132896777528864</v>
      </c>
      <c r="I105" s="43">
        <v>0.13121780911887701</v>
      </c>
      <c r="J105" s="43">
        <v>0.12908680947012399</v>
      </c>
      <c r="K105" s="43">
        <v>0.12228998798023399</v>
      </c>
      <c r="L105" s="43">
        <v>0.15319974143503501</v>
      </c>
      <c r="M105" s="43">
        <v>0.155217912834866</v>
      </c>
      <c r="N105" s="43">
        <v>0.15652356902356901</v>
      </c>
      <c r="O105" s="43">
        <v>0.15955687830687801</v>
      </c>
      <c r="P105" s="43">
        <v>0.168307967770814</v>
      </c>
      <c r="Q105" s="43">
        <v>0.111954459203036</v>
      </c>
      <c r="R105" s="43">
        <v>0.136475208640157</v>
      </c>
      <c r="S105" s="43">
        <v>0.145952412601355</v>
      </c>
      <c r="T105" s="43">
        <v>0.14817518248175099</v>
      </c>
      <c r="U105" s="43">
        <v>0.13927576601671299</v>
      </c>
      <c r="V105" s="43">
        <v>0.14728682170542601</v>
      </c>
      <c r="W105" s="43">
        <v>0.115736040609137</v>
      </c>
      <c r="X105" s="43">
        <v>0.16690442225392199</v>
      </c>
      <c r="Y105" s="43">
        <v>0.11823204419889501</v>
      </c>
      <c r="Z105" s="43">
        <v>0.13602731929425099</v>
      </c>
      <c r="AA105" s="43">
        <v>0.128919306063982</v>
      </c>
      <c r="AB105" s="43">
        <v>0.16755793226381399</v>
      </c>
      <c r="AC105" s="43">
        <v>0.14210939544621801</v>
      </c>
      <c r="AD105" s="43">
        <v>0.14737631184407701</v>
      </c>
      <c r="AE105" s="43">
        <v>0.11504424778760999</v>
      </c>
      <c r="AF105" s="43">
        <v>0.117929050814956</v>
      </c>
      <c r="AG105" s="43">
        <v>0.13753581661891101</v>
      </c>
      <c r="AH105" s="43">
        <v>0.14147727272727201</v>
      </c>
      <c r="AI105" s="43">
        <v>0.140568099053168</v>
      </c>
      <c r="AJ105" s="43">
        <v>0.119047619047619</v>
      </c>
      <c r="AL105" s="235">
        <v>9</v>
      </c>
      <c r="AM105" s="82">
        <v>0.59985984583041296</v>
      </c>
      <c r="AN105" s="82">
        <v>0.59277504105090295</v>
      </c>
      <c r="AO105" s="82">
        <v>0.60807050092764303</v>
      </c>
      <c r="AP105" s="82">
        <v>0.53238818365167795</v>
      </c>
      <c r="AQ105" s="82">
        <v>0.49732431340872302</v>
      </c>
      <c r="AR105" s="82">
        <v>0.48371836678454899</v>
      </c>
      <c r="AS105" s="82">
        <v>0.48166360294117599</v>
      </c>
      <c r="AT105" s="82">
        <v>0.49411060091834602</v>
      </c>
      <c r="AU105" s="82">
        <v>0.53259132082173899</v>
      </c>
      <c r="AV105" s="82">
        <v>0.393454545454545</v>
      </c>
      <c r="AW105" s="82">
        <v>0.362616186805713</v>
      </c>
      <c r="AX105" s="82">
        <v>0.342423871835636</v>
      </c>
      <c r="AY105" s="82">
        <v>0.30751118436543401</v>
      </c>
      <c r="AZ105" s="82">
        <v>0.27512145231398599</v>
      </c>
      <c r="BA105" s="82">
        <v>0.52380952380952295</v>
      </c>
      <c r="BB105" s="82">
        <v>0.451478260869565</v>
      </c>
      <c r="BC105" s="82">
        <v>0.42321530013254999</v>
      </c>
      <c r="BD105" s="82">
        <v>0.45610494450050398</v>
      </c>
      <c r="BE105" s="82">
        <v>0.42307692307692302</v>
      </c>
      <c r="BF105" s="82">
        <v>0.370162297128589</v>
      </c>
      <c r="BG105" s="82">
        <v>0.53562119895742799</v>
      </c>
      <c r="BH105" s="82">
        <v>0.371835443037974</v>
      </c>
      <c r="BI105" s="82">
        <v>0.538147138964577</v>
      </c>
      <c r="BJ105" s="82">
        <v>0.50486787204450601</v>
      </c>
      <c r="BK105" s="82">
        <v>0.4582</v>
      </c>
      <c r="BL105" s="82">
        <v>0.45475638051043998</v>
      </c>
      <c r="BM105" s="82">
        <v>0.42225201072385998</v>
      </c>
      <c r="BN105" s="82">
        <v>0.386861313868613</v>
      </c>
      <c r="BO105" s="82">
        <v>0.56052631578947298</v>
      </c>
      <c r="BP105" s="82">
        <v>0.50887573964497002</v>
      </c>
      <c r="BQ105" s="82">
        <v>0.49042145593869702</v>
      </c>
      <c r="BR105" s="82">
        <v>0.46955913226032098</v>
      </c>
      <c r="BS105" s="82">
        <v>0.439393939393939</v>
      </c>
      <c r="BT105" s="82">
        <v>0.56771199549992901</v>
      </c>
      <c r="BV105" s="235">
        <v>9</v>
      </c>
      <c r="BW105" s="82">
        <v>0.50993377483443703</v>
      </c>
      <c r="BX105" s="82">
        <v>0.56441717791410995</v>
      </c>
      <c r="BY105" s="82">
        <v>0.64044943820224698</v>
      </c>
      <c r="BZ105" s="82">
        <v>0.47496206373292799</v>
      </c>
      <c r="CA105" s="82">
        <v>0.45367847411444101</v>
      </c>
      <c r="CB105" s="82">
        <v>0.45833333333333298</v>
      </c>
      <c r="CC105" s="82">
        <v>0.435</v>
      </c>
      <c r="CD105" s="82">
        <v>0.44247787610619399</v>
      </c>
      <c r="CE105" s="82">
        <v>0.50565428109854604</v>
      </c>
      <c r="CF105" s="82">
        <v>0.36764705882352899</v>
      </c>
      <c r="CG105" s="82">
        <v>0.37570621468926502</v>
      </c>
      <c r="CH105" s="82">
        <v>0.33333333333333298</v>
      </c>
      <c r="CI105" s="82">
        <v>0.32112676056338002</v>
      </c>
      <c r="CJ105" s="82">
        <v>0.24324324324324301</v>
      </c>
      <c r="CK105" s="82">
        <v>0.42307692307692302</v>
      </c>
      <c r="CL105" s="82">
        <v>0.34862385321100903</v>
      </c>
      <c r="CM105" s="82">
        <v>0.45833333333333298</v>
      </c>
      <c r="CN105" s="82">
        <v>0.47826086956521702</v>
      </c>
      <c r="CO105" s="82">
        <v>0.29411764705882298</v>
      </c>
      <c r="CP105" s="82">
        <v>0.29411764705882298</v>
      </c>
      <c r="CQ105" s="82">
        <v>0.40229885057471199</v>
      </c>
      <c r="CR105" s="82">
        <v>0.375</v>
      </c>
      <c r="CS105" s="82">
        <v>0.30769230769230699</v>
      </c>
      <c r="CT105" s="82">
        <v>0.55319148936170204</v>
      </c>
      <c r="CU105" s="82">
        <v>0.42857142857142799</v>
      </c>
      <c r="CV105" s="82">
        <v>0.28571428571428498</v>
      </c>
      <c r="CW105" s="82">
        <v>0.3984375</v>
      </c>
      <c r="CX105" s="82">
        <v>0.330049261083743</v>
      </c>
      <c r="CY105" s="82">
        <v>0.61538461538461497</v>
      </c>
      <c r="CZ105" s="82">
        <v>0.41666666666666602</v>
      </c>
      <c r="DA105" s="82">
        <v>0.30769230769230699</v>
      </c>
      <c r="DB105" s="82">
        <v>0.41025641025641002</v>
      </c>
      <c r="DC105" s="82">
        <v>0.3125</v>
      </c>
      <c r="DD105" s="82">
        <v>0.49248120300751802</v>
      </c>
    </row>
    <row r="106" spans="2:108">
      <c r="B106" s="235">
        <v>10</v>
      </c>
      <c r="C106" s="43">
        <v>0.110353535353535</v>
      </c>
      <c r="D106" s="43">
        <v>0.114071203681278</v>
      </c>
      <c r="E106" s="43">
        <v>0.10840248962655601</v>
      </c>
      <c r="F106" s="43">
        <v>0.12842856307386299</v>
      </c>
      <c r="G106" s="43">
        <v>0.12992961141644899</v>
      </c>
      <c r="H106" s="43">
        <v>0.13678248372643501</v>
      </c>
      <c r="I106" s="43">
        <v>0.13725155676874501</v>
      </c>
      <c r="J106" s="43">
        <v>0.13373991548213501</v>
      </c>
      <c r="K106" s="43">
        <v>0.127063849440018</v>
      </c>
      <c r="L106" s="43">
        <v>0.13712910986367199</v>
      </c>
      <c r="M106" s="43">
        <v>0.156766753698868</v>
      </c>
      <c r="N106" s="43">
        <v>0.161016949152542</v>
      </c>
      <c r="O106" s="43">
        <v>0.16633725163840599</v>
      </c>
      <c r="P106" s="43">
        <v>0.18153364632237801</v>
      </c>
      <c r="Q106" s="43">
        <v>0.116822429906542</v>
      </c>
      <c r="R106" s="43">
        <v>0.137111517367458</v>
      </c>
      <c r="S106" s="43">
        <v>0.14712050330698501</v>
      </c>
      <c r="T106" s="43">
        <v>0.142641509433962</v>
      </c>
      <c r="U106" s="43">
        <v>0.152086137281292</v>
      </c>
      <c r="V106" s="43">
        <v>0.145880574452003</v>
      </c>
      <c r="W106" s="43">
        <v>0.121621621621621</v>
      </c>
      <c r="X106" s="43">
        <v>0.155555555555555</v>
      </c>
      <c r="Y106" s="43">
        <v>0.14668769716088301</v>
      </c>
      <c r="Z106" s="43">
        <v>0.12776957163958599</v>
      </c>
      <c r="AA106" s="43">
        <v>0.13203091455560301</v>
      </c>
      <c r="AB106" s="43">
        <v>0.12834224598930399</v>
      </c>
      <c r="AC106" s="43">
        <v>0.15012276394247601</v>
      </c>
      <c r="AD106" s="43">
        <v>0.16152149944873201</v>
      </c>
      <c r="AE106" s="43">
        <v>0.10955056179775199</v>
      </c>
      <c r="AF106" s="43">
        <v>0.13326110509209099</v>
      </c>
      <c r="AG106" s="43">
        <v>0.125</v>
      </c>
      <c r="AH106" s="43">
        <v>0.13294375456537599</v>
      </c>
      <c r="AI106" s="43">
        <v>0.13819812474520901</v>
      </c>
      <c r="AJ106" s="43">
        <v>0.12887723896898201</v>
      </c>
      <c r="AL106" s="235">
        <v>10</v>
      </c>
      <c r="AM106" s="82">
        <v>0.565086982603479</v>
      </c>
      <c r="AN106" s="82">
        <v>0.57657926102502899</v>
      </c>
      <c r="AO106" s="82">
        <v>0.570852713178294</v>
      </c>
      <c r="AP106" s="82">
        <v>0.48964917825537202</v>
      </c>
      <c r="AQ106" s="82">
        <v>0.46250324928515701</v>
      </c>
      <c r="AR106" s="82">
        <v>0.446740677483632</v>
      </c>
      <c r="AS106" s="82">
        <v>0.44794607363023498</v>
      </c>
      <c r="AT106" s="82">
        <v>0.46039700618288298</v>
      </c>
      <c r="AU106" s="82">
        <v>0.494777562862669</v>
      </c>
      <c r="AV106" s="82">
        <v>0.36346863468634599</v>
      </c>
      <c r="AW106" s="82">
        <v>0.33697007481296698</v>
      </c>
      <c r="AX106" s="82">
        <v>0.30755262071811801</v>
      </c>
      <c r="AY106" s="82">
        <v>0.284921909210334</v>
      </c>
      <c r="AZ106" s="82">
        <v>0.25504645946811899</v>
      </c>
      <c r="BA106" s="82">
        <v>0.45680819912152199</v>
      </c>
      <c r="BB106" s="82">
        <v>0.44347063978965801</v>
      </c>
      <c r="BC106" s="82">
        <v>0.39553098364432099</v>
      </c>
      <c r="BD106" s="82">
        <v>0.43676939426142403</v>
      </c>
      <c r="BE106" s="82">
        <v>0.36666666666666597</v>
      </c>
      <c r="BF106" s="82">
        <v>0.35071428571428498</v>
      </c>
      <c r="BG106" s="82">
        <v>0.50380339379754202</v>
      </c>
      <c r="BH106" s="82">
        <v>0.38054607508532401</v>
      </c>
      <c r="BI106" s="82">
        <v>0.48514851485148502</v>
      </c>
      <c r="BJ106" s="82">
        <v>0.47053320860617398</v>
      </c>
      <c r="BK106" s="82">
        <v>0.44338118022328499</v>
      </c>
      <c r="BL106" s="82">
        <v>0.51839464882943098</v>
      </c>
      <c r="BM106" s="82">
        <v>0.38284703801945102</v>
      </c>
      <c r="BN106" s="82">
        <v>0.337217771303714</v>
      </c>
      <c r="BO106" s="82">
        <v>0.48464163822525502</v>
      </c>
      <c r="BP106" s="82">
        <v>0.470108695652173</v>
      </c>
      <c r="BQ106" s="82">
        <v>0.49238578680202999</v>
      </c>
      <c r="BR106" s="82">
        <v>0.491260349586016</v>
      </c>
      <c r="BS106" s="82">
        <v>0.41288913162206398</v>
      </c>
      <c r="BT106" s="82">
        <v>0.52836637047163304</v>
      </c>
      <c r="BV106" s="235">
        <v>10</v>
      </c>
      <c r="BW106" s="82">
        <v>0.58895705521472397</v>
      </c>
      <c r="BX106" s="82">
        <v>0.51948051948051899</v>
      </c>
      <c r="BY106" s="82">
        <v>0.58399999999999996</v>
      </c>
      <c r="BZ106" s="82">
        <v>0.42932862190812698</v>
      </c>
      <c r="CA106" s="82">
        <v>0.39946380697050898</v>
      </c>
      <c r="CB106" s="82">
        <v>0.39615384615384602</v>
      </c>
      <c r="CC106" s="82">
        <v>0.42302716688227598</v>
      </c>
      <c r="CD106" s="82">
        <v>0.3974175035868</v>
      </c>
      <c r="CE106" s="82">
        <v>0.43615257048092798</v>
      </c>
      <c r="CF106" s="82">
        <v>0.40384615384615302</v>
      </c>
      <c r="CG106" s="82">
        <v>0.31722054380664599</v>
      </c>
      <c r="CH106" s="82">
        <v>0.27955271565495199</v>
      </c>
      <c r="CI106" s="82">
        <v>0.27731092436974702</v>
      </c>
      <c r="CJ106" s="82">
        <v>0.222857142857142</v>
      </c>
      <c r="CK106" s="82">
        <v>0.45161290322580599</v>
      </c>
      <c r="CL106" s="82">
        <v>0.41935483870967699</v>
      </c>
      <c r="CM106" s="82">
        <v>0.29943502824858698</v>
      </c>
      <c r="CN106" s="82">
        <v>0.45454545454545398</v>
      </c>
      <c r="CO106" s="82">
        <v>0.23076923076923</v>
      </c>
      <c r="CP106" s="82">
        <v>0.35</v>
      </c>
      <c r="CQ106" s="82">
        <v>0.41791044776119401</v>
      </c>
      <c r="CR106" s="82">
        <v>0.14285714285714199</v>
      </c>
      <c r="CS106" s="82">
        <v>0.48275862068965503</v>
      </c>
      <c r="CT106" s="82">
        <v>0.45283018867924502</v>
      </c>
      <c r="CU106" s="82">
        <v>0.35403726708074501</v>
      </c>
      <c r="CV106" s="82">
        <v>0.5</v>
      </c>
      <c r="CW106" s="82">
        <v>0.401869158878504</v>
      </c>
      <c r="CX106" s="82">
        <v>0.31343283582089498</v>
      </c>
      <c r="CY106" s="82">
        <v>0.57894736842105199</v>
      </c>
      <c r="CZ106" s="82">
        <v>0.5</v>
      </c>
      <c r="DA106" s="82">
        <v>0.4</v>
      </c>
      <c r="DB106" s="82">
        <v>0.52380952380952295</v>
      </c>
      <c r="DC106" s="82">
        <v>0.42857142857142799</v>
      </c>
      <c r="DD106" s="82">
        <v>0.50704225352112597</v>
      </c>
    </row>
    <row r="107" spans="2:108">
      <c r="B107" s="235">
        <v>11</v>
      </c>
      <c r="C107" s="43">
        <v>0.11707841031149301</v>
      </c>
      <c r="D107" s="43">
        <v>0.13113651647612601</v>
      </c>
      <c r="E107" s="43">
        <v>0.100726895119418</v>
      </c>
      <c r="F107" s="43">
        <v>0.130571926620735</v>
      </c>
      <c r="G107" s="43">
        <v>0.13814922225151499</v>
      </c>
      <c r="H107" s="43">
        <v>0.14146646931572299</v>
      </c>
      <c r="I107" s="43">
        <v>0.14509471303364399</v>
      </c>
      <c r="J107" s="43">
        <v>0.142309192562735</v>
      </c>
      <c r="K107" s="43">
        <v>0.13226116178588501</v>
      </c>
      <c r="L107" s="43">
        <v>0.131843575418994</v>
      </c>
      <c r="M107" s="43">
        <v>0.15939308618801801</v>
      </c>
      <c r="N107" s="43">
        <v>0.163732818905232</v>
      </c>
      <c r="O107" s="43">
        <v>0.16521739130434701</v>
      </c>
      <c r="P107" s="43">
        <v>0.174484613086345</v>
      </c>
      <c r="Q107" s="43">
        <v>0.116863905325443</v>
      </c>
      <c r="R107" s="43">
        <v>0.14624505928853701</v>
      </c>
      <c r="S107" s="43">
        <v>0.145942545607045</v>
      </c>
      <c r="T107" s="43">
        <v>0.143621766280107</v>
      </c>
      <c r="U107" s="43">
        <v>0.14037854889589901</v>
      </c>
      <c r="V107" s="43">
        <v>0.17192268565615401</v>
      </c>
      <c r="W107" s="43">
        <v>0.140442132639791</v>
      </c>
      <c r="X107" s="43">
        <v>0.13292117465224099</v>
      </c>
      <c r="Y107" s="43">
        <v>0.122004357298474</v>
      </c>
      <c r="Z107" s="43">
        <v>0.11098527746319301</v>
      </c>
      <c r="AA107" s="43">
        <v>0.135556248052352</v>
      </c>
      <c r="AB107" s="43">
        <v>0.14453125</v>
      </c>
      <c r="AC107" s="43">
        <v>0.15533980582524201</v>
      </c>
      <c r="AD107" s="43">
        <v>0.166501731815932</v>
      </c>
      <c r="AE107" s="43">
        <v>0.12601626016260101</v>
      </c>
      <c r="AF107" s="43">
        <v>0.12864721485411101</v>
      </c>
      <c r="AG107" s="43">
        <v>0.14622641509433901</v>
      </c>
      <c r="AH107" s="43">
        <v>0.129455909943714</v>
      </c>
      <c r="AI107" s="43">
        <v>0.12864077669902901</v>
      </c>
      <c r="AJ107" s="43">
        <v>0.127149758454106</v>
      </c>
      <c r="AL107" s="235">
        <v>11</v>
      </c>
      <c r="AM107" s="82">
        <v>0.50248756218905399</v>
      </c>
      <c r="AN107" s="82">
        <v>0.50327600327600297</v>
      </c>
      <c r="AO107" s="82">
        <v>0.52202283849918396</v>
      </c>
      <c r="AP107" s="82">
        <v>0.46219049743475299</v>
      </c>
      <c r="AQ107" s="82">
        <v>0.43336925287356298</v>
      </c>
      <c r="AR107" s="82">
        <v>0.40988035507525999</v>
      </c>
      <c r="AS107" s="82">
        <v>0.41174216294933702</v>
      </c>
      <c r="AT107" s="82">
        <v>0.42791559989405797</v>
      </c>
      <c r="AU107" s="82">
        <v>0.45975898429093998</v>
      </c>
      <c r="AV107" s="82">
        <v>0.35376756066411202</v>
      </c>
      <c r="AW107" s="82">
        <v>0.29491220171094101</v>
      </c>
      <c r="AX107" s="82">
        <v>0.27977514931490799</v>
      </c>
      <c r="AY107" s="82">
        <v>0.25671467497080502</v>
      </c>
      <c r="AZ107" s="82">
        <v>0.238255033557046</v>
      </c>
      <c r="BA107" s="82">
        <v>0.43364485981308398</v>
      </c>
      <c r="BB107" s="82">
        <v>0.39083710407239802</v>
      </c>
      <c r="BC107" s="82">
        <v>0.36859654440739598</v>
      </c>
      <c r="BD107" s="82">
        <v>0.37886597938144301</v>
      </c>
      <c r="BE107" s="82">
        <v>0.36542669584245002</v>
      </c>
      <c r="BF107" s="82">
        <v>0.27369353410097402</v>
      </c>
      <c r="BG107" s="82">
        <v>0.478661087866108</v>
      </c>
      <c r="BH107" s="82">
        <v>0.42250922509224997</v>
      </c>
      <c r="BI107" s="82">
        <v>0.45977011494252801</v>
      </c>
      <c r="BJ107" s="82">
        <v>0.46056338028169003</v>
      </c>
      <c r="BK107" s="82">
        <v>0.392558845861807</v>
      </c>
      <c r="BL107" s="82">
        <v>0.42931937172774798</v>
      </c>
      <c r="BM107" s="82">
        <v>0.37594501718213003</v>
      </c>
      <c r="BN107" s="82">
        <v>0.302752293577981</v>
      </c>
      <c r="BO107" s="82">
        <v>0.45744680851063801</v>
      </c>
      <c r="BP107" s="82">
        <v>0.39044481054365698</v>
      </c>
      <c r="BQ107" s="82">
        <v>0.38888888888888801</v>
      </c>
      <c r="BR107" s="82">
        <v>0.42334905660377298</v>
      </c>
      <c r="BS107" s="82">
        <v>0.37625083388925901</v>
      </c>
      <c r="BT107" s="82">
        <v>0.49046511627906902</v>
      </c>
      <c r="BV107" s="235">
        <v>11</v>
      </c>
      <c r="BW107" s="82">
        <v>0.511278195488721</v>
      </c>
      <c r="BX107" s="82">
        <v>0.4453125</v>
      </c>
      <c r="BY107" s="82">
        <v>0.51492537313432796</v>
      </c>
      <c r="BZ107" s="82">
        <v>0.46880907372400699</v>
      </c>
      <c r="CA107" s="82">
        <v>0.396524486571879</v>
      </c>
      <c r="CB107" s="82">
        <v>0.36520584329349198</v>
      </c>
      <c r="CC107" s="82">
        <v>0.37964236588720701</v>
      </c>
      <c r="CD107" s="82">
        <v>0.37409024745269198</v>
      </c>
      <c r="CE107" s="82">
        <v>0.43784786641929502</v>
      </c>
      <c r="CF107" s="82">
        <v>0.29032258064516098</v>
      </c>
      <c r="CG107" s="82">
        <v>0.27891156462584998</v>
      </c>
      <c r="CH107" s="82">
        <v>0.28298279158699802</v>
      </c>
      <c r="CI107" s="82">
        <v>0.248407643312101</v>
      </c>
      <c r="CJ107" s="82">
        <v>0.17567567567567499</v>
      </c>
      <c r="CK107" s="82">
        <v>0.5</v>
      </c>
      <c r="CL107" s="82">
        <v>0.45054945054945</v>
      </c>
      <c r="CM107" s="82">
        <v>0.325842696629213</v>
      </c>
      <c r="CN107" s="82">
        <v>0.36842105263157798</v>
      </c>
      <c r="CO107" s="82">
        <v>0.44827586206896503</v>
      </c>
      <c r="CP107" s="82">
        <v>0.23529411764705799</v>
      </c>
      <c r="CQ107" s="82">
        <v>0.59701492537313405</v>
      </c>
      <c r="CR107" s="82">
        <v>0.47368421052631499</v>
      </c>
      <c r="CS107" s="82">
        <v>0.54545454545454497</v>
      </c>
      <c r="CT107" s="82">
        <v>0.35416666666666602</v>
      </c>
      <c r="CU107" s="82">
        <v>0.33333333333333298</v>
      </c>
      <c r="CV107" s="82">
        <v>0.375</v>
      </c>
      <c r="CW107" s="82">
        <v>0.30120481927710802</v>
      </c>
      <c r="CX107" s="82">
        <v>0.248803827751196</v>
      </c>
      <c r="CY107" s="82">
        <v>0.6</v>
      </c>
      <c r="CZ107" s="82">
        <v>0.35483870967741898</v>
      </c>
      <c r="DA107" s="82">
        <v>0.41666666666666602</v>
      </c>
      <c r="DB107" s="82">
        <v>0.34693877551020402</v>
      </c>
      <c r="DC107" s="82">
        <v>0.46666666666666601</v>
      </c>
      <c r="DD107" s="82">
        <v>0.45627376425855498</v>
      </c>
    </row>
    <row r="108" spans="2:108">
      <c r="B108" s="235">
        <v>12</v>
      </c>
      <c r="C108" s="43">
        <v>0.133191262653169</v>
      </c>
      <c r="D108" s="43">
        <v>0.118236472945891</v>
      </c>
      <c r="E108" s="43">
        <v>0.118022328548644</v>
      </c>
      <c r="F108" s="43">
        <v>0.13013111138340799</v>
      </c>
      <c r="G108" s="43">
        <v>0.137796027501909</v>
      </c>
      <c r="H108" s="43">
        <v>0.143561508751746</v>
      </c>
      <c r="I108" s="43">
        <v>0.14435042309606699</v>
      </c>
      <c r="J108" s="43">
        <v>0.134793516016981</v>
      </c>
      <c r="K108" s="43">
        <v>0.136292175595598</v>
      </c>
      <c r="L108" s="43">
        <v>0.12833333333333299</v>
      </c>
      <c r="M108" s="43">
        <v>0.16059602649006599</v>
      </c>
      <c r="N108" s="43">
        <v>0.15984261650067599</v>
      </c>
      <c r="O108" s="43">
        <v>0.16111000199640599</v>
      </c>
      <c r="P108" s="43">
        <v>0.16168645108473101</v>
      </c>
      <c r="Q108" s="43">
        <v>0.115555555555555</v>
      </c>
      <c r="R108" s="43">
        <v>0.15185185185185099</v>
      </c>
      <c r="S108" s="43">
        <v>0.15855855855855799</v>
      </c>
      <c r="T108" s="43">
        <v>0.15570175438596401</v>
      </c>
      <c r="U108" s="43">
        <v>0.14457831325301199</v>
      </c>
      <c r="V108" s="43">
        <v>0.16129032258064499</v>
      </c>
      <c r="W108" s="43">
        <v>0.105740181268882</v>
      </c>
      <c r="X108" s="43">
        <v>0.13499111900532801</v>
      </c>
      <c r="Y108" s="43">
        <v>0.11034482758620601</v>
      </c>
      <c r="Z108" s="43">
        <v>0.133458646616541</v>
      </c>
      <c r="AA108" s="43">
        <v>0.14148219441770901</v>
      </c>
      <c r="AB108" s="43">
        <v>0.12</v>
      </c>
      <c r="AC108" s="43">
        <v>0.137715179968701</v>
      </c>
      <c r="AD108" s="43">
        <v>0.16127898805340801</v>
      </c>
      <c r="AE108" s="43">
        <v>0.11</v>
      </c>
      <c r="AF108" s="43">
        <v>0.11416490486257901</v>
      </c>
      <c r="AG108" s="43">
        <v>0.116279069767441</v>
      </c>
      <c r="AH108" s="43">
        <v>0.157760814249363</v>
      </c>
      <c r="AI108" s="43">
        <v>0.14194780394653</v>
      </c>
      <c r="AJ108" s="43">
        <v>0.125946704067321</v>
      </c>
      <c r="AL108" s="235">
        <v>12</v>
      </c>
      <c r="AM108" s="82">
        <v>0.46446700507614203</v>
      </c>
      <c r="AN108" s="82">
        <v>0.47203441917639799</v>
      </c>
      <c r="AO108" s="82">
        <v>0.47878404053198198</v>
      </c>
      <c r="AP108" s="82">
        <v>0.42182546304021301</v>
      </c>
      <c r="AQ108" s="82">
        <v>0.39592993302421398</v>
      </c>
      <c r="AR108" s="82">
        <v>0.37153751261634999</v>
      </c>
      <c r="AS108" s="82">
        <v>0.37547720637772197</v>
      </c>
      <c r="AT108" s="82">
        <v>0.38087182823682397</v>
      </c>
      <c r="AU108" s="82">
        <v>0.41633113222741103</v>
      </c>
      <c r="AV108" s="82">
        <v>0.287619047619047</v>
      </c>
      <c r="AW108" s="82">
        <v>0.27180868979454298</v>
      </c>
      <c r="AX108" s="82">
        <v>0.24175022789425701</v>
      </c>
      <c r="AY108" s="82">
        <v>0.23085649461145699</v>
      </c>
      <c r="AZ108" s="82">
        <v>0.19586444572084999</v>
      </c>
      <c r="BA108" s="82">
        <v>0.41778975741239799</v>
      </c>
      <c r="BB108" s="82">
        <v>0.364106988783434</v>
      </c>
      <c r="BC108" s="82">
        <v>0.33071210135430301</v>
      </c>
      <c r="BD108" s="82">
        <v>0.37288135593220301</v>
      </c>
      <c r="BE108" s="82">
        <v>0.310850439882697</v>
      </c>
      <c r="BF108" s="82">
        <v>0.272043010752688</v>
      </c>
      <c r="BG108" s="82">
        <v>0.45545796737766597</v>
      </c>
      <c r="BH108" s="82">
        <v>0.37768240343347598</v>
      </c>
      <c r="BI108" s="82">
        <v>0.36032388663967602</v>
      </c>
      <c r="BJ108" s="82">
        <v>0.39351851851851799</v>
      </c>
      <c r="BK108" s="82">
        <v>0.362826603325415</v>
      </c>
      <c r="BL108" s="82">
        <v>0.41228070175438503</v>
      </c>
      <c r="BM108" s="82">
        <v>0.343936381709741</v>
      </c>
      <c r="BN108" s="82">
        <v>0.27897574123989199</v>
      </c>
      <c r="BO108" s="82">
        <v>0.33727810650887502</v>
      </c>
      <c r="BP108" s="82">
        <v>0.40594059405940502</v>
      </c>
      <c r="BQ108" s="82">
        <v>0.42857142857142799</v>
      </c>
      <c r="BR108" s="82">
        <v>0.37480063795853202</v>
      </c>
      <c r="BS108" s="82">
        <v>0.336319218241042</v>
      </c>
      <c r="BT108" s="82">
        <v>0.45199604091058998</v>
      </c>
      <c r="BV108" s="235">
        <v>12</v>
      </c>
      <c r="BW108" s="82">
        <v>0.43269230769230699</v>
      </c>
      <c r="BX108" s="82">
        <v>0.40707964601769903</v>
      </c>
      <c r="BY108" s="82">
        <v>0.45283018867924502</v>
      </c>
      <c r="BZ108" s="82">
        <v>0.40284360189573398</v>
      </c>
      <c r="CA108" s="82">
        <v>0.404332129963898</v>
      </c>
      <c r="CB108" s="82">
        <v>0.38284839203675303</v>
      </c>
      <c r="CC108" s="82">
        <v>0.34298780487804797</v>
      </c>
      <c r="CD108" s="82">
        <v>0.40983606557377</v>
      </c>
      <c r="CE108" s="82">
        <v>0.44067796610169402</v>
      </c>
      <c r="CF108" s="82">
        <v>0.37254901960784298</v>
      </c>
      <c r="CG108" s="82">
        <v>0.25572519083969403</v>
      </c>
      <c r="CH108" s="82">
        <v>0.26124197002141297</v>
      </c>
      <c r="CI108" s="82">
        <v>0.23448275862068901</v>
      </c>
      <c r="CJ108" s="82">
        <v>0.227848101265822</v>
      </c>
      <c r="CK108" s="82">
        <v>0.434782608695652</v>
      </c>
      <c r="CL108" s="82">
        <v>0.24418604651162701</v>
      </c>
      <c r="CM108" s="82">
        <v>0.33974358974358898</v>
      </c>
      <c r="CN108" s="82">
        <v>0.39130434782608697</v>
      </c>
      <c r="CO108" s="82">
        <v>0.36</v>
      </c>
      <c r="CP108" s="82">
        <v>0.25842696629213402</v>
      </c>
      <c r="CQ108" s="82">
        <v>0.46938775510204001</v>
      </c>
      <c r="CR108" s="82">
        <v>0.45454545454545398</v>
      </c>
      <c r="CS108" s="82">
        <v>0.33333333333333298</v>
      </c>
      <c r="CT108" s="82">
        <v>0.38235294117647001</v>
      </c>
      <c r="CU108" s="82">
        <v>0.33112582781456901</v>
      </c>
      <c r="CV108" s="82">
        <v>0.375</v>
      </c>
      <c r="CW108" s="82">
        <v>0.36</v>
      </c>
      <c r="CX108" s="82">
        <v>0.25698324022346303</v>
      </c>
      <c r="CY108" s="82">
        <v>0.4</v>
      </c>
      <c r="CZ108" s="82">
        <v>0.16666666666666599</v>
      </c>
      <c r="DA108" s="82">
        <v>0.6</v>
      </c>
      <c r="DB108" s="82">
        <v>0.48888888888888798</v>
      </c>
      <c r="DC108" s="82">
        <v>0.35106382978723399</v>
      </c>
      <c r="DD108" s="82">
        <v>0.50869565217391299</v>
      </c>
    </row>
    <row r="109" spans="2:108">
      <c r="B109" s="235">
        <v>13</v>
      </c>
      <c r="C109" s="43">
        <v>0.121447028423772</v>
      </c>
      <c r="D109" s="43">
        <v>0.115262321144674</v>
      </c>
      <c r="E109" s="43">
        <v>0.10907577019150699</v>
      </c>
      <c r="F109" s="43">
        <v>0.131887805848418</v>
      </c>
      <c r="G109" s="43">
        <v>0.13965667733488499</v>
      </c>
      <c r="H109" s="43">
        <v>0.144718706928956</v>
      </c>
      <c r="I109" s="43">
        <v>0.136397608370702</v>
      </c>
      <c r="J109" s="43">
        <v>0.141841871483565</v>
      </c>
      <c r="K109" s="43">
        <v>0.13328121946453</v>
      </c>
      <c r="L109" s="43">
        <v>0.15762273901808699</v>
      </c>
      <c r="M109" s="43">
        <v>0.154411764705882</v>
      </c>
      <c r="N109" s="43">
        <v>0.16111541440743599</v>
      </c>
      <c r="O109" s="43">
        <v>0.15221402214022101</v>
      </c>
      <c r="P109" s="43">
        <v>0.15488629379225499</v>
      </c>
      <c r="Q109" s="43">
        <v>0.14331210191082799</v>
      </c>
      <c r="R109" s="43">
        <v>0.136861313868613</v>
      </c>
      <c r="S109" s="43">
        <v>0.135645302897278</v>
      </c>
      <c r="T109" s="43">
        <v>0.12052117263843599</v>
      </c>
      <c r="U109" s="43">
        <v>0.148876404494382</v>
      </c>
      <c r="V109" s="43">
        <v>0.151770657672849</v>
      </c>
      <c r="W109" s="43">
        <v>0.12839059674502701</v>
      </c>
      <c r="X109" s="43">
        <v>0.131818181818181</v>
      </c>
      <c r="Y109" s="82">
        <v>9.6446700507614197E-2</v>
      </c>
      <c r="Z109" s="43">
        <v>0.145454545454545</v>
      </c>
      <c r="AA109" s="43">
        <v>0.117251680358476</v>
      </c>
      <c r="AB109" s="43">
        <v>0.112359550561797</v>
      </c>
      <c r="AC109" s="43">
        <v>0.130170316301703</v>
      </c>
      <c r="AD109" s="43">
        <v>0.15523465703971101</v>
      </c>
      <c r="AE109" s="43">
        <v>7.7519379844961198E-2</v>
      </c>
      <c r="AF109" s="43">
        <v>0.131652661064425</v>
      </c>
      <c r="AG109" s="43">
        <v>0.105882352941176</v>
      </c>
      <c r="AH109" s="43">
        <v>0.120388349514563</v>
      </c>
      <c r="AI109" s="43">
        <v>0.15467625899280499</v>
      </c>
      <c r="AJ109" s="43">
        <v>0.129831932773109</v>
      </c>
      <c r="AL109" s="235">
        <v>13</v>
      </c>
      <c r="AM109" s="82">
        <v>0.45643564356435601</v>
      </c>
      <c r="AN109" s="82">
        <v>0.42485549132947897</v>
      </c>
      <c r="AO109" s="82">
        <v>0.42899118511263401</v>
      </c>
      <c r="AP109" s="82">
        <v>0.37506849315068402</v>
      </c>
      <c r="AQ109" s="82">
        <v>0.34699562276163898</v>
      </c>
      <c r="AR109" s="82">
        <v>0.32424452935046799</v>
      </c>
      <c r="AS109" s="82">
        <v>0.33681685797498701</v>
      </c>
      <c r="AT109" s="82">
        <v>0.337489779231398</v>
      </c>
      <c r="AU109" s="82">
        <v>0.38572189664357998</v>
      </c>
      <c r="AV109" s="82">
        <v>0.31988472622478298</v>
      </c>
      <c r="AW109" s="82">
        <v>0.226718403547671</v>
      </c>
      <c r="AX109" s="82">
        <v>0.21937321937321899</v>
      </c>
      <c r="AY109" s="82">
        <v>0.20094258783204799</v>
      </c>
      <c r="AZ109" s="82">
        <v>0.18250630782169799</v>
      </c>
      <c r="BA109" s="82">
        <v>0.35447761194029798</v>
      </c>
      <c r="BB109" s="82">
        <v>0.30540540540540501</v>
      </c>
      <c r="BC109" s="82">
        <v>0.29497774952320399</v>
      </c>
      <c r="BD109" s="82">
        <v>0.32941176470588202</v>
      </c>
      <c r="BE109" s="82">
        <v>0.29182879377431897</v>
      </c>
      <c r="BF109" s="82">
        <v>0.20559440559440501</v>
      </c>
      <c r="BG109" s="82">
        <v>0.39814814814814797</v>
      </c>
      <c r="BH109" s="82">
        <v>0.362433862433862</v>
      </c>
      <c r="BI109" s="82">
        <v>0.35483870967741898</v>
      </c>
      <c r="BJ109" s="82">
        <v>0.33673469387755101</v>
      </c>
      <c r="BK109" s="82">
        <v>0.304504504504504</v>
      </c>
      <c r="BL109" s="82">
        <v>0.28358208955223801</v>
      </c>
      <c r="BM109" s="82">
        <v>0.34169278996865199</v>
      </c>
      <c r="BN109" s="82">
        <v>0.23377483443708599</v>
      </c>
      <c r="BO109" s="82">
        <v>0.36792452830188599</v>
      </c>
      <c r="BP109" s="82">
        <v>0.37586206896551699</v>
      </c>
      <c r="BQ109" s="82">
        <v>0.38235294117647001</v>
      </c>
      <c r="BR109" s="82">
        <v>0.36342592592592499</v>
      </c>
      <c r="BS109" s="82">
        <v>0.301754385964912</v>
      </c>
      <c r="BT109" s="82">
        <v>0.40211132437619901</v>
      </c>
      <c r="BV109" s="235">
        <v>13</v>
      </c>
      <c r="BW109" s="82">
        <v>0.4375</v>
      </c>
      <c r="BX109" s="82">
        <v>0.48076923076923</v>
      </c>
      <c r="BY109" s="82">
        <v>0.4375</v>
      </c>
      <c r="BZ109" s="82">
        <v>0.37299035369774902</v>
      </c>
      <c r="CA109" s="82">
        <v>0.35864978902953498</v>
      </c>
      <c r="CB109" s="82">
        <v>0.32200357781753097</v>
      </c>
      <c r="CC109" s="82">
        <v>0.32525951557093402</v>
      </c>
      <c r="CD109" s="82">
        <v>0.31543624161073802</v>
      </c>
      <c r="CE109" s="82">
        <v>0.377906976744186</v>
      </c>
      <c r="CF109" s="82">
        <v>0.2</v>
      </c>
      <c r="CG109" s="82">
        <v>0.2</v>
      </c>
      <c r="CH109" s="82">
        <v>0.224376731301939</v>
      </c>
      <c r="CI109" s="82">
        <v>0.21863799283154101</v>
      </c>
      <c r="CJ109" s="82">
        <v>0.209523809523809</v>
      </c>
      <c r="CK109" s="82">
        <v>0.22222222222222199</v>
      </c>
      <c r="CL109" s="82">
        <v>0.27118644067796599</v>
      </c>
      <c r="CM109" s="82">
        <v>0.35507246376811502</v>
      </c>
      <c r="CN109" s="82">
        <v>0.40909090909090901</v>
      </c>
      <c r="CO109" s="82">
        <v>0.35294117647058798</v>
      </c>
      <c r="CP109" s="82">
        <v>0.27027027027027001</v>
      </c>
      <c r="CQ109" s="82">
        <v>0.44444444444444398</v>
      </c>
      <c r="CR109" s="82">
        <v>0.56000000000000005</v>
      </c>
      <c r="CS109" s="82">
        <v>0.33333333333333298</v>
      </c>
      <c r="CT109" s="82">
        <v>0.36666666666666597</v>
      </c>
      <c r="CU109" s="82">
        <v>0.30232558139534799</v>
      </c>
      <c r="CV109" s="82">
        <v>0.4</v>
      </c>
      <c r="CW109" s="82">
        <v>0.22950819672131101</v>
      </c>
      <c r="CX109" s="82">
        <v>0.29936305732483998</v>
      </c>
      <c r="CY109" s="82">
        <v>0.5</v>
      </c>
      <c r="CZ109" s="82">
        <v>0.42307692307692302</v>
      </c>
      <c r="DA109" s="82"/>
      <c r="DB109" s="82">
        <v>0.55555555555555503</v>
      </c>
      <c r="DC109" s="82">
        <v>0.27956989247311798</v>
      </c>
      <c r="DD109" s="82">
        <v>0.37755102040816302</v>
      </c>
    </row>
    <row r="110" spans="2:108">
      <c r="B110" s="235">
        <v>14</v>
      </c>
      <c r="C110" s="43">
        <v>9.9137931034482707E-2</v>
      </c>
      <c r="D110" s="43">
        <v>0.12736443883984799</v>
      </c>
      <c r="E110" s="43">
        <v>0.119047619047619</v>
      </c>
      <c r="F110" s="43">
        <v>0.125506072874493</v>
      </c>
      <c r="G110" s="43">
        <v>0.133572159672466</v>
      </c>
      <c r="H110" s="43">
        <v>0.13860182370820601</v>
      </c>
      <c r="I110" s="43">
        <v>0.13050472551779599</v>
      </c>
      <c r="J110" s="43">
        <v>0.13900000000000001</v>
      </c>
      <c r="K110" s="43">
        <v>0.120655737704918</v>
      </c>
      <c r="L110" s="43">
        <v>0.160377358490566</v>
      </c>
      <c r="M110" s="43">
        <v>0.14361001317523001</v>
      </c>
      <c r="N110" s="43">
        <v>0.14830508474576201</v>
      </c>
      <c r="O110" s="43">
        <v>0.14826789838337101</v>
      </c>
      <c r="P110" s="43">
        <v>0.13270142180094699</v>
      </c>
      <c r="Q110" s="43">
        <v>0.112820512820512</v>
      </c>
      <c r="R110" s="43">
        <v>0.13278688524590099</v>
      </c>
      <c r="S110" s="43">
        <v>0.13305898491083601</v>
      </c>
      <c r="T110" s="43">
        <v>0.13973799126637501</v>
      </c>
      <c r="U110" s="43">
        <v>0.146757679180887</v>
      </c>
      <c r="V110" s="43">
        <v>0.14285714285714199</v>
      </c>
      <c r="W110" s="43">
        <v>9.4555873925501396E-2</v>
      </c>
      <c r="X110" s="43">
        <v>9.9337748344370799E-2</v>
      </c>
      <c r="Y110" s="82">
        <v>0.13600000000000001</v>
      </c>
      <c r="Z110" s="43">
        <v>0.14792899408283999</v>
      </c>
      <c r="AA110" s="43">
        <v>0.13221153846153799</v>
      </c>
      <c r="AB110" s="82">
        <v>6.6666666666666596E-2</v>
      </c>
      <c r="AC110" s="43">
        <v>0.14799154334038001</v>
      </c>
      <c r="AD110" s="43">
        <v>0.15457413249211299</v>
      </c>
      <c r="AE110" s="43">
        <v>0.12121212121212099</v>
      </c>
      <c r="AF110" s="43">
        <v>0.14953271028037299</v>
      </c>
      <c r="AG110" s="43">
        <v>0.13725490196078399</v>
      </c>
      <c r="AH110" s="43">
        <v>0.17554858934169201</v>
      </c>
      <c r="AI110" s="43">
        <v>0.108254397834912</v>
      </c>
      <c r="AJ110" s="43">
        <v>0.119535519125683</v>
      </c>
      <c r="AL110" s="235">
        <v>14</v>
      </c>
      <c r="AM110" s="82">
        <v>0.389261744966442</v>
      </c>
      <c r="AN110" s="82">
        <v>0.36135693215339199</v>
      </c>
      <c r="AO110" s="82">
        <v>0.33277591973244097</v>
      </c>
      <c r="AP110" s="82">
        <v>0.31957328385899803</v>
      </c>
      <c r="AQ110" s="82">
        <v>0.28921220723917601</v>
      </c>
      <c r="AR110" s="82">
        <v>0.28901408450704202</v>
      </c>
      <c r="AS110" s="82">
        <v>0.282258064516129</v>
      </c>
      <c r="AT110" s="82">
        <v>0.282638888888888</v>
      </c>
      <c r="AU110" s="82">
        <v>0.32110091743119201</v>
      </c>
      <c r="AV110" s="82">
        <v>0.15763546798029501</v>
      </c>
      <c r="AW110" s="82">
        <v>0.19423791821561301</v>
      </c>
      <c r="AX110" s="82">
        <v>0.18168880455407899</v>
      </c>
      <c r="AY110" s="82">
        <v>0.154515050167224</v>
      </c>
      <c r="AZ110" s="82">
        <v>0.16551724137931001</v>
      </c>
      <c r="BA110" s="82">
        <v>0.31360946745562102</v>
      </c>
      <c r="BB110" s="82">
        <v>0.30193236714975802</v>
      </c>
      <c r="BC110" s="82">
        <v>0.25722831505483501</v>
      </c>
      <c r="BD110" s="82">
        <v>0.29487179487179399</v>
      </c>
      <c r="BE110" s="82">
        <v>0.25339366515837097</v>
      </c>
      <c r="BF110" s="82">
        <v>0.192066805845511</v>
      </c>
      <c r="BG110" s="82">
        <v>0.31182795698924698</v>
      </c>
      <c r="BH110" s="82">
        <v>0.30612244897959101</v>
      </c>
      <c r="BI110" s="82">
        <v>0.30909090909090903</v>
      </c>
      <c r="BJ110" s="82">
        <v>0.29787234042553101</v>
      </c>
      <c r="BK110" s="82">
        <v>0.28820960698689901</v>
      </c>
      <c r="BL110" s="82">
        <v>0.21621621621621601</v>
      </c>
      <c r="BM110" s="82">
        <v>0.2225</v>
      </c>
      <c r="BN110" s="82">
        <v>0.20907297830374699</v>
      </c>
      <c r="BO110" s="82">
        <v>0.22033898305084701</v>
      </c>
      <c r="BP110" s="82">
        <v>0.30319148936170198</v>
      </c>
      <c r="BQ110" s="82">
        <v>0.35714285714285698</v>
      </c>
      <c r="BR110" s="82">
        <v>0.30337078651685301</v>
      </c>
      <c r="BS110" s="82">
        <v>0.26570915619389501</v>
      </c>
      <c r="BT110" s="82">
        <v>0.35062893081760999</v>
      </c>
      <c r="BV110" s="235">
        <v>14</v>
      </c>
      <c r="BW110" s="82">
        <v>0.379746835443038</v>
      </c>
      <c r="BX110" s="82">
        <v>0.379746835443038</v>
      </c>
      <c r="BY110" s="82">
        <v>0.31147540983606498</v>
      </c>
      <c r="BZ110" s="82">
        <v>0.36690647482014299</v>
      </c>
      <c r="CA110" s="82">
        <v>0.29057591623036599</v>
      </c>
      <c r="CB110" s="82">
        <v>0.28229665071770299</v>
      </c>
      <c r="CC110" s="82">
        <v>0.30044843049327302</v>
      </c>
      <c r="CD110" s="82">
        <v>0.30747922437673098</v>
      </c>
      <c r="CE110" s="82">
        <v>0.360902255639097</v>
      </c>
      <c r="CF110" s="82">
        <v>0.233333333333333</v>
      </c>
      <c r="CG110" s="82">
        <v>0.15</v>
      </c>
      <c r="CH110" s="82">
        <v>0.22</v>
      </c>
      <c r="CI110" s="82">
        <v>0.23394495412843999</v>
      </c>
      <c r="CJ110" s="82">
        <v>0.16666666666666599</v>
      </c>
      <c r="CK110" s="82">
        <v>0.31578947368421001</v>
      </c>
      <c r="CL110" s="82">
        <v>0.42424242424242398</v>
      </c>
      <c r="CM110" s="82">
        <v>0.278195488721804</v>
      </c>
      <c r="CN110" s="82">
        <v>0.35555555555555501</v>
      </c>
      <c r="CO110" s="82">
        <v>0.20588235294117599</v>
      </c>
      <c r="CP110" s="82">
        <v>0.21917808219178</v>
      </c>
      <c r="CQ110" s="82">
        <v>0.34375</v>
      </c>
      <c r="CR110" s="82">
        <v>0.40909090909090901</v>
      </c>
      <c r="CS110" s="82">
        <v>0.266666666666666</v>
      </c>
      <c r="CT110" s="82">
        <v>0.33333333333333298</v>
      </c>
      <c r="CU110" s="82">
        <v>0.32110091743119201</v>
      </c>
      <c r="CV110" s="82">
        <v>0.625</v>
      </c>
      <c r="CW110" s="82">
        <v>0.31818181818181801</v>
      </c>
      <c r="CX110" s="82">
        <v>0.217391304347826</v>
      </c>
      <c r="CY110" s="82">
        <v>0.28571428571428498</v>
      </c>
      <c r="CZ110" s="82">
        <v>0.36666666666666597</v>
      </c>
      <c r="DA110" s="82">
        <v>0.5</v>
      </c>
      <c r="DB110" s="82">
        <v>0.34782608695652101</v>
      </c>
      <c r="DC110" s="82">
        <v>0.325842696629213</v>
      </c>
      <c r="DD110" s="82">
        <v>0.33333333333333298</v>
      </c>
    </row>
    <row r="111" spans="2:108">
      <c r="B111" s="235">
        <v>15</v>
      </c>
      <c r="C111" s="43">
        <v>0.107061503416856</v>
      </c>
      <c r="D111" s="43">
        <v>0.123543123543123</v>
      </c>
      <c r="E111" s="43">
        <v>0.115942028985507</v>
      </c>
      <c r="F111" s="43">
        <v>0.12621359223300899</v>
      </c>
      <c r="G111" s="43">
        <v>0.114814814814814</v>
      </c>
      <c r="H111" s="43">
        <v>0.125825242718446</v>
      </c>
      <c r="I111" s="43">
        <v>0.124255952380952</v>
      </c>
      <c r="J111" s="43">
        <v>0.11402714932126599</v>
      </c>
      <c r="K111" s="43">
        <v>0.1</v>
      </c>
      <c r="L111" s="43">
        <v>0.1</v>
      </c>
      <c r="M111" s="43">
        <v>0.122474747474747</v>
      </c>
      <c r="N111" s="43">
        <v>0.13822115384615299</v>
      </c>
      <c r="O111" s="43">
        <v>0.13522267206477701</v>
      </c>
      <c r="P111" s="43">
        <v>0.143581081081081</v>
      </c>
      <c r="Q111" s="43">
        <v>5.5555555555555497E-2</v>
      </c>
      <c r="R111" s="43">
        <v>0.11890243902439</v>
      </c>
      <c r="S111" s="43">
        <v>0.136420525657071</v>
      </c>
      <c r="T111" s="82">
        <v>8.9700996677740799E-2</v>
      </c>
      <c r="U111" s="82">
        <v>8.7912087912087905E-2</v>
      </c>
      <c r="V111" s="43">
        <v>0.17006802721088399</v>
      </c>
      <c r="W111" s="43">
        <v>0.11004784688995201</v>
      </c>
      <c r="X111" s="43">
        <v>0.13043478260869501</v>
      </c>
      <c r="Y111" s="82">
        <v>3.9215686274509803E-2</v>
      </c>
      <c r="Z111" s="43">
        <v>0.10752688172043</v>
      </c>
      <c r="AA111" s="43">
        <v>7.3732718894009203E-2</v>
      </c>
      <c r="AB111" s="82">
        <v>5.8823529411764698E-2</v>
      </c>
      <c r="AC111" s="43">
        <v>0.15584415584415501</v>
      </c>
      <c r="AD111" s="43">
        <v>0.11543450064850801</v>
      </c>
      <c r="AE111" s="82">
        <v>0.16666666666666599</v>
      </c>
      <c r="AF111" s="82">
        <v>9.4890510948905105E-2</v>
      </c>
      <c r="AG111" s="43">
        <v>0.12</v>
      </c>
      <c r="AH111" s="43">
        <v>9.8901098901098897E-2</v>
      </c>
      <c r="AI111" s="43">
        <v>0.12704918032786799</v>
      </c>
      <c r="AJ111" s="43">
        <v>0.101796407185628</v>
      </c>
      <c r="AL111" s="235">
        <v>15</v>
      </c>
      <c r="AM111" s="82">
        <v>0.30434782608695599</v>
      </c>
      <c r="AN111" s="82">
        <v>0.296398891966759</v>
      </c>
      <c r="AO111" s="82">
        <v>0.31111111111111101</v>
      </c>
      <c r="AP111" s="82">
        <v>0.25378787878787801</v>
      </c>
      <c r="AQ111" s="82">
        <v>0.26277850589777102</v>
      </c>
      <c r="AR111" s="82">
        <v>0.228155339805825</v>
      </c>
      <c r="AS111" s="82">
        <v>0.23523421588594701</v>
      </c>
      <c r="AT111" s="82">
        <v>0.233567326100829</v>
      </c>
      <c r="AU111" s="82">
        <v>0.26109215017064802</v>
      </c>
      <c r="AV111" s="82">
        <v>0.211382113821138</v>
      </c>
      <c r="AW111" s="82">
        <v>0.14412811387900301</v>
      </c>
      <c r="AX111" s="82">
        <v>0.14396551724137899</v>
      </c>
      <c r="AY111" s="82">
        <v>0.113839285714285</v>
      </c>
      <c r="AZ111" s="82">
        <v>0.105392156862745</v>
      </c>
      <c r="BA111" s="82">
        <v>0.26966292134831399</v>
      </c>
      <c r="BB111" s="82">
        <v>0.15573770491803199</v>
      </c>
      <c r="BC111" s="82">
        <v>0.168880455407969</v>
      </c>
      <c r="BD111" s="82">
        <v>0.19696969696969599</v>
      </c>
      <c r="BE111" s="82">
        <v>0.132231404958677</v>
      </c>
      <c r="BF111" s="82">
        <v>0.118840579710144</v>
      </c>
      <c r="BG111" s="82">
        <v>0.30120481927710802</v>
      </c>
      <c r="BH111" s="82">
        <v>0.22516556291390699</v>
      </c>
      <c r="BI111" s="82">
        <v>0.25</v>
      </c>
      <c r="BJ111" s="82">
        <v>0.19178082191780799</v>
      </c>
      <c r="BK111" s="82">
        <v>0.236914600550964</v>
      </c>
      <c r="BL111" s="82">
        <v>0.214285714285714</v>
      </c>
      <c r="BM111" s="82">
        <v>0.15</v>
      </c>
      <c r="BN111" s="82">
        <v>0.15726495726495701</v>
      </c>
      <c r="BO111" s="82">
        <v>0.217391304347826</v>
      </c>
      <c r="BP111" s="82">
        <v>0.27857142857142803</v>
      </c>
      <c r="BQ111" s="82">
        <v>0.16</v>
      </c>
      <c r="BR111" s="82">
        <v>0.204545454545454</v>
      </c>
      <c r="BS111" s="82">
        <v>0.21957671957671901</v>
      </c>
      <c r="BT111" s="82">
        <v>0.275067750677506</v>
      </c>
      <c r="BV111" s="235">
        <v>15</v>
      </c>
      <c r="BW111" s="82">
        <v>0.36842105263157798</v>
      </c>
      <c r="BX111" s="82">
        <v>0.37288135593220301</v>
      </c>
      <c r="BY111" s="82">
        <v>0.36</v>
      </c>
      <c r="BZ111" s="82">
        <v>0.29381443298969001</v>
      </c>
      <c r="CA111" s="82">
        <v>0.331983805668016</v>
      </c>
      <c r="CB111" s="82">
        <v>0.27054794520547898</v>
      </c>
      <c r="CC111" s="82">
        <v>0.25157232704402499</v>
      </c>
      <c r="CD111" s="82">
        <v>0.31734317343173402</v>
      </c>
      <c r="CE111" s="82">
        <v>0.29281767955801102</v>
      </c>
      <c r="CF111" s="82">
        <v>0.22727272727272699</v>
      </c>
      <c r="CG111" s="82">
        <v>0.19230769230769201</v>
      </c>
      <c r="CH111" s="82">
        <v>0.17050691244239599</v>
      </c>
      <c r="CI111" s="82">
        <v>0.13939393939393899</v>
      </c>
      <c r="CJ111" s="82">
        <v>5.3333333333333302E-2</v>
      </c>
      <c r="CK111" s="82">
        <v>0.15384615384615299</v>
      </c>
      <c r="CL111" s="82">
        <v>0.25</v>
      </c>
      <c r="CM111" s="82">
        <v>0.15887850467289699</v>
      </c>
      <c r="CN111" s="82">
        <v>0.238095238095238</v>
      </c>
      <c r="CO111" s="82">
        <v>0.25</v>
      </c>
      <c r="CP111" s="82">
        <v>0.108108108108108</v>
      </c>
      <c r="CQ111" s="82">
        <v>0.25</v>
      </c>
      <c r="CR111" s="82">
        <v>0.16666666666666599</v>
      </c>
      <c r="CS111" s="82">
        <v>0.27272727272727199</v>
      </c>
      <c r="CT111" s="82">
        <v>0.14285714285714199</v>
      </c>
      <c r="CU111" s="82">
        <v>0.32876712328767099</v>
      </c>
      <c r="CV111" s="82"/>
      <c r="CW111" s="82">
        <v>0.22857142857142801</v>
      </c>
      <c r="CX111" s="82">
        <v>0.21698113207547101</v>
      </c>
      <c r="CY111" s="82">
        <v>0.5</v>
      </c>
      <c r="CZ111" s="82">
        <v>0.20689655172413701</v>
      </c>
      <c r="DA111" s="82"/>
      <c r="DB111" s="82">
        <v>0.21621621621621601</v>
      </c>
      <c r="DC111" s="82">
        <v>0.241935483870967</v>
      </c>
      <c r="DD111" s="82">
        <v>0.305084745762711</v>
      </c>
    </row>
    <row r="112" spans="2:108">
      <c r="B112" s="235">
        <v>16</v>
      </c>
      <c r="C112" s="43">
        <v>9.3959731543624095E-2</v>
      </c>
      <c r="D112" s="82">
        <v>4.6511627906976702E-2</v>
      </c>
      <c r="E112" s="43">
        <v>7.1856287425149698E-2</v>
      </c>
      <c r="F112" s="43">
        <v>8.0303030303030307E-2</v>
      </c>
      <c r="G112" s="43">
        <v>0.11949685534591099</v>
      </c>
      <c r="H112" s="43">
        <v>0.11021505376344</v>
      </c>
      <c r="I112" s="43">
        <v>0.10344827586206801</v>
      </c>
      <c r="J112" s="43">
        <v>8.4142394822006403E-2</v>
      </c>
      <c r="K112" s="43">
        <v>8.7155963302752298E-2</v>
      </c>
      <c r="L112" s="82">
        <v>0.155555555555555</v>
      </c>
      <c r="M112" s="82">
        <v>0.100286532951289</v>
      </c>
      <c r="N112" s="43">
        <v>0.11096256684491899</v>
      </c>
      <c r="O112" s="43">
        <v>9.8389982110912294E-2</v>
      </c>
      <c r="P112" s="43">
        <v>0.13725490196078399</v>
      </c>
      <c r="Q112" s="82">
        <v>9.0909090909090898E-2</v>
      </c>
      <c r="R112" s="43">
        <v>8.3870967741935407E-2</v>
      </c>
      <c r="S112" s="43">
        <v>9.7112860892388395E-2</v>
      </c>
      <c r="T112" s="82">
        <v>0.11612903225806399</v>
      </c>
      <c r="U112" s="82">
        <v>8.4507042253521097E-2</v>
      </c>
      <c r="V112" s="43">
        <v>8.3832335329341298E-2</v>
      </c>
      <c r="W112" s="82">
        <v>0.10256410256410201</v>
      </c>
      <c r="X112" s="82">
        <v>5.8823529411764698E-2</v>
      </c>
      <c r="Y112" s="82">
        <v>2.8571428571428501E-2</v>
      </c>
      <c r="Z112" s="82">
        <v>0.21052631578947301</v>
      </c>
      <c r="AA112" s="43">
        <v>9.2165898617511496E-2</v>
      </c>
      <c r="AB112" s="82">
        <v>9.0909090909090898E-2</v>
      </c>
      <c r="AC112" s="43">
        <v>0.13793103448275801</v>
      </c>
      <c r="AD112" s="43">
        <v>0.102631578947368</v>
      </c>
      <c r="AE112" s="82">
        <v>5.2631578947368397E-2</v>
      </c>
      <c r="AF112" s="82">
        <v>6.8965517241379296E-2</v>
      </c>
      <c r="AG112" s="82">
        <v>7.69230769230769E-2</v>
      </c>
      <c r="AH112" s="82">
        <v>7.3170731707316999E-2</v>
      </c>
      <c r="AI112" s="82">
        <v>9.9137931034482707E-2</v>
      </c>
      <c r="AJ112" s="43">
        <v>0.113695090439276</v>
      </c>
      <c r="AL112" s="235">
        <v>16</v>
      </c>
      <c r="AM112" s="82">
        <v>0.23931623931623899</v>
      </c>
      <c r="AN112" s="82">
        <v>0.21774193548387</v>
      </c>
      <c r="AO112" s="82">
        <v>0.282608695652173</v>
      </c>
      <c r="AP112" s="82">
        <v>0.229545454545454</v>
      </c>
      <c r="AQ112" s="82">
        <v>0.15533980582524201</v>
      </c>
      <c r="AR112" s="82">
        <v>0.158686730506155</v>
      </c>
      <c r="AS112" s="82">
        <v>0.152477763659466</v>
      </c>
      <c r="AT112" s="82">
        <v>0.15980230642504101</v>
      </c>
      <c r="AU112" s="82">
        <v>0.175355450236966</v>
      </c>
      <c r="AV112" s="82">
        <v>0.22222222222222199</v>
      </c>
      <c r="AW112" s="82">
        <v>8.1300813008129996E-2</v>
      </c>
      <c r="AX112" s="82">
        <v>0.12258064516129</v>
      </c>
      <c r="AY112" s="82">
        <v>0.122222222222222</v>
      </c>
      <c r="AZ112" s="82">
        <v>9.0425531914893595E-2</v>
      </c>
      <c r="BA112" s="82">
        <v>0.2</v>
      </c>
      <c r="BB112" s="82">
        <v>0.19230769230769201</v>
      </c>
      <c r="BC112" s="82">
        <v>0.15384615384615299</v>
      </c>
      <c r="BD112" s="82">
        <v>0.13043478260869501</v>
      </c>
      <c r="BE112" s="82">
        <v>0.115384615384615</v>
      </c>
      <c r="BF112" s="82">
        <v>0.13793103448275801</v>
      </c>
      <c r="BG112" s="82">
        <v>0.17241379310344801</v>
      </c>
      <c r="BH112" s="82">
        <v>0.231884057971014</v>
      </c>
      <c r="BI112" s="82">
        <v>0.16666666666666599</v>
      </c>
      <c r="BJ112" s="82">
        <v>0.16129032258064499</v>
      </c>
      <c r="BK112" s="82">
        <v>0.20114942528735599</v>
      </c>
      <c r="BL112" s="82">
        <v>9.0909090909090898E-2</v>
      </c>
      <c r="BM112" s="82">
        <v>0.169014084507042</v>
      </c>
      <c r="BN112" s="82">
        <v>0.15</v>
      </c>
      <c r="BO112" s="82">
        <v>0.30769230769230699</v>
      </c>
      <c r="BP112" s="82">
        <v>0.146341463414634</v>
      </c>
      <c r="BQ112" s="82">
        <v>0.30769230769230699</v>
      </c>
      <c r="BR112" s="82">
        <v>0.209677419354838</v>
      </c>
      <c r="BS112" s="82">
        <v>0.195266272189349</v>
      </c>
      <c r="BT112" s="82">
        <v>0.23546511627906899</v>
      </c>
      <c r="BV112" s="235">
        <v>16</v>
      </c>
      <c r="BW112" s="82">
        <v>0.214285714285714</v>
      </c>
      <c r="BX112" s="82">
        <v>0.25</v>
      </c>
      <c r="BY112" s="82">
        <v>0.3</v>
      </c>
      <c r="BZ112" s="82">
        <v>0.192660550458715</v>
      </c>
      <c r="CA112" s="82">
        <v>0.245714285714285</v>
      </c>
      <c r="CB112" s="82">
        <v>0.22222222222222199</v>
      </c>
      <c r="CC112" s="82">
        <v>0.18324607329842901</v>
      </c>
      <c r="CD112" s="82">
        <v>0.20114942528735599</v>
      </c>
      <c r="CE112" s="82">
        <v>0.25663716814159199</v>
      </c>
      <c r="CF112" s="82">
        <v>0.46153846153846101</v>
      </c>
      <c r="CG112" s="82">
        <v>0.123076923076923</v>
      </c>
      <c r="CH112" s="82">
        <v>0.233333333333333</v>
      </c>
      <c r="CI112" s="82">
        <v>0.134020618556701</v>
      </c>
      <c r="CJ112" s="82">
        <v>0.15094339622641501</v>
      </c>
      <c r="CK112" s="82">
        <v>0.5</v>
      </c>
      <c r="CL112" s="82">
        <v>0.28000000000000003</v>
      </c>
      <c r="CM112" s="82">
        <v>0.22535211267605601</v>
      </c>
      <c r="CN112" s="82">
        <v>4.54545454545454E-2</v>
      </c>
      <c r="CO112" s="82">
        <v>0.33333333333333298</v>
      </c>
      <c r="CP112" s="82">
        <v>0.122448979591836</v>
      </c>
      <c r="CQ112" s="82">
        <v>0.18181818181818099</v>
      </c>
      <c r="CR112" s="82">
        <v>0.3</v>
      </c>
      <c r="CS112" s="82">
        <v>0.25</v>
      </c>
      <c r="CT112" s="82">
        <v>0.14285714285714199</v>
      </c>
      <c r="CU112" s="82">
        <v>0.24390243902438999</v>
      </c>
      <c r="CV112" s="82"/>
      <c r="CW112" s="82">
        <v>0.28571428571428498</v>
      </c>
      <c r="CX112" s="82">
        <v>0.22666666666666599</v>
      </c>
      <c r="CY112" s="82">
        <v>0.16666666666666599</v>
      </c>
      <c r="CZ112" s="82">
        <v>0.2</v>
      </c>
      <c r="DA112" s="82">
        <v>0.5</v>
      </c>
      <c r="DB112" s="82">
        <v>0.238095238095238</v>
      </c>
      <c r="DC112" s="82">
        <v>0.33333333333333298</v>
      </c>
      <c r="DD112" s="82">
        <v>0.25301204819277101</v>
      </c>
    </row>
    <row r="113" spans="2:108">
      <c r="B113" s="235">
        <v>17</v>
      </c>
      <c r="C113" s="82">
        <v>0.125</v>
      </c>
      <c r="D113" s="82">
        <v>0.17142857142857101</v>
      </c>
      <c r="E113" s="82">
        <v>7.1428571428571397E-2</v>
      </c>
      <c r="F113" s="43">
        <v>6.9930069930069894E-2</v>
      </c>
      <c r="G113" s="43">
        <v>6.8181818181818094E-2</v>
      </c>
      <c r="H113" s="43">
        <v>9.2920353982300793E-2</v>
      </c>
      <c r="I113" s="43">
        <v>9.0909090909090898E-2</v>
      </c>
      <c r="J113" s="43">
        <v>8.1081081081081002E-2</v>
      </c>
      <c r="K113" s="43">
        <v>7.3333333333333306E-2</v>
      </c>
      <c r="L113" s="82"/>
      <c r="M113" s="82">
        <v>0.15384615384615299</v>
      </c>
      <c r="N113" s="43">
        <v>0.105263157894736</v>
      </c>
      <c r="O113" s="82">
        <v>7.2072072072072002E-2</v>
      </c>
      <c r="P113" s="82">
        <v>0.122807017543859</v>
      </c>
      <c r="Q113" s="82"/>
      <c r="R113" s="43">
        <v>0.14285714285714199</v>
      </c>
      <c r="S113" s="82">
        <v>0.125</v>
      </c>
      <c r="T113" s="82">
        <v>9.6774193548387094E-2</v>
      </c>
      <c r="U113" s="82">
        <v>9.5238095238095205E-2</v>
      </c>
      <c r="V113" s="82">
        <v>9.8039215686274495E-2</v>
      </c>
      <c r="W113" s="82"/>
      <c r="X113" s="82">
        <v>0.2</v>
      </c>
      <c r="Y113" s="82"/>
      <c r="Z113" s="82"/>
      <c r="AA113" s="82">
        <v>6.9767441860465101E-2</v>
      </c>
      <c r="AB113" s="82"/>
      <c r="AC113" s="82"/>
      <c r="AD113" s="82">
        <v>0.119047619047619</v>
      </c>
      <c r="AE113" s="82"/>
      <c r="AF113" s="82"/>
      <c r="AG113" s="82"/>
      <c r="AH113" s="82"/>
      <c r="AI113" s="82">
        <v>0.157894736842105</v>
      </c>
      <c r="AJ113" s="82">
        <v>9.5238095238095205E-2</v>
      </c>
      <c r="AL113" s="235">
        <v>17</v>
      </c>
      <c r="AM113" s="82">
        <v>0.21052631578947301</v>
      </c>
      <c r="AN113" s="82">
        <v>0.25</v>
      </c>
      <c r="AO113" s="82">
        <v>0.4</v>
      </c>
      <c r="AP113" s="82">
        <v>0.152542372881355</v>
      </c>
      <c r="AQ113" s="82">
        <v>0.18918918918918901</v>
      </c>
      <c r="AR113" s="82">
        <v>0.20535714285714199</v>
      </c>
      <c r="AS113" s="82">
        <v>0.17647058823529399</v>
      </c>
      <c r="AT113" s="82">
        <v>0.125</v>
      </c>
      <c r="AU113" s="82">
        <v>0.185714285714285</v>
      </c>
      <c r="AV113" s="82"/>
      <c r="AW113" s="82">
        <v>9.375E-2</v>
      </c>
      <c r="AX113" s="82">
        <v>9.0909090909090898E-2</v>
      </c>
      <c r="AY113" s="82">
        <v>6.7796610169491497E-2</v>
      </c>
      <c r="AZ113" s="82">
        <v>8.8235294117646995E-2</v>
      </c>
      <c r="BA113" s="82">
        <v>0.125</v>
      </c>
      <c r="BB113" s="82">
        <v>0.16666666666666599</v>
      </c>
      <c r="BC113" s="82">
        <v>0.107142857142857</v>
      </c>
      <c r="BD113" s="82">
        <v>7.1428571428571397E-2</v>
      </c>
      <c r="BE113" s="82">
        <v>0.11111111111111099</v>
      </c>
      <c r="BF113" s="82">
        <v>6.6666666666666596E-2</v>
      </c>
      <c r="BG113" s="82"/>
      <c r="BH113" s="82">
        <v>0.25</v>
      </c>
      <c r="BI113" s="82">
        <v>0.4</v>
      </c>
      <c r="BJ113" s="82">
        <v>0.11111111111111099</v>
      </c>
      <c r="BK113" s="82">
        <v>0.11111111111111099</v>
      </c>
      <c r="BL113" s="82"/>
      <c r="BM113" s="82"/>
      <c r="BN113" s="82">
        <v>8.8888888888888795E-2</v>
      </c>
      <c r="BO113" s="82"/>
      <c r="BP113" s="82"/>
      <c r="BQ113" s="82">
        <v>0.5</v>
      </c>
      <c r="BR113" s="82">
        <v>0.28571428571428498</v>
      </c>
      <c r="BS113" s="82">
        <v>0.125</v>
      </c>
      <c r="BT113" s="82">
        <v>0.22222222222222199</v>
      </c>
      <c r="BV113" s="235">
        <v>17</v>
      </c>
      <c r="BW113" s="82">
        <v>0.5</v>
      </c>
      <c r="BX113" s="82">
        <v>0.14285714285714199</v>
      </c>
      <c r="BY113" s="82">
        <v>0.2</v>
      </c>
      <c r="BZ113" s="82">
        <v>0.10416666666666601</v>
      </c>
      <c r="CA113" s="82">
        <v>0.186440677966101</v>
      </c>
      <c r="CB113" s="82">
        <v>0.26315789473684198</v>
      </c>
      <c r="CC113" s="82">
        <v>0.19718309859154901</v>
      </c>
      <c r="CD113" s="82">
        <v>0.11864406779661001</v>
      </c>
      <c r="CE113" s="82">
        <v>0.375</v>
      </c>
      <c r="CF113" s="82"/>
      <c r="CG113" s="82">
        <v>5.5555555555555497E-2</v>
      </c>
      <c r="CH113" s="82">
        <v>5.6603773584905599E-2</v>
      </c>
      <c r="CI113" s="82">
        <v>8.8888888888888795E-2</v>
      </c>
      <c r="CJ113" s="82">
        <v>0.13636363636363599</v>
      </c>
      <c r="CK113" s="82"/>
      <c r="CL113" s="82">
        <v>0.1</v>
      </c>
      <c r="CM113" s="82">
        <v>7.69230769230769E-2</v>
      </c>
      <c r="CN113" s="82">
        <v>0.1875</v>
      </c>
      <c r="CO113" s="82">
        <v>0.2</v>
      </c>
      <c r="CP113" s="82">
        <v>0.15</v>
      </c>
      <c r="CQ113" s="82"/>
      <c r="CR113" s="82">
        <v>0.28571428571428498</v>
      </c>
      <c r="CS113" s="82">
        <v>0.25</v>
      </c>
      <c r="CT113" s="82"/>
      <c r="CU113" s="82">
        <v>0.14285714285714199</v>
      </c>
      <c r="CV113" s="82"/>
      <c r="CW113" s="82">
        <v>0.125</v>
      </c>
      <c r="CX113" s="82">
        <v>3.125E-2</v>
      </c>
      <c r="CY113" s="82"/>
      <c r="CZ113" s="82">
        <v>0.18181818181818099</v>
      </c>
      <c r="DA113" s="82"/>
      <c r="DB113" s="82">
        <v>0.33333333333333298</v>
      </c>
      <c r="DC113" s="82">
        <v>0.25</v>
      </c>
      <c r="DD113" s="82">
        <v>0.14285714285714199</v>
      </c>
    </row>
    <row r="114" spans="2:108">
      <c r="B114" s="235">
        <v>18</v>
      </c>
      <c r="C114" s="82"/>
      <c r="D114" s="82"/>
      <c r="E114" s="82"/>
      <c r="F114" s="82">
        <v>0.22222222222222199</v>
      </c>
      <c r="G114" s="82">
        <v>0.1875</v>
      </c>
      <c r="H114" s="82">
        <v>0.16666666666666599</v>
      </c>
      <c r="I114" s="82">
        <v>0.14285714285714199</v>
      </c>
      <c r="J114" s="82">
        <v>0.2</v>
      </c>
      <c r="K114" s="82"/>
      <c r="L114" s="82"/>
      <c r="M114" s="82"/>
      <c r="N114" s="82">
        <v>0.14285714285714199</v>
      </c>
      <c r="O114" s="82"/>
      <c r="P114" s="82">
        <v>0.2</v>
      </c>
      <c r="Q114" s="82"/>
      <c r="R114" s="82"/>
      <c r="S114" s="82"/>
      <c r="T114" s="82"/>
      <c r="U114" s="82"/>
      <c r="V114" s="82"/>
      <c r="W114" s="82"/>
      <c r="X114" s="82"/>
      <c r="Y114" s="82"/>
      <c r="Z114" s="82"/>
      <c r="AA114" s="82">
        <v>0.2</v>
      </c>
      <c r="AB114" s="82"/>
      <c r="AC114" s="82"/>
      <c r="AD114" s="82">
        <v>0.14285714285714199</v>
      </c>
      <c r="AE114" s="82"/>
      <c r="AF114" s="82"/>
      <c r="AG114" s="82"/>
      <c r="AH114" s="82"/>
      <c r="AI114" s="82"/>
      <c r="AJ114" s="82">
        <v>0.125</v>
      </c>
      <c r="AL114" s="235">
        <v>18</v>
      </c>
      <c r="AM114" s="82"/>
      <c r="AN114" s="82"/>
      <c r="AO114" s="82"/>
      <c r="AP114" s="82">
        <v>0.33333333333333298</v>
      </c>
      <c r="AQ114" s="82">
        <v>0.125</v>
      </c>
      <c r="AR114" s="82">
        <v>0.11111111111111099</v>
      </c>
      <c r="AS114" s="82"/>
      <c r="AT114" s="82">
        <v>0.42857142857142799</v>
      </c>
      <c r="AU114" s="82"/>
      <c r="AV114" s="82"/>
      <c r="AW114" s="82"/>
      <c r="AX114" s="82"/>
      <c r="AY114" s="82"/>
      <c r="AZ114" s="82"/>
      <c r="BA114" s="82"/>
      <c r="BB114" s="82"/>
      <c r="BC114" s="82"/>
      <c r="BD114" s="82"/>
      <c r="BE114" s="82"/>
      <c r="BF114" s="82"/>
      <c r="BG114" s="82">
        <v>0.33333333333333298</v>
      </c>
      <c r="BH114" s="82"/>
      <c r="BI114" s="82"/>
      <c r="BJ114" s="82"/>
      <c r="BK114" s="82">
        <v>0.25</v>
      </c>
      <c r="BL114" s="82"/>
      <c r="BM114" s="82"/>
      <c r="BN114" s="82"/>
      <c r="BO114" s="82"/>
      <c r="BP114" s="82"/>
      <c r="BQ114" s="82"/>
      <c r="BR114" s="82"/>
      <c r="BS114" s="82"/>
      <c r="BT114" s="82">
        <v>0.6</v>
      </c>
      <c r="BV114" s="235">
        <v>18</v>
      </c>
      <c r="BW114" s="82"/>
      <c r="BX114" s="82"/>
      <c r="BY114" s="82"/>
      <c r="BZ114" s="82">
        <v>0.33333333333333298</v>
      </c>
      <c r="CA114" s="82"/>
      <c r="CB114" s="82">
        <v>0.11111111111111099</v>
      </c>
      <c r="CC114" s="82">
        <v>0.25</v>
      </c>
      <c r="CD114" s="82">
        <v>0.28571428571428498</v>
      </c>
      <c r="CE114" s="82">
        <v>0.33333333333333298</v>
      </c>
      <c r="CF114" s="82"/>
      <c r="CG114" s="82"/>
      <c r="CH114" s="82">
        <v>0.5</v>
      </c>
      <c r="CI114" s="82"/>
      <c r="CJ114" s="82"/>
      <c r="CK114" s="82"/>
      <c r="CL114" s="82"/>
      <c r="CM114" s="82"/>
      <c r="CN114" s="82"/>
      <c r="CO114" s="82"/>
      <c r="CP114" s="82"/>
      <c r="CQ114" s="82">
        <v>0.25</v>
      </c>
      <c r="CR114" s="82"/>
      <c r="CS114" s="82"/>
      <c r="CT114" s="82"/>
      <c r="CU114" s="82"/>
      <c r="CV114" s="82"/>
      <c r="CW114" s="82">
        <v>0.33333333333333298</v>
      </c>
      <c r="CX114" s="82"/>
      <c r="CY114" s="82"/>
      <c r="CZ114" s="82"/>
      <c r="DA114" s="82"/>
      <c r="DB114" s="82"/>
      <c r="DC114" s="82"/>
      <c r="DD114" s="82"/>
    </row>
    <row r="116" spans="2:108">
      <c r="B116" s="311" t="s">
        <v>1025</v>
      </c>
      <c r="C116" s="311"/>
      <c r="D116" s="311"/>
      <c r="E116" s="311"/>
      <c r="F116" s="311"/>
      <c r="G116" s="311"/>
      <c r="H116" s="311"/>
      <c r="I116" s="311"/>
      <c r="J116" s="311"/>
      <c r="K116" s="311"/>
      <c r="L116" s="311"/>
      <c r="M116" s="311"/>
      <c r="N116" s="311"/>
      <c r="O116" s="311"/>
      <c r="P116" s="311"/>
      <c r="Q116" s="311"/>
      <c r="R116" s="311"/>
      <c r="S116" s="311"/>
      <c r="T116" s="311"/>
      <c r="U116" s="311"/>
      <c r="V116" s="311"/>
      <c r="W116" s="311"/>
      <c r="X116" s="311"/>
      <c r="Y116" s="311"/>
      <c r="Z116" s="311"/>
      <c r="AA116" s="311"/>
      <c r="AB116" s="311"/>
      <c r="AC116" s="311"/>
      <c r="AD116" s="311"/>
      <c r="AE116" s="311"/>
      <c r="AF116" s="311"/>
      <c r="AG116" s="311"/>
      <c r="AH116" s="311"/>
      <c r="AI116" s="311"/>
      <c r="AJ116" s="311"/>
      <c r="AL116" s="311" t="s">
        <v>1033</v>
      </c>
      <c r="AM116" s="311"/>
      <c r="AN116" s="311"/>
      <c r="AO116" s="311"/>
      <c r="AP116" s="311"/>
      <c r="AQ116" s="311"/>
      <c r="AR116" s="311"/>
      <c r="AS116" s="311"/>
      <c r="AT116" s="311"/>
      <c r="AU116" s="311"/>
      <c r="AV116" s="311"/>
      <c r="AW116" s="311"/>
      <c r="AX116" s="311"/>
      <c r="AY116" s="311"/>
      <c r="AZ116" s="311"/>
      <c r="BA116" s="311"/>
      <c r="BB116" s="311"/>
      <c r="BC116" s="311"/>
      <c r="BD116" s="311"/>
      <c r="BE116" s="311"/>
      <c r="BF116" s="311"/>
      <c r="BG116" s="311"/>
      <c r="BH116" s="311"/>
      <c r="BI116" s="311"/>
      <c r="BJ116" s="311"/>
      <c r="BK116" s="311"/>
      <c r="BL116" s="311"/>
      <c r="BM116" s="311"/>
      <c r="BN116" s="311"/>
      <c r="BO116" s="311"/>
      <c r="BP116" s="311"/>
      <c r="BQ116" s="311"/>
      <c r="BR116" s="311"/>
      <c r="BS116" s="311"/>
      <c r="BT116" s="311"/>
      <c r="BV116" s="311" t="s">
        <v>1038</v>
      </c>
      <c r="BW116" s="311"/>
      <c r="BX116" s="311"/>
      <c r="BY116" s="311"/>
      <c r="BZ116" s="311"/>
      <c r="CA116" s="311"/>
      <c r="CB116" s="311"/>
      <c r="CC116" s="311"/>
      <c r="CD116" s="311"/>
      <c r="CE116" s="311"/>
      <c r="CF116" s="311"/>
      <c r="CG116" s="311"/>
      <c r="CH116" s="311"/>
      <c r="CI116" s="311"/>
      <c r="CJ116" s="311"/>
      <c r="CK116" s="311"/>
      <c r="CL116" s="311"/>
      <c r="CM116" s="311"/>
      <c r="CN116" s="311"/>
      <c r="CO116" s="311"/>
      <c r="CP116" s="311"/>
      <c r="CQ116" s="311"/>
      <c r="CR116" s="311"/>
      <c r="CS116" s="311"/>
      <c r="CT116" s="311"/>
      <c r="CU116" s="311"/>
      <c r="CV116" s="311"/>
      <c r="CW116" s="311"/>
      <c r="CX116" s="311"/>
      <c r="CY116" s="311"/>
      <c r="CZ116" s="311"/>
      <c r="DA116" s="311"/>
      <c r="DB116" s="311"/>
      <c r="DC116" s="311"/>
      <c r="DD116" s="311"/>
    </row>
    <row r="117" spans="2:108">
      <c r="B117" s="235" t="s">
        <v>1021</v>
      </c>
      <c r="C117" s="335" t="s">
        <v>0</v>
      </c>
      <c r="D117" s="335"/>
      <c r="E117" s="335"/>
      <c r="F117" s="335" t="s">
        <v>1</v>
      </c>
      <c r="G117" s="335"/>
      <c r="H117" s="335"/>
      <c r="I117" s="335"/>
      <c r="J117" s="335"/>
      <c r="K117" s="335"/>
      <c r="L117" s="335" t="s">
        <v>1007</v>
      </c>
      <c r="M117" s="335"/>
      <c r="N117" s="335"/>
      <c r="O117" s="335"/>
      <c r="P117" s="335"/>
      <c r="Q117" s="335" t="s">
        <v>1008</v>
      </c>
      <c r="R117" s="335"/>
      <c r="S117" s="335"/>
      <c r="T117" s="335"/>
      <c r="U117" s="335"/>
      <c r="V117" s="335" t="s">
        <v>1009</v>
      </c>
      <c r="W117" s="335"/>
      <c r="X117" s="335"/>
      <c r="Y117" s="335" t="s">
        <v>5</v>
      </c>
      <c r="Z117" s="335"/>
      <c r="AA117" s="335"/>
      <c r="AB117" s="335"/>
      <c r="AC117" s="335"/>
      <c r="AD117" s="335"/>
      <c r="AE117" s="335" t="s">
        <v>1010</v>
      </c>
      <c r="AF117" s="335"/>
      <c r="AG117" s="335"/>
      <c r="AH117" s="335"/>
      <c r="AI117" s="335"/>
      <c r="AJ117" s="236" t="s">
        <v>307</v>
      </c>
      <c r="AL117" s="235" t="s">
        <v>1021</v>
      </c>
      <c r="AM117" s="335" t="s">
        <v>0</v>
      </c>
      <c r="AN117" s="335"/>
      <c r="AO117" s="335"/>
      <c r="AP117" s="335" t="s">
        <v>1</v>
      </c>
      <c r="AQ117" s="335"/>
      <c r="AR117" s="335"/>
      <c r="AS117" s="335"/>
      <c r="AT117" s="335"/>
      <c r="AU117" s="335"/>
      <c r="AV117" s="335" t="s">
        <v>1007</v>
      </c>
      <c r="AW117" s="335"/>
      <c r="AX117" s="335"/>
      <c r="AY117" s="335"/>
      <c r="AZ117" s="335"/>
      <c r="BA117" s="335" t="s">
        <v>1008</v>
      </c>
      <c r="BB117" s="335"/>
      <c r="BC117" s="335"/>
      <c r="BD117" s="335"/>
      <c r="BE117" s="335"/>
      <c r="BF117" s="335" t="s">
        <v>1009</v>
      </c>
      <c r="BG117" s="335"/>
      <c r="BH117" s="335"/>
      <c r="BI117" s="335" t="s">
        <v>5</v>
      </c>
      <c r="BJ117" s="335"/>
      <c r="BK117" s="335"/>
      <c r="BL117" s="335"/>
      <c r="BM117" s="335"/>
      <c r="BN117" s="335"/>
      <c r="BO117" s="335" t="s">
        <v>1010</v>
      </c>
      <c r="BP117" s="335"/>
      <c r="BQ117" s="335"/>
      <c r="BR117" s="335"/>
      <c r="BS117" s="335"/>
      <c r="BT117" s="236" t="s">
        <v>307</v>
      </c>
      <c r="BV117" s="235" t="s">
        <v>1021</v>
      </c>
      <c r="BW117" s="335" t="s">
        <v>0</v>
      </c>
      <c r="BX117" s="335"/>
      <c r="BY117" s="335"/>
      <c r="BZ117" s="335" t="s">
        <v>1</v>
      </c>
      <c r="CA117" s="335"/>
      <c r="CB117" s="335"/>
      <c r="CC117" s="335"/>
      <c r="CD117" s="335"/>
      <c r="CE117" s="335"/>
      <c r="CF117" s="335" t="s">
        <v>1007</v>
      </c>
      <c r="CG117" s="335"/>
      <c r="CH117" s="335"/>
      <c r="CI117" s="335"/>
      <c r="CJ117" s="335"/>
      <c r="CK117" s="335" t="s">
        <v>1008</v>
      </c>
      <c r="CL117" s="335"/>
      <c r="CM117" s="335"/>
      <c r="CN117" s="335"/>
      <c r="CO117" s="335"/>
      <c r="CP117" s="335" t="s">
        <v>1009</v>
      </c>
      <c r="CQ117" s="335"/>
      <c r="CR117" s="335"/>
      <c r="CS117" s="335" t="s">
        <v>5</v>
      </c>
      <c r="CT117" s="335"/>
      <c r="CU117" s="335"/>
      <c r="CV117" s="335"/>
      <c r="CW117" s="335"/>
      <c r="CX117" s="335"/>
      <c r="CY117" s="335" t="s">
        <v>1010</v>
      </c>
      <c r="CZ117" s="335"/>
      <c r="DA117" s="335"/>
      <c r="DB117" s="335"/>
      <c r="DC117" s="335"/>
      <c r="DD117" s="236" t="s">
        <v>307</v>
      </c>
    </row>
    <row r="118" spans="2:108">
      <c r="B118" s="237" t="s">
        <v>12</v>
      </c>
      <c r="C118" s="237">
        <v>147</v>
      </c>
      <c r="D118" s="237">
        <v>258</v>
      </c>
      <c r="E118" s="237">
        <v>369</v>
      </c>
      <c r="F118" s="237">
        <v>14</v>
      </c>
      <c r="G118" s="237">
        <v>25</v>
      </c>
      <c r="H118" s="237">
        <v>36</v>
      </c>
      <c r="I118" s="237">
        <v>47</v>
      </c>
      <c r="J118" s="237">
        <v>58</v>
      </c>
      <c r="K118" s="237">
        <v>69</v>
      </c>
      <c r="L118" s="242" t="s">
        <v>1011</v>
      </c>
      <c r="M118" s="237" t="s">
        <v>1012</v>
      </c>
      <c r="N118" s="237" t="s">
        <v>1013</v>
      </c>
      <c r="O118" s="237" t="s">
        <v>1014</v>
      </c>
      <c r="P118" s="237">
        <v>5</v>
      </c>
      <c r="Q118" s="242" t="s">
        <v>1011</v>
      </c>
      <c r="R118" s="237" t="s">
        <v>1012</v>
      </c>
      <c r="S118" s="237" t="s">
        <v>1013</v>
      </c>
      <c r="T118" s="237" t="s">
        <v>1014</v>
      </c>
      <c r="U118" s="237">
        <v>5</v>
      </c>
      <c r="V118" s="237" t="s">
        <v>476</v>
      </c>
      <c r="W118" s="237" t="s">
        <v>477</v>
      </c>
      <c r="X118" s="237" t="s">
        <v>868</v>
      </c>
      <c r="Y118" s="237" t="s">
        <v>1016</v>
      </c>
      <c r="Z118" s="273" t="s">
        <v>1158</v>
      </c>
      <c r="AA118" s="273" t="s">
        <v>1018</v>
      </c>
      <c r="AB118" s="273" t="s">
        <v>1159</v>
      </c>
      <c r="AC118" s="273" t="s">
        <v>1160</v>
      </c>
      <c r="AD118" s="273" t="s">
        <v>1020</v>
      </c>
      <c r="AE118" s="273" t="s">
        <v>1158</v>
      </c>
      <c r="AF118" s="273" t="s">
        <v>1018</v>
      </c>
      <c r="AG118" s="273" t="s">
        <v>1159</v>
      </c>
      <c r="AH118" s="273" t="s">
        <v>1160</v>
      </c>
      <c r="AI118" s="273" t="s">
        <v>1020</v>
      </c>
      <c r="AJ118" s="237" t="s">
        <v>307</v>
      </c>
      <c r="AL118" s="237" t="s">
        <v>12</v>
      </c>
      <c r="AM118" s="237">
        <v>147</v>
      </c>
      <c r="AN118" s="237">
        <v>258</v>
      </c>
      <c r="AO118" s="237">
        <v>369</v>
      </c>
      <c r="AP118" s="237">
        <v>14</v>
      </c>
      <c r="AQ118" s="237">
        <v>25</v>
      </c>
      <c r="AR118" s="237">
        <v>36</v>
      </c>
      <c r="AS118" s="237">
        <v>47</v>
      </c>
      <c r="AT118" s="237">
        <v>58</v>
      </c>
      <c r="AU118" s="237">
        <v>69</v>
      </c>
      <c r="AV118" s="242" t="s">
        <v>1011</v>
      </c>
      <c r="AW118" s="237" t="s">
        <v>1012</v>
      </c>
      <c r="AX118" s="237" t="s">
        <v>1013</v>
      </c>
      <c r="AY118" s="237" t="s">
        <v>1014</v>
      </c>
      <c r="AZ118" s="237">
        <v>5</v>
      </c>
      <c r="BA118" s="242" t="s">
        <v>1011</v>
      </c>
      <c r="BB118" s="237" t="s">
        <v>1012</v>
      </c>
      <c r="BC118" s="237" t="s">
        <v>1013</v>
      </c>
      <c r="BD118" s="237" t="s">
        <v>1014</v>
      </c>
      <c r="BE118" s="237">
        <v>5</v>
      </c>
      <c r="BF118" s="237" t="s">
        <v>476</v>
      </c>
      <c r="BG118" s="237" t="s">
        <v>477</v>
      </c>
      <c r="BH118" s="237" t="s">
        <v>868</v>
      </c>
      <c r="BI118" s="237" t="s">
        <v>1016</v>
      </c>
      <c r="BJ118" s="273" t="s">
        <v>1158</v>
      </c>
      <c r="BK118" s="273" t="s">
        <v>1018</v>
      </c>
      <c r="BL118" s="273" t="s">
        <v>1159</v>
      </c>
      <c r="BM118" s="273" t="s">
        <v>1160</v>
      </c>
      <c r="BN118" s="273" t="s">
        <v>1020</v>
      </c>
      <c r="BO118" s="273" t="s">
        <v>1158</v>
      </c>
      <c r="BP118" s="273" t="s">
        <v>1018</v>
      </c>
      <c r="BQ118" s="273" t="s">
        <v>1159</v>
      </c>
      <c r="BR118" s="273" t="s">
        <v>1160</v>
      </c>
      <c r="BS118" s="273" t="s">
        <v>1020</v>
      </c>
      <c r="BT118" s="237" t="s">
        <v>307</v>
      </c>
      <c r="BV118" s="237" t="s">
        <v>12</v>
      </c>
      <c r="BW118" s="237">
        <v>147</v>
      </c>
      <c r="BX118" s="237">
        <v>258</v>
      </c>
      <c r="BY118" s="237">
        <v>369</v>
      </c>
      <c r="BZ118" s="237">
        <v>14</v>
      </c>
      <c r="CA118" s="237">
        <v>25</v>
      </c>
      <c r="CB118" s="237">
        <v>36</v>
      </c>
      <c r="CC118" s="237">
        <v>47</v>
      </c>
      <c r="CD118" s="237">
        <v>58</v>
      </c>
      <c r="CE118" s="237">
        <v>69</v>
      </c>
      <c r="CF118" s="242" t="s">
        <v>1011</v>
      </c>
      <c r="CG118" s="237" t="s">
        <v>1012</v>
      </c>
      <c r="CH118" s="237" t="s">
        <v>1013</v>
      </c>
      <c r="CI118" s="237" t="s">
        <v>1014</v>
      </c>
      <c r="CJ118" s="237">
        <v>5</v>
      </c>
      <c r="CK118" s="242" t="s">
        <v>1011</v>
      </c>
      <c r="CL118" s="237" t="s">
        <v>1012</v>
      </c>
      <c r="CM118" s="237" t="s">
        <v>1013</v>
      </c>
      <c r="CN118" s="237" t="s">
        <v>1014</v>
      </c>
      <c r="CO118" s="237">
        <v>5</v>
      </c>
      <c r="CP118" s="237" t="s">
        <v>476</v>
      </c>
      <c r="CQ118" s="237" t="s">
        <v>477</v>
      </c>
      <c r="CR118" s="237" t="s">
        <v>868</v>
      </c>
      <c r="CS118" s="237" t="s">
        <v>1016</v>
      </c>
      <c r="CT118" s="273" t="s">
        <v>1158</v>
      </c>
      <c r="CU118" s="273" t="s">
        <v>1018</v>
      </c>
      <c r="CV118" s="273" t="s">
        <v>1159</v>
      </c>
      <c r="CW118" s="273" t="s">
        <v>1160</v>
      </c>
      <c r="CX118" s="273" t="s">
        <v>1020</v>
      </c>
      <c r="CY118" s="273" t="s">
        <v>1158</v>
      </c>
      <c r="CZ118" s="273" t="s">
        <v>1018</v>
      </c>
      <c r="DA118" s="273" t="s">
        <v>1159</v>
      </c>
      <c r="DB118" s="273" t="s">
        <v>1160</v>
      </c>
      <c r="DC118" s="273" t="s">
        <v>1020</v>
      </c>
      <c r="DD118" s="237" t="s">
        <v>307</v>
      </c>
    </row>
    <row r="119" spans="2:108">
      <c r="B119" s="235">
        <v>0</v>
      </c>
      <c r="C119" s="43">
        <v>7.8740157480314907E-3</v>
      </c>
      <c r="D119" s="43">
        <v>1.03092783505154E-2</v>
      </c>
      <c r="E119" s="43">
        <v>1.01010101010101E-2</v>
      </c>
      <c r="F119" s="43">
        <v>2.4729520865533199E-2</v>
      </c>
      <c r="G119" s="43">
        <v>2.6272577996715899E-2</v>
      </c>
      <c r="H119" s="43">
        <v>2.4179620034542298E-2</v>
      </c>
      <c r="I119" s="43">
        <v>2.3008849557522099E-2</v>
      </c>
      <c r="J119" s="43">
        <v>2.1959459459459402E-2</v>
      </c>
      <c r="K119" s="43">
        <v>2.4205748865355502E-2</v>
      </c>
      <c r="L119" s="82">
        <v>2.8089887640449399E-2</v>
      </c>
      <c r="M119" s="43">
        <v>3.6535859269282801E-2</v>
      </c>
      <c r="N119" s="43">
        <v>4.81813887576759E-2</v>
      </c>
      <c r="O119" s="43">
        <v>5.2044609665427503E-2</v>
      </c>
      <c r="P119" s="43">
        <v>7.0707070707070704E-2</v>
      </c>
      <c r="Q119" s="82">
        <v>0.1</v>
      </c>
      <c r="R119" s="82">
        <v>2.6315789473684199E-2</v>
      </c>
      <c r="S119" s="82">
        <v>1.21951219512195E-2</v>
      </c>
      <c r="T119" s="82"/>
      <c r="U119" s="82"/>
      <c r="V119" s="43">
        <v>1.61145926589077E-2</v>
      </c>
      <c r="W119" s="82">
        <v>2.3809523809523801E-2</v>
      </c>
      <c r="X119" s="82"/>
      <c r="Y119" s="82"/>
      <c r="Z119" s="82">
        <v>1.06951871657754E-2</v>
      </c>
      <c r="AA119" s="43">
        <v>1.37254901960784E-2</v>
      </c>
      <c r="AB119" s="43">
        <v>0.04</v>
      </c>
      <c r="AC119" s="43">
        <v>2.3188405797101401E-2</v>
      </c>
      <c r="AD119" s="43">
        <v>2.8985507246376802E-2</v>
      </c>
      <c r="AE119" s="82"/>
      <c r="AF119" s="82"/>
      <c r="AG119" s="82"/>
      <c r="AH119" s="82"/>
      <c r="AI119" s="82"/>
      <c r="AJ119" s="43">
        <v>2.1186440677966101E-2</v>
      </c>
      <c r="AL119" s="235">
        <v>0</v>
      </c>
      <c r="AM119" s="82">
        <v>0.85714285714285698</v>
      </c>
      <c r="AN119" s="82"/>
      <c r="AO119" s="82">
        <v>0.90909090909090895</v>
      </c>
      <c r="AP119" s="82">
        <v>0.82499999999999996</v>
      </c>
      <c r="AQ119" s="82">
        <v>0.75</v>
      </c>
      <c r="AR119" s="82">
        <v>0.72222222222222199</v>
      </c>
      <c r="AS119" s="82">
        <v>0.70422535211267601</v>
      </c>
      <c r="AT119" s="82">
        <v>0.8</v>
      </c>
      <c r="AU119" s="82">
        <v>0.83098591549295697</v>
      </c>
      <c r="AV119" s="82">
        <v>0.65306122448979498</v>
      </c>
      <c r="AW119" s="82">
        <v>0.64393939393939303</v>
      </c>
      <c r="AX119" s="82">
        <v>0.55294117647058805</v>
      </c>
      <c r="AY119" s="82">
        <v>0.53333333333333299</v>
      </c>
      <c r="AZ119" s="82">
        <v>0.36363636363636298</v>
      </c>
      <c r="BA119" s="82"/>
      <c r="BB119" s="82"/>
      <c r="BC119" s="82">
        <v>0.75</v>
      </c>
      <c r="BD119" s="82"/>
      <c r="BE119" s="82"/>
      <c r="BF119" s="82">
        <v>0.852173913043478</v>
      </c>
      <c r="BG119" s="82">
        <v>0.78947368421052599</v>
      </c>
      <c r="BH119" s="82"/>
      <c r="BI119" s="82">
        <v>0.85714285714285698</v>
      </c>
      <c r="BJ119" s="82">
        <v>0.91666666666666596</v>
      </c>
      <c r="BK119" s="82">
        <v>0.77586206896551702</v>
      </c>
      <c r="BL119" s="82">
        <v>0.75</v>
      </c>
      <c r="BM119" s="82">
        <v>0.68421052631578905</v>
      </c>
      <c r="BN119" s="82">
        <v>0.66666666666666596</v>
      </c>
      <c r="BO119" s="82"/>
      <c r="BP119" s="82"/>
      <c r="BQ119" s="82"/>
      <c r="BR119" s="82"/>
      <c r="BS119" s="82"/>
      <c r="BT119" s="82">
        <v>0.90909090909090895</v>
      </c>
      <c r="BV119" s="235">
        <v>0</v>
      </c>
      <c r="BW119" s="82">
        <v>2.4390243902439001E-2</v>
      </c>
      <c r="BX119" s="82"/>
      <c r="BY119" s="82">
        <v>4.1237113402061799E-2</v>
      </c>
      <c r="BZ119" s="82">
        <v>3.5656401944894597E-2</v>
      </c>
      <c r="CA119" s="82">
        <v>4.4293015332197601E-2</v>
      </c>
      <c r="CB119" s="82">
        <v>5.1094890510948898E-2</v>
      </c>
      <c r="CC119" s="82">
        <v>5.4249547920433898E-2</v>
      </c>
      <c r="CD119" s="82">
        <v>5.1146384479717803E-2</v>
      </c>
      <c r="CE119" s="82">
        <v>4.7846889952153103E-2</v>
      </c>
      <c r="CF119" s="82">
        <v>7.5506445672191502E-2</v>
      </c>
      <c r="CG119" s="82">
        <v>7.6019350380096704E-2</v>
      </c>
      <c r="CH119" s="82">
        <v>9.6181730304494895E-2</v>
      </c>
      <c r="CI119" s="82">
        <v>0.100376411543287</v>
      </c>
      <c r="CJ119" s="82">
        <v>8.2294264339152101E-2</v>
      </c>
      <c r="CK119" s="82">
        <v>0.105263157894736</v>
      </c>
      <c r="CL119" s="82"/>
      <c r="CM119" s="82">
        <v>6.1728395061728301E-2</v>
      </c>
      <c r="CN119" s="82"/>
      <c r="CO119" s="82"/>
      <c r="CP119" s="82">
        <v>3.9111111111111103E-2</v>
      </c>
      <c r="CQ119" s="82">
        <v>2.5641025641025599E-2</v>
      </c>
      <c r="CR119" s="82">
        <v>0.5</v>
      </c>
      <c r="CS119" s="82">
        <v>9.0909090909090905E-3</v>
      </c>
      <c r="CT119" s="82">
        <v>2.09424083769633E-2</v>
      </c>
      <c r="CU119" s="82">
        <v>3.9920159680638702E-2</v>
      </c>
      <c r="CV119" s="82">
        <v>6.1224489795918297E-2</v>
      </c>
      <c r="CW119" s="82">
        <v>5.0898203592814301E-2</v>
      </c>
      <c r="CX119" s="82">
        <v>7.6487252124645896E-2</v>
      </c>
      <c r="CY119" s="82">
        <v>9.0909090909090898E-2</v>
      </c>
      <c r="CZ119" s="82"/>
      <c r="DA119" s="82"/>
      <c r="DB119" s="82"/>
      <c r="DC119" s="82">
        <v>8.3333333333333301E-2</v>
      </c>
      <c r="DD119" s="82">
        <v>3.0042918454935601E-2</v>
      </c>
    </row>
    <row r="120" spans="2:108">
      <c r="B120" s="235">
        <v>1</v>
      </c>
      <c r="C120" s="43">
        <v>4.8192771084337302E-3</v>
      </c>
      <c r="D120" s="43">
        <v>1.4888337468982601E-2</v>
      </c>
      <c r="E120" s="43">
        <v>1.72413793103448E-2</v>
      </c>
      <c r="F120" s="43">
        <v>2.5968109339407699E-2</v>
      </c>
      <c r="G120" s="43">
        <v>2.9544316474712E-2</v>
      </c>
      <c r="H120" s="43">
        <v>2.8361344537815102E-2</v>
      </c>
      <c r="I120" s="43">
        <v>2.8046914839367599E-2</v>
      </c>
      <c r="J120" s="43">
        <v>2.21662468513853E-2</v>
      </c>
      <c r="K120" s="43">
        <v>2.61437908496732E-2</v>
      </c>
      <c r="L120" s="82">
        <v>3.1674208144796302E-2</v>
      </c>
      <c r="M120" s="43">
        <v>3.0954428202923399E-2</v>
      </c>
      <c r="N120" s="43">
        <v>4.63932954205327E-2</v>
      </c>
      <c r="O120" s="43">
        <v>4.93150684931506E-2</v>
      </c>
      <c r="P120" s="43">
        <v>4.9549549549549501E-2</v>
      </c>
      <c r="Q120" s="43">
        <v>6.4935064935064901E-2</v>
      </c>
      <c r="R120" s="43">
        <v>2.77777777777777E-2</v>
      </c>
      <c r="S120" s="43">
        <v>4.7619047619047603E-2</v>
      </c>
      <c r="T120" s="82"/>
      <c r="U120" s="82"/>
      <c r="V120" s="43">
        <v>2.4727272727272698E-2</v>
      </c>
      <c r="W120" s="43">
        <v>3.08008213552361E-2</v>
      </c>
      <c r="X120" s="82"/>
      <c r="Y120" s="43">
        <v>1.06007067137809E-2</v>
      </c>
      <c r="Z120" s="43">
        <v>2.3090586145648299E-2</v>
      </c>
      <c r="AA120" s="43">
        <v>2.5490196078431299E-2</v>
      </c>
      <c r="AB120" s="43">
        <v>7.6388888888888895E-2</v>
      </c>
      <c r="AC120" s="43">
        <v>3.6549707602339103E-2</v>
      </c>
      <c r="AD120" s="43">
        <v>4.1850220264317103E-2</v>
      </c>
      <c r="AE120" s="82"/>
      <c r="AF120" s="82">
        <v>5.7692307692307598E-2</v>
      </c>
      <c r="AG120" s="82">
        <v>5.5555555555555497E-2</v>
      </c>
      <c r="AH120" s="82">
        <v>3.8461538461538401E-2</v>
      </c>
      <c r="AI120" s="43">
        <v>4.54545454545454E-2</v>
      </c>
      <c r="AJ120" s="43">
        <v>2.5423728813559299E-2</v>
      </c>
      <c r="AL120" s="235">
        <v>1</v>
      </c>
      <c r="AM120" s="82">
        <v>0.86363636363636298</v>
      </c>
      <c r="AN120" s="82">
        <v>0.82</v>
      </c>
      <c r="AO120" s="82">
        <v>0.92592592592592504</v>
      </c>
      <c r="AP120" s="82">
        <v>0.82589285714285698</v>
      </c>
      <c r="AQ120" s="82">
        <v>0.78918918918918901</v>
      </c>
      <c r="AR120" s="82">
        <v>0.69325153374233095</v>
      </c>
      <c r="AS120" s="82">
        <v>0.71910112359550504</v>
      </c>
      <c r="AT120" s="82">
        <v>0.79558011049723698</v>
      </c>
      <c r="AU120" s="82">
        <v>0.82113821138211296</v>
      </c>
      <c r="AV120" s="82">
        <v>0.65384615384615297</v>
      </c>
      <c r="AW120" s="82">
        <v>0.66489361702127603</v>
      </c>
      <c r="AX120" s="82">
        <v>0.54275092936802904</v>
      </c>
      <c r="AY120" s="82">
        <v>0.54838709677419295</v>
      </c>
      <c r="AZ120" s="82">
        <v>0.58333333333333304</v>
      </c>
      <c r="BA120" s="82">
        <v>0.66666666666666596</v>
      </c>
      <c r="BB120" s="82">
        <v>0.66666666666666596</v>
      </c>
      <c r="BC120" s="82">
        <v>0.82352941176470495</v>
      </c>
      <c r="BD120" s="82"/>
      <c r="BE120" s="82"/>
      <c r="BF120" s="82">
        <v>0.77862595419847302</v>
      </c>
      <c r="BG120" s="82">
        <v>0.74418604651162701</v>
      </c>
      <c r="BH120" s="82"/>
      <c r="BI120" s="82">
        <v>0.91304347826086896</v>
      </c>
      <c r="BJ120" s="82">
        <v>0.83823529411764697</v>
      </c>
      <c r="BK120" s="82">
        <v>0.76642335766423297</v>
      </c>
      <c r="BL120" s="82">
        <v>0.75</v>
      </c>
      <c r="BM120" s="82">
        <v>0.83076923076923004</v>
      </c>
      <c r="BN120" s="82">
        <v>0.67567567567567499</v>
      </c>
      <c r="BO120" s="82"/>
      <c r="BP120" s="82"/>
      <c r="BQ120" s="82"/>
      <c r="BR120" s="82">
        <v>0.8</v>
      </c>
      <c r="BS120" s="82">
        <v>0.75</v>
      </c>
      <c r="BT120" s="82">
        <v>0.835443037974683</v>
      </c>
      <c r="BV120" s="235">
        <v>1</v>
      </c>
      <c r="BW120" s="82">
        <v>2.11640211640211E-2</v>
      </c>
      <c r="BX120" s="82">
        <v>2.5139664804469199E-2</v>
      </c>
      <c r="BY120" s="82">
        <v>1.7045454545454499E-2</v>
      </c>
      <c r="BZ120" s="82">
        <v>4.1326530612244901E-2</v>
      </c>
      <c r="CA120" s="82">
        <v>5.44724770642201E-2</v>
      </c>
      <c r="CB120" s="82">
        <v>5.9488399762046403E-2</v>
      </c>
      <c r="CC120" s="82">
        <v>4.5850261172373702E-2</v>
      </c>
      <c r="CD120" s="82">
        <v>4.9577464788732303E-2</v>
      </c>
      <c r="CE120" s="82">
        <v>3.5143769968051103E-2</v>
      </c>
      <c r="CF120" s="82">
        <v>6.2052505966587103E-2</v>
      </c>
      <c r="CG120" s="82">
        <v>8.2875686470294502E-2</v>
      </c>
      <c r="CH120" s="82">
        <v>8.9686098654708502E-2</v>
      </c>
      <c r="CI120" s="82">
        <v>9.8635886673662104E-2</v>
      </c>
      <c r="CJ120" s="82">
        <v>0.105386416861826</v>
      </c>
      <c r="CK120" s="82">
        <v>2.6315789473684199E-2</v>
      </c>
      <c r="CL120" s="82">
        <v>4.08163265306122E-2</v>
      </c>
      <c r="CM120" s="82">
        <v>8.8372093023255799E-2</v>
      </c>
      <c r="CN120" s="82"/>
      <c r="CO120" s="82">
        <v>0.5</v>
      </c>
      <c r="CP120" s="82">
        <v>4.5985970381917297E-2</v>
      </c>
      <c r="CQ120" s="82">
        <v>5.97701149425287E-2</v>
      </c>
      <c r="CR120" s="82"/>
      <c r="CS120" s="82">
        <v>4.296875E-2</v>
      </c>
      <c r="CT120" s="82">
        <v>4.6464646464646403E-2</v>
      </c>
      <c r="CU120" s="82">
        <v>5.15239477503628E-2</v>
      </c>
      <c r="CV120" s="82">
        <v>0.1</v>
      </c>
      <c r="CW120" s="82">
        <v>7.4603174603174602E-2</v>
      </c>
      <c r="CX120" s="82">
        <v>9.2457420924574193E-2</v>
      </c>
      <c r="CY120" s="82">
        <v>0.107142857142857</v>
      </c>
      <c r="CZ120" s="82">
        <v>6.8181818181818094E-2</v>
      </c>
      <c r="DA120" s="82"/>
      <c r="DB120" s="82">
        <v>7.4999999999999997E-2</v>
      </c>
      <c r="DC120" s="82">
        <v>0.105263157894736</v>
      </c>
      <c r="DD120" s="82">
        <v>5.3311793214862603E-2</v>
      </c>
    </row>
    <row r="121" spans="2:108">
      <c r="B121" s="235">
        <v>2</v>
      </c>
      <c r="C121" s="43">
        <v>1.6949152542372801E-2</v>
      </c>
      <c r="D121" s="43">
        <v>2.6173285198555898E-2</v>
      </c>
      <c r="E121" s="43">
        <v>2.1276595744680799E-2</v>
      </c>
      <c r="F121" s="43">
        <v>2.7532290958531599E-2</v>
      </c>
      <c r="G121" s="43">
        <v>3.3005105762217303E-2</v>
      </c>
      <c r="H121" s="43">
        <v>3.5517114464482802E-2</v>
      </c>
      <c r="I121" s="43">
        <v>3.8026340196624001E-2</v>
      </c>
      <c r="J121" s="43">
        <v>3.33394394577761E-2</v>
      </c>
      <c r="K121" s="43">
        <v>2.9223586373854402E-2</v>
      </c>
      <c r="L121" s="43">
        <v>4.8961424332344197E-2</v>
      </c>
      <c r="M121" s="43">
        <v>4.2113040265977099E-2</v>
      </c>
      <c r="N121" s="43">
        <v>5.1499999999999997E-2</v>
      </c>
      <c r="O121" s="43">
        <v>5.5938697318007602E-2</v>
      </c>
      <c r="P121" s="43">
        <v>6.1892130857648102E-2</v>
      </c>
      <c r="Q121" s="43">
        <v>3.10880829015544E-2</v>
      </c>
      <c r="R121" s="43">
        <v>4.6471600688468097E-2</v>
      </c>
      <c r="S121" s="43">
        <v>4.7841306884480697E-2</v>
      </c>
      <c r="T121" s="43">
        <v>3.3333333333333298E-2</v>
      </c>
      <c r="U121" s="82"/>
      <c r="V121" s="43">
        <v>3.2440056417489399E-2</v>
      </c>
      <c r="W121" s="43">
        <v>3.6971830985915402E-2</v>
      </c>
      <c r="X121" s="82">
        <v>4.7619047619047603E-2</v>
      </c>
      <c r="Y121" s="43">
        <v>2.2875816993463999E-2</v>
      </c>
      <c r="Z121" s="43">
        <v>2.72277227722772E-2</v>
      </c>
      <c r="AA121" s="43">
        <v>3.2665639445300397E-2</v>
      </c>
      <c r="AB121" s="43">
        <v>2.5806451612903201E-2</v>
      </c>
      <c r="AC121" s="43">
        <v>3.7133550488599301E-2</v>
      </c>
      <c r="AD121" s="43">
        <v>4.5490822027134802E-2</v>
      </c>
      <c r="AE121" s="82">
        <v>1.1494252873563199E-2</v>
      </c>
      <c r="AF121" s="82">
        <v>3.3112582781456901E-2</v>
      </c>
      <c r="AG121" s="82">
        <v>3.1746031746031703E-2</v>
      </c>
      <c r="AH121" s="43">
        <v>2.46305418719211E-2</v>
      </c>
      <c r="AI121" s="43">
        <v>4.9180327868852403E-2</v>
      </c>
      <c r="AJ121" s="43">
        <v>2.87958115183246E-2</v>
      </c>
      <c r="AL121" s="235">
        <v>2</v>
      </c>
      <c r="AM121" s="82">
        <v>0.91150442477876104</v>
      </c>
      <c r="AN121" s="82">
        <v>0.82882882882882802</v>
      </c>
      <c r="AO121" s="82">
        <v>0.90990990990990905</v>
      </c>
      <c r="AP121" s="82">
        <v>0.78928571428571404</v>
      </c>
      <c r="AQ121" s="82">
        <v>0.73904382470119501</v>
      </c>
      <c r="AR121" s="82">
        <v>0.71157894736842098</v>
      </c>
      <c r="AS121" s="82">
        <v>0.70658682634730496</v>
      </c>
      <c r="AT121" s="82">
        <v>0.76409185803757795</v>
      </c>
      <c r="AU121" s="82">
        <v>0.79049295774647799</v>
      </c>
      <c r="AV121" s="82">
        <v>0.6</v>
      </c>
      <c r="AW121" s="82">
        <v>0.594654788418708</v>
      </c>
      <c r="AX121" s="82">
        <v>0.54713493530499002</v>
      </c>
      <c r="AY121" s="82">
        <v>0.43209876543209802</v>
      </c>
      <c r="AZ121" s="82">
        <v>0.453125</v>
      </c>
      <c r="BA121" s="82">
        <v>0.9375</v>
      </c>
      <c r="BB121" s="82">
        <v>0.69354838709677402</v>
      </c>
      <c r="BC121" s="82">
        <v>0.6</v>
      </c>
      <c r="BD121" s="82">
        <v>0.5</v>
      </c>
      <c r="BE121" s="82"/>
      <c r="BF121" s="82">
        <v>0.765625</v>
      </c>
      <c r="BG121" s="82">
        <v>0.77450980392156799</v>
      </c>
      <c r="BH121" s="82"/>
      <c r="BI121" s="82">
        <v>0.85333333333333306</v>
      </c>
      <c r="BJ121" s="82">
        <v>0.77536231884057905</v>
      </c>
      <c r="BK121" s="82">
        <v>0.778481012658227</v>
      </c>
      <c r="BL121" s="82">
        <v>0.78048780487804803</v>
      </c>
      <c r="BM121" s="82">
        <v>0.69182389937106903</v>
      </c>
      <c r="BN121" s="82">
        <v>0.55172413793103403</v>
      </c>
      <c r="BO121" s="82">
        <v>0.63636363636363602</v>
      </c>
      <c r="BP121" s="82">
        <v>0.94444444444444398</v>
      </c>
      <c r="BQ121" s="82">
        <v>0.66666666666666596</v>
      </c>
      <c r="BR121" s="82">
        <v>0.85714285714285698</v>
      </c>
      <c r="BS121" s="82">
        <v>0.66666666666666596</v>
      </c>
      <c r="BT121" s="82">
        <v>0.84888888888888803</v>
      </c>
      <c r="BV121" s="235">
        <v>2</v>
      </c>
      <c r="BW121" s="82">
        <v>2.7382256297918899E-2</v>
      </c>
      <c r="BX121" s="82">
        <v>4.17582417582417E-2</v>
      </c>
      <c r="BY121" s="82">
        <v>3.29087048832271E-2</v>
      </c>
      <c r="BZ121" s="82">
        <v>4.6491789294092499E-2</v>
      </c>
      <c r="CA121" s="82">
        <v>5.9913103132860697E-2</v>
      </c>
      <c r="CB121" s="82">
        <v>6.3810181985717501E-2</v>
      </c>
      <c r="CC121" s="82">
        <v>5.6412618005986598E-2</v>
      </c>
      <c r="CD121" s="82">
        <v>5.2237111060640398E-2</v>
      </c>
      <c r="CE121" s="82">
        <v>4.7196362849101503E-2</v>
      </c>
      <c r="CF121" s="82">
        <v>6.7340067340067297E-2</v>
      </c>
      <c r="CG121" s="82">
        <v>8.4088269454123094E-2</v>
      </c>
      <c r="CH121" s="82">
        <v>9.8279706913029605E-2</v>
      </c>
      <c r="CI121" s="82">
        <v>9.3244529019980898E-2</v>
      </c>
      <c r="CJ121" s="82">
        <v>0.1</v>
      </c>
      <c r="CK121" s="82">
        <v>3.2679738562091498E-2</v>
      </c>
      <c r="CL121" s="82">
        <v>6.9716775599128505E-2</v>
      </c>
      <c r="CM121" s="82">
        <v>7.6807228915662606E-2</v>
      </c>
      <c r="CN121" s="82"/>
      <c r="CO121" s="82">
        <v>0.18181818181818099</v>
      </c>
      <c r="CP121" s="82">
        <v>6.25339858618814E-2</v>
      </c>
      <c r="CQ121" s="82">
        <v>7.0118662351671995E-2</v>
      </c>
      <c r="CR121" s="82">
        <v>5.8823529411764698E-2</v>
      </c>
      <c r="CS121" s="82">
        <v>3.5984848484848397E-2</v>
      </c>
      <c r="CT121" s="82">
        <v>3.7037037037037E-2</v>
      </c>
      <c r="CU121" s="82">
        <v>5.8386017106731102E-2</v>
      </c>
      <c r="CV121" s="82">
        <v>3.1007751937984399E-2</v>
      </c>
      <c r="CW121" s="82">
        <v>7.0810385523210007E-2</v>
      </c>
      <c r="CX121" s="82">
        <v>8.7824351297405095E-2</v>
      </c>
      <c r="CY121" s="82">
        <v>1.3333333333333299E-2</v>
      </c>
      <c r="CZ121" s="82">
        <v>5.3846153846153801E-2</v>
      </c>
      <c r="DA121" s="82">
        <v>3.7735849056603703E-2</v>
      </c>
      <c r="DB121" s="82">
        <v>5.2631578947368397E-2</v>
      </c>
      <c r="DC121" s="82">
        <v>7.0422535211267595E-2</v>
      </c>
      <c r="DD121" s="82">
        <v>4.7650130548302798E-2</v>
      </c>
    </row>
    <row r="122" spans="2:108">
      <c r="B122" s="235">
        <v>3</v>
      </c>
      <c r="C122" s="43">
        <v>2.7571115973741699E-2</v>
      </c>
      <c r="D122" s="43">
        <v>2.4357838795394101E-2</v>
      </c>
      <c r="E122" s="43">
        <v>2.4022801302931499E-2</v>
      </c>
      <c r="F122" s="43">
        <v>3.2386514467746201E-2</v>
      </c>
      <c r="G122" s="43">
        <v>3.7540805223068498E-2</v>
      </c>
      <c r="H122" s="43">
        <v>4.5607212303340902E-2</v>
      </c>
      <c r="I122" s="43">
        <v>4.2345854004252302E-2</v>
      </c>
      <c r="J122" s="43">
        <v>3.8526111160201403E-2</v>
      </c>
      <c r="K122" s="43">
        <v>3.4352817456839803E-2</v>
      </c>
      <c r="L122" s="43">
        <v>5.3211009174311902E-2</v>
      </c>
      <c r="M122" s="43">
        <v>5.5731346330509302E-2</v>
      </c>
      <c r="N122" s="43">
        <v>5.8033385498174203E-2</v>
      </c>
      <c r="O122" s="43">
        <v>6.0365082233869501E-2</v>
      </c>
      <c r="P122" s="43">
        <v>6.5998329156223806E-2</v>
      </c>
      <c r="Q122" s="43">
        <v>4.08163265306122E-2</v>
      </c>
      <c r="R122" s="43">
        <v>3.89711613406079E-2</v>
      </c>
      <c r="S122" s="43">
        <v>5.7682985942801697E-2</v>
      </c>
      <c r="T122" s="43">
        <v>4.3010752688171998E-2</v>
      </c>
      <c r="U122" s="43">
        <v>8.5714285714285701E-2</v>
      </c>
      <c r="V122" s="43">
        <v>4.22153369481022E-2</v>
      </c>
      <c r="W122" s="43">
        <v>4.4354838709677401E-2</v>
      </c>
      <c r="X122" s="82">
        <v>9.6385542168674704E-2</v>
      </c>
      <c r="Y122" s="43">
        <v>3.49056603773584E-2</v>
      </c>
      <c r="Z122" s="43">
        <v>3.2663316582914499E-2</v>
      </c>
      <c r="AA122" s="43">
        <v>3.9229063619307503E-2</v>
      </c>
      <c r="AB122" s="43">
        <v>5.3962900505902099E-2</v>
      </c>
      <c r="AC122" s="43">
        <v>5.8526011560693599E-2</v>
      </c>
      <c r="AD122" s="43">
        <v>5.5228276877761398E-2</v>
      </c>
      <c r="AE122" s="82">
        <v>1.8433179723502301E-2</v>
      </c>
      <c r="AF122" s="82">
        <v>2.4615384615384601E-2</v>
      </c>
      <c r="AG122" s="82">
        <v>4.9586776859504099E-2</v>
      </c>
      <c r="AH122" s="43">
        <v>3.2064128256513003E-2</v>
      </c>
      <c r="AI122" s="43">
        <v>4.3659043659043599E-2</v>
      </c>
      <c r="AJ122" s="43">
        <v>3.1576330183987998E-2</v>
      </c>
      <c r="AL122" s="235">
        <v>3</v>
      </c>
      <c r="AM122" s="82">
        <v>0.83984375</v>
      </c>
      <c r="AN122" s="82">
        <v>0.81690140845070403</v>
      </c>
      <c r="AO122" s="82">
        <v>0.81932773109243695</v>
      </c>
      <c r="AP122" s="82">
        <v>0.76885406464250705</v>
      </c>
      <c r="AQ122" s="82">
        <v>0.71022128556375097</v>
      </c>
      <c r="AR122" s="82">
        <v>0.73661202185792296</v>
      </c>
      <c r="AS122" s="82">
        <v>0.69160768452982802</v>
      </c>
      <c r="AT122" s="82">
        <v>0.70851063829787198</v>
      </c>
      <c r="AU122" s="82">
        <v>0.77854330708661401</v>
      </c>
      <c r="AV122" s="82">
        <v>0.66666666666666596</v>
      </c>
      <c r="AW122" s="82">
        <v>0.58498023715415004</v>
      </c>
      <c r="AX122" s="82">
        <v>0.57048872180451105</v>
      </c>
      <c r="AY122" s="82">
        <v>0.49062499999999998</v>
      </c>
      <c r="AZ122" s="82">
        <v>0.36893203883495101</v>
      </c>
      <c r="BA122" s="82">
        <v>0.86666666666666603</v>
      </c>
      <c r="BB122" s="82">
        <v>0.64285714285714202</v>
      </c>
      <c r="BC122" s="82">
        <v>0.648484848484848</v>
      </c>
      <c r="BD122" s="82">
        <v>0.4</v>
      </c>
      <c r="BE122" s="82">
        <v>0.5</v>
      </c>
      <c r="BF122" s="82">
        <v>0.67489711934156305</v>
      </c>
      <c r="BG122" s="82">
        <v>0.72619047619047605</v>
      </c>
      <c r="BH122" s="82">
        <v>0.57142857142857095</v>
      </c>
      <c r="BI122" s="82">
        <v>0.77528089887640395</v>
      </c>
      <c r="BJ122" s="82">
        <v>0.80769230769230704</v>
      </c>
      <c r="BK122" s="82">
        <v>0.75</v>
      </c>
      <c r="BL122" s="82">
        <v>0.62903225806451601</v>
      </c>
      <c r="BM122" s="82">
        <v>0.65517241379310298</v>
      </c>
      <c r="BN122" s="82">
        <v>0.61616161616161602</v>
      </c>
      <c r="BO122" s="82">
        <v>0.77777777777777701</v>
      </c>
      <c r="BP122" s="82">
        <v>0.88888888888888795</v>
      </c>
      <c r="BQ122" s="82">
        <v>0.9</v>
      </c>
      <c r="BR122" s="82">
        <v>0.79166666666666596</v>
      </c>
      <c r="BS122" s="82">
        <v>0.81818181818181801</v>
      </c>
      <c r="BT122" s="82">
        <v>0.79111111111111099</v>
      </c>
      <c r="BV122" s="235">
        <v>3</v>
      </c>
      <c r="BW122" s="82">
        <v>4.0070713022981701E-2</v>
      </c>
      <c r="BX122" s="82">
        <v>2.9987760097919199E-2</v>
      </c>
      <c r="BY122" s="82">
        <v>4.0201005025125601E-2</v>
      </c>
      <c r="BZ122" s="82">
        <v>5.6999264525619001E-2</v>
      </c>
      <c r="CA122" s="82">
        <v>6.5664856673822394E-2</v>
      </c>
      <c r="CB122" s="82">
        <v>6.2813440320962893E-2</v>
      </c>
      <c r="CC122" s="82">
        <v>6.6749533871970093E-2</v>
      </c>
      <c r="CD122" s="82">
        <v>6.4162561576354596E-2</v>
      </c>
      <c r="CE122" s="82">
        <v>5.5173246408306099E-2</v>
      </c>
      <c r="CF122" s="82">
        <v>8.0722891566264998E-2</v>
      </c>
      <c r="CG122" s="82">
        <v>9.2632797799970995E-2</v>
      </c>
      <c r="CH122" s="82">
        <v>0.105189602161557</v>
      </c>
      <c r="CI122" s="82">
        <v>0.109123898392949</v>
      </c>
      <c r="CJ122" s="82">
        <v>0.11225658648339</v>
      </c>
      <c r="CK122" s="82">
        <v>5.8139534883720902E-2</v>
      </c>
      <c r="CL122" s="82">
        <v>9.4298245614035006E-2</v>
      </c>
      <c r="CM122" s="82">
        <v>9.4391244870040997E-2</v>
      </c>
      <c r="CN122" s="82">
        <v>8.6956521739130405E-2</v>
      </c>
      <c r="CO122" s="82">
        <v>4.7619047619047603E-2</v>
      </c>
      <c r="CP122" s="82">
        <v>8.2903981264636994E-2</v>
      </c>
      <c r="CQ122" s="82">
        <v>7.0941336971350605E-2</v>
      </c>
      <c r="CR122" s="82">
        <v>0.12676056338028099</v>
      </c>
      <c r="CS122" s="82">
        <v>5.0931677018633499E-2</v>
      </c>
      <c r="CT122" s="82">
        <v>6.4989517819706494E-2</v>
      </c>
      <c r="CU122" s="82">
        <v>6.51428571428571E-2</v>
      </c>
      <c r="CV122" s="82">
        <v>9.6774193548387094E-2</v>
      </c>
      <c r="CW122" s="82">
        <v>9.0909090909090898E-2</v>
      </c>
      <c r="CX122" s="82">
        <v>8.6260330578512401E-2</v>
      </c>
      <c r="CY122" s="82">
        <v>5.2631578947368397E-2</v>
      </c>
      <c r="CZ122" s="82">
        <v>3.7974683544303799E-2</v>
      </c>
      <c r="DA122" s="82">
        <v>4.3956043956043897E-2</v>
      </c>
      <c r="DB122" s="82">
        <v>4.7619047619047603E-2</v>
      </c>
      <c r="DC122" s="82">
        <v>7.1428571428571397E-2</v>
      </c>
      <c r="DD122" s="82">
        <v>4.4836956521739101E-2</v>
      </c>
    </row>
    <row r="123" spans="2:108">
      <c r="B123" s="235">
        <v>4</v>
      </c>
      <c r="C123" s="43">
        <v>3.3933698773166203E-2</v>
      </c>
      <c r="D123" s="43">
        <v>3.1816913201228002E-2</v>
      </c>
      <c r="E123" s="43">
        <v>3.0865746549560799E-2</v>
      </c>
      <c r="F123" s="43">
        <v>4.5552307946837199E-2</v>
      </c>
      <c r="G123" s="43">
        <v>4.8208259681825398E-2</v>
      </c>
      <c r="H123" s="43">
        <v>5.2535284892838402E-2</v>
      </c>
      <c r="I123" s="43">
        <v>5.3403196782047198E-2</v>
      </c>
      <c r="J123" s="43">
        <v>4.71324630858121E-2</v>
      </c>
      <c r="K123" s="43">
        <v>4.4277450397361702E-2</v>
      </c>
      <c r="L123" s="43">
        <v>5.64409030544488E-2</v>
      </c>
      <c r="M123" s="43">
        <v>6.26042245692051E-2</v>
      </c>
      <c r="N123" s="43">
        <v>6.7893292159890206E-2</v>
      </c>
      <c r="O123" s="43">
        <v>7.0746771476698403E-2</v>
      </c>
      <c r="P123" s="43">
        <v>7.7262120819289598E-2</v>
      </c>
      <c r="Q123" s="43">
        <v>5.44815465729349E-2</v>
      </c>
      <c r="R123" s="43">
        <v>5.1639344262295002E-2</v>
      </c>
      <c r="S123" s="43">
        <v>5.9942663539223298E-2</v>
      </c>
      <c r="T123" s="43">
        <v>5.4237288135593198E-2</v>
      </c>
      <c r="U123" s="43">
        <v>5.6451612903225798E-2</v>
      </c>
      <c r="V123" s="43">
        <v>5.4539178460476297E-2</v>
      </c>
      <c r="W123" s="43">
        <v>4.3554618897084597E-2</v>
      </c>
      <c r="X123" s="43">
        <v>4.7244094488188899E-2</v>
      </c>
      <c r="Y123" s="43">
        <v>4.2977743668457399E-2</v>
      </c>
      <c r="Z123" s="43">
        <v>4.9033643521832398E-2</v>
      </c>
      <c r="AA123" s="43">
        <v>4.9135802469135799E-2</v>
      </c>
      <c r="AB123" s="43">
        <v>4.2496679946879098E-2</v>
      </c>
      <c r="AC123" s="43">
        <v>5.5672514619882998E-2</v>
      </c>
      <c r="AD123" s="43">
        <v>6.1853351327035497E-2</v>
      </c>
      <c r="AE123" s="43">
        <v>3.7974683544303799E-2</v>
      </c>
      <c r="AF123" s="43">
        <v>3.8585209003215402E-2</v>
      </c>
      <c r="AG123" s="43">
        <v>3.98009950248756E-2</v>
      </c>
      <c r="AH123" s="43">
        <v>4.5647558386411803E-2</v>
      </c>
      <c r="AI123" s="43">
        <v>5.3333333333333302E-2</v>
      </c>
      <c r="AJ123" s="43">
        <v>3.9370078740157403E-2</v>
      </c>
      <c r="AL123" s="235">
        <v>4</v>
      </c>
      <c r="AM123" s="82">
        <v>0.78328981723237601</v>
      </c>
      <c r="AN123" s="82">
        <v>0.79545454545454497</v>
      </c>
      <c r="AO123" s="82">
        <v>0.81025641025641004</v>
      </c>
      <c r="AP123" s="82">
        <v>0.71744791666666596</v>
      </c>
      <c r="AQ123" s="82">
        <v>0.68397720075997404</v>
      </c>
      <c r="AR123" s="82">
        <v>0.64996746909563996</v>
      </c>
      <c r="AS123" s="82">
        <v>0.66536458333333304</v>
      </c>
      <c r="AT123" s="82">
        <v>0.67670682730923604</v>
      </c>
      <c r="AU123" s="82">
        <v>0.71817058096415298</v>
      </c>
      <c r="AV123" s="82">
        <v>0.57317073170731703</v>
      </c>
      <c r="AW123" s="82">
        <v>0.54095045500505501</v>
      </c>
      <c r="AX123" s="82">
        <v>0.515230071289695</v>
      </c>
      <c r="AY123" s="82">
        <v>0.48204158790170099</v>
      </c>
      <c r="AZ123" s="82">
        <v>0.50609756097560898</v>
      </c>
      <c r="BA123" s="82">
        <v>0.72916666666666596</v>
      </c>
      <c r="BB123" s="82">
        <v>0.67582417582417498</v>
      </c>
      <c r="BC123" s="82">
        <v>0.606271777003484</v>
      </c>
      <c r="BD123" s="82">
        <v>0.58064516129032195</v>
      </c>
      <c r="BE123" s="82">
        <v>0.6</v>
      </c>
      <c r="BF123" s="82">
        <v>0.67755102040816295</v>
      </c>
      <c r="BG123" s="82">
        <v>0.70292887029288698</v>
      </c>
      <c r="BH123" s="82">
        <v>0.44444444444444398</v>
      </c>
      <c r="BI123" s="82">
        <v>0.69047619047619002</v>
      </c>
      <c r="BJ123" s="82">
        <v>0.70181818181818101</v>
      </c>
      <c r="BK123" s="82">
        <v>0.68567454798330996</v>
      </c>
      <c r="BL123" s="82">
        <v>0.72413793103448199</v>
      </c>
      <c r="BM123" s="82">
        <v>0.61578947368421</v>
      </c>
      <c r="BN123" s="82">
        <v>0.54716981132075404</v>
      </c>
      <c r="BO123" s="82">
        <v>0.75</v>
      </c>
      <c r="BP123" s="82">
        <v>0.84848484848484795</v>
      </c>
      <c r="BQ123" s="82">
        <v>0.75</v>
      </c>
      <c r="BR123" s="82">
        <v>0.71428571428571397</v>
      </c>
      <c r="BS123" s="82">
        <v>0.647887323943662</v>
      </c>
      <c r="BT123" s="82">
        <v>0.77096774193548301</v>
      </c>
      <c r="BV123" s="235">
        <v>4</v>
      </c>
      <c r="BW123" s="82">
        <v>4.6362608367885402E-2</v>
      </c>
      <c r="BX123" s="82">
        <v>4.7736625514403198E-2</v>
      </c>
      <c r="BY123" s="82">
        <v>4.4018058690744898E-2</v>
      </c>
      <c r="BZ123" s="82">
        <v>6.1000510464522699E-2</v>
      </c>
      <c r="CA123" s="82">
        <v>6.7897110405879396E-2</v>
      </c>
      <c r="CB123" s="82">
        <v>6.5779809026360894E-2</v>
      </c>
      <c r="CC123" s="82">
        <v>6.7397349910027798E-2</v>
      </c>
      <c r="CD123" s="82">
        <v>6.96509103056622E-2</v>
      </c>
      <c r="CE123" s="82">
        <v>6.21961441743503E-2</v>
      </c>
      <c r="CF123" s="82">
        <v>7.3673870333988201E-2</v>
      </c>
      <c r="CG123" s="82">
        <v>0.102527155841276</v>
      </c>
      <c r="CH123" s="82">
        <v>0.109409190371991</v>
      </c>
      <c r="CI123" s="82">
        <v>0.11097388849682401</v>
      </c>
      <c r="CJ123" s="82">
        <v>0.10337810337810301</v>
      </c>
      <c r="CK123" s="82">
        <v>3.5326086956521702E-2</v>
      </c>
      <c r="CL123" s="82">
        <v>8.4911822338340895E-2</v>
      </c>
      <c r="CM123" s="82">
        <v>8.8321473419840896E-2</v>
      </c>
      <c r="CN123" s="82">
        <v>0.12755102040816299</v>
      </c>
      <c r="CO123" s="82">
        <v>9.0909090909090898E-2</v>
      </c>
      <c r="CP123" s="82">
        <v>7.3648971783835407E-2</v>
      </c>
      <c r="CQ123" s="82">
        <v>8.1419624217118999E-2</v>
      </c>
      <c r="CR123" s="82">
        <v>0.122448979591836</v>
      </c>
      <c r="CS123" s="82">
        <v>6.6079295154184994E-2</v>
      </c>
      <c r="CT123" s="82">
        <v>7.0080862533692695E-2</v>
      </c>
      <c r="CU123" s="82">
        <v>8.2997434957859995E-2</v>
      </c>
      <c r="CV123" s="82">
        <v>8.0851063829787198E-2</v>
      </c>
      <c r="CW123" s="82">
        <v>8.5824832922968594E-2</v>
      </c>
      <c r="CX123" s="82">
        <v>8.9803220035778106E-2</v>
      </c>
      <c r="CY123" s="82">
        <v>4.6610169491525397E-2</v>
      </c>
      <c r="CZ123" s="82">
        <v>6.3380281690140802E-2</v>
      </c>
      <c r="DA123" s="82">
        <v>5.3435114503816702E-2</v>
      </c>
      <c r="DB123" s="82">
        <v>7.5376884422110504E-2</v>
      </c>
      <c r="DC123" s="82">
        <v>8.8669950738916203E-2</v>
      </c>
      <c r="DD123" s="82">
        <v>4.8402479732951802E-2</v>
      </c>
    </row>
    <row r="124" spans="2:108">
      <c r="B124" s="235">
        <v>5</v>
      </c>
      <c r="C124" s="43">
        <v>4.3181818181818099E-2</v>
      </c>
      <c r="D124" s="43">
        <v>4.4561198676785298E-2</v>
      </c>
      <c r="E124" s="43">
        <v>3.8102495713469201E-2</v>
      </c>
      <c r="F124" s="43">
        <v>5.38439389576734E-2</v>
      </c>
      <c r="G124" s="43">
        <v>5.6760552391355197E-2</v>
      </c>
      <c r="H124" s="43">
        <v>6.23490506446698E-2</v>
      </c>
      <c r="I124" s="43">
        <v>5.9305323828302697E-2</v>
      </c>
      <c r="J124" s="43">
        <v>5.5870631514408298E-2</v>
      </c>
      <c r="K124" s="43">
        <v>5.4156577885391403E-2</v>
      </c>
      <c r="L124" s="43">
        <v>8.4639498432601795E-2</v>
      </c>
      <c r="M124" s="43">
        <v>7.11371891589829E-2</v>
      </c>
      <c r="N124" s="43">
        <v>7.9896124919901501E-2</v>
      </c>
      <c r="O124" s="43">
        <v>8.0717488789237596E-2</v>
      </c>
      <c r="P124" s="43">
        <v>8.8602941176470495E-2</v>
      </c>
      <c r="Q124" s="43">
        <v>5.25139664804469E-2</v>
      </c>
      <c r="R124" s="43">
        <v>6.6427783902976795E-2</v>
      </c>
      <c r="S124" s="43">
        <v>7.1794871794871706E-2</v>
      </c>
      <c r="T124" s="43">
        <v>6.2135922330097001E-2</v>
      </c>
      <c r="U124" s="43">
        <v>4.5283018867924497E-2</v>
      </c>
      <c r="V124" s="43">
        <v>7.5660242683797202E-2</v>
      </c>
      <c r="W124" s="43">
        <v>6.4607537546047006E-2</v>
      </c>
      <c r="X124" s="43">
        <v>8.5365853658536495E-2</v>
      </c>
      <c r="Y124" s="43">
        <v>5.7382333978078598E-2</v>
      </c>
      <c r="Z124" s="43">
        <v>6.7415730337078594E-2</v>
      </c>
      <c r="AA124" s="43">
        <v>5.8629232039636603E-2</v>
      </c>
      <c r="AB124" s="43">
        <v>5.00544069640914E-2</v>
      </c>
      <c r="AC124" s="43">
        <v>6.6408518877057093E-2</v>
      </c>
      <c r="AD124" s="43">
        <v>6.9285947179654306E-2</v>
      </c>
      <c r="AE124" s="43">
        <v>5.2511415525114097E-2</v>
      </c>
      <c r="AF124" s="43">
        <v>4.6204620462046202E-2</v>
      </c>
      <c r="AG124" s="43">
        <v>5.1948051948051903E-2</v>
      </c>
      <c r="AH124" s="43">
        <v>6.0057887120115699E-2</v>
      </c>
      <c r="AI124" s="43">
        <v>6.8109484404837606E-2</v>
      </c>
      <c r="AJ124" s="43">
        <v>4.6962564447433297E-2</v>
      </c>
      <c r="AL124" s="235">
        <v>5</v>
      </c>
      <c r="AM124" s="82">
        <v>0.754677754677754</v>
      </c>
      <c r="AN124" s="82">
        <v>0.78958333333333297</v>
      </c>
      <c r="AO124" s="82">
        <v>0.76767676767676696</v>
      </c>
      <c r="AP124" s="82">
        <v>0.69515810276679801</v>
      </c>
      <c r="AQ124" s="82">
        <v>0.66290480863591705</v>
      </c>
      <c r="AR124" s="82">
        <v>0.61722731906218098</v>
      </c>
      <c r="AS124" s="82">
        <v>0.62815715622076695</v>
      </c>
      <c r="AT124" s="82">
        <v>0.65712923223652797</v>
      </c>
      <c r="AU124" s="82">
        <v>0.67207792207792205</v>
      </c>
      <c r="AV124" s="82">
        <v>0.54310344827586199</v>
      </c>
      <c r="AW124" s="82">
        <v>0.51626355296079995</v>
      </c>
      <c r="AX124" s="82">
        <v>0.500810372771474</v>
      </c>
      <c r="AY124" s="82">
        <v>0.42147435897435898</v>
      </c>
      <c r="AZ124" s="82">
        <v>0.38116591928251098</v>
      </c>
      <c r="BA124" s="82">
        <v>0.75</v>
      </c>
      <c r="BB124" s="82">
        <v>0.6</v>
      </c>
      <c r="BC124" s="82">
        <v>0.57112068965517204</v>
      </c>
      <c r="BD124" s="82">
        <v>0.63888888888888795</v>
      </c>
      <c r="BE124" s="82">
        <v>0.64285714285714202</v>
      </c>
      <c r="BF124" s="82">
        <v>0.64830508474576198</v>
      </c>
      <c r="BG124" s="82">
        <v>0.62105263157894697</v>
      </c>
      <c r="BH124" s="82">
        <v>0.66666666666666596</v>
      </c>
      <c r="BI124" s="82">
        <v>0.70114942528735602</v>
      </c>
      <c r="BJ124" s="82">
        <v>0.67197452229299304</v>
      </c>
      <c r="BK124" s="82">
        <v>0.646060606060606</v>
      </c>
      <c r="BL124" s="82">
        <v>0.59523809523809501</v>
      </c>
      <c r="BM124" s="82">
        <v>0.62192393736017804</v>
      </c>
      <c r="BN124" s="82">
        <v>0.50469483568075102</v>
      </c>
      <c r="BO124" s="82">
        <v>0.71875</v>
      </c>
      <c r="BP124" s="82">
        <v>0.71604938271604901</v>
      </c>
      <c r="BQ124" s="82">
        <v>0.70967741935483797</v>
      </c>
      <c r="BR124" s="82">
        <v>0.65068493150684903</v>
      </c>
      <c r="BS124" s="82">
        <v>0.63114754098360604</v>
      </c>
      <c r="BT124" s="82">
        <v>0.76864864864864801</v>
      </c>
      <c r="BV124" s="235">
        <v>5</v>
      </c>
      <c r="BW124" s="82">
        <v>5.2419354838709603E-2</v>
      </c>
      <c r="BX124" s="82">
        <v>5.4610856769130099E-2</v>
      </c>
      <c r="BY124" s="82">
        <v>4.9844236760124602E-2</v>
      </c>
      <c r="BZ124" s="82">
        <v>6.9005010737294203E-2</v>
      </c>
      <c r="CA124" s="82">
        <v>7.8434019574755307E-2</v>
      </c>
      <c r="CB124" s="82">
        <v>7.8259172521467593E-2</v>
      </c>
      <c r="CC124" s="82">
        <v>7.7908358642545805E-2</v>
      </c>
      <c r="CD124" s="82">
        <v>7.2866157422783101E-2</v>
      </c>
      <c r="CE124" s="82">
        <v>6.9941715237302193E-2</v>
      </c>
      <c r="CF124" s="82">
        <v>0.105308964316797</v>
      </c>
      <c r="CG124" s="82">
        <v>0.10941247002398</v>
      </c>
      <c r="CH124" s="82">
        <v>0.118561359118019</v>
      </c>
      <c r="CI124" s="82">
        <v>0.114130434782608</v>
      </c>
      <c r="CJ124" s="82">
        <v>0.12548512289780001</v>
      </c>
      <c r="CK124" s="82">
        <v>6.7698259187620805E-2</v>
      </c>
      <c r="CL124" s="82">
        <v>9.1970802919707995E-2</v>
      </c>
      <c r="CM124" s="82">
        <v>9.5119676717438595E-2</v>
      </c>
      <c r="CN124" s="82">
        <v>0.117460317460317</v>
      </c>
      <c r="CO124" s="82">
        <v>7.7922077922077906E-2</v>
      </c>
      <c r="CP124" s="82">
        <v>8.3243243243243198E-2</v>
      </c>
      <c r="CQ124" s="82">
        <v>8.5881294964028701E-2</v>
      </c>
      <c r="CR124" s="82">
        <v>0.133663366336633</v>
      </c>
      <c r="CS124" s="82">
        <v>7.9414838035527693E-2</v>
      </c>
      <c r="CT124" s="82">
        <v>8.2383419689119095E-2</v>
      </c>
      <c r="CU124" s="82">
        <v>8.4436801375752296E-2</v>
      </c>
      <c r="CV124" s="82">
        <v>6.5255731922398502E-2</v>
      </c>
      <c r="CW124" s="82">
        <v>9.8829648894668401E-2</v>
      </c>
      <c r="CX124" s="82">
        <v>0.110231769361221</v>
      </c>
      <c r="CY124" s="82">
        <v>8.1395348837209294E-2</v>
      </c>
      <c r="CZ124" s="82">
        <v>7.4817518248175105E-2</v>
      </c>
      <c r="DA124" s="82">
        <v>5.8139534883720902E-2</v>
      </c>
      <c r="DB124" s="82">
        <v>6.25E-2</v>
      </c>
      <c r="DC124" s="82">
        <v>7.4999999999999997E-2</v>
      </c>
      <c r="DD124" s="82">
        <v>6.2185812697821599E-2</v>
      </c>
    </row>
    <row r="125" spans="2:108">
      <c r="B125" s="235">
        <v>6</v>
      </c>
      <c r="C125" s="43">
        <v>5.2944007700946497E-2</v>
      </c>
      <c r="D125" s="43">
        <v>4.9783202184037201E-2</v>
      </c>
      <c r="E125" s="43">
        <v>5.2965429749444903E-2</v>
      </c>
      <c r="F125" s="43">
        <v>6.3689292814541304E-2</v>
      </c>
      <c r="G125" s="43">
        <v>6.8326202515233997E-2</v>
      </c>
      <c r="H125" s="43">
        <v>6.8831605663089004E-2</v>
      </c>
      <c r="I125" s="43">
        <v>6.8417629386440304E-2</v>
      </c>
      <c r="J125" s="43">
        <v>6.7164661751390506E-2</v>
      </c>
      <c r="K125" s="43">
        <v>6.2375301900661498E-2</v>
      </c>
      <c r="L125" s="43">
        <v>7.8824626865671599E-2</v>
      </c>
      <c r="M125" s="43">
        <v>7.79580936729663E-2</v>
      </c>
      <c r="N125" s="43">
        <v>8.5260501706991204E-2</v>
      </c>
      <c r="O125" s="43">
        <v>8.8619990207735894E-2</v>
      </c>
      <c r="P125" s="43">
        <v>8.06029841562836E-2</v>
      </c>
      <c r="Q125" s="43">
        <v>7.53176043557168E-2</v>
      </c>
      <c r="R125" s="43">
        <v>7.5388026607538794E-2</v>
      </c>
      <c r="S125" s="43">
        <v>8.1447963800904896E-2</v>
      </c>
      <c r="T125" s="43">
        <v>6.5268065268065195E-2</v>
      </c>
      <c r="U125" s="43">
        <v>8.3885209713024197E-2</v>
      </c>
      <c r="V125" s="43">
        <v>7.3142857142857107E-2</v>
      </c>
      <c r="W125" s="43">
        <v>7.1946040469647699E-2</v>
      </c>
      <c r="X125" s="43">
        <v>8.9337175792507204E-2</v>
      </c>
      <c r="Y125" s="43">
        <v>6.7017082785808105E-2</v>
      </c>
      <c r="Z125" s="43">
        <v>6.9436021831412897E-2</v>
      </c>
      <c r="AA125" s="43">
        <v>6.3343512954388698E-2</v>
      </c>
      <c r="AB125" s="43">
        <v>8.1109925293489801E-2</v>
      </c>
      <c r="AC125" s="43">
        <v>8.1759916854321796E-2</v>
      </c>
      <c r="AD125" s="43">
        <v>7.9480725923963394E-2</v>
      </c>
      <c r="AE125" s="43">
        <v>6.5913370998116699E-2</v>
      </c>
      <c r="AF125" s="43">
        <v>5.2919708029197002E-2</v>
      </c>
      <c r="AG125" s="43">
        <v>3.6939313984168803E-2</v>
      </c>
      <c r="AH125" s="43">
        <v>6.3901345291479797E-2</v>
      </c>
      <c r="AI125" s="43">
        <v>7.4922873512560606E-2</v>
      </c>
      <c r="AJ125" s="43">
        <v>5.4902332637966997E-2</v>
      </c>
      <c r="AL125" s="235">
        <v>6</v>
      </c>
      <c r="AM125" s="82">
        <v>0.73809523809523803</v>
      </c>
      <c r="AN125" s="82">
        <v>0.72545454545454502</v>
      </c>
      <c r="AO125" s="82">
        <v>0.72379367720465804</v>
      </c>
      <c r="AP125" s="82">
        <v>0.65434782608695596</v>
      </c>
      <c r="AQ125" s="82">
        <v>0.59762812367640805</v>
      </c>
      <c r="AR125" s="82">
        <v>0.610612563402263</v>
      </c>
      <c r="AS125" s="82">
        <v>0.59529806884970604</v>
      </c>
      <c r="AT125" s="82">
        <v>0.64176006641759997</v>
      </c>
      <c r="AU125" s="82">
        <v>0.66219614417435002</v>
      </c>
      <c r="AV125" s="82">
        <v>0.49242424242424199</v>
      </c>
      <c r="AW125" s="82">
        <v>0.49874476987447602</v>
      </c>
      <c r="AX125" s="82">
        <v>0.45352250489236701</v>
      </c>
      <c r="AY125" s="82">
        <v>0.43112244897959101</v>
      </c>
      <c r="AZ125" s="82">
        <v>0.44176706827309198</v>
      </c>
      <c r="BA125" s="82">
        <v>0.65333333333333299</v>
      </c>
      <c r="BB125" s="82">
        <v>0.56410256410256399</v>
      </c>
      <c r="BC125" s="82">
        <v>0.52964426877470305</v>
      </c>
      <c r="BD125" s="82">
        <v>0.45762711864406702</v>
      </c>
      <c r="BE125" s="82">
        <v>0.69230769230769196</v>
      </c>
      <c r="BF125" s="82">
        <v>0.60952380952380902</v>
      </c>
      <c r="BG125" s="82">
        <v>0.608108108108108</v>
      </c>
      <c r="BH125" s="82">
        <v>0.40909090909090901</v>
      </c>
      <c r="BI125" s="82">
        <v>0.639240506329113</v>
      </c>
      <c r="BJ125" s="82">
        <v>0.63987138263665599</v>
      </c>
      <c r="BK125" s="82">
        <v>0.61331626120358496</v>
      </c>
      <c r="BL125" s="82">
        <v>0.61111111111111105</v>
      </c>
      <c r="BM125" s="82">
        <v>0.50709939148073002</v>
      </c>
      <c r="BN125" s="82">
        <v>0.47942386831275702</v>
      </c>
      <c r="BO125" s="82">
        <v>0.75362318840579701</v>
      </c>
      <c r="BP125" s="82">
        <v>0.63247863247863201</v>
      </c>
      <c r="BQ125" s="82">
        <v>0.73684210526315697</v>
      </c>
      <c r="BR125" s="82">
        <v>0.62359550561797705</v>
      </c>
      <c r="BS125" s="82">
        <v>0.5625</v>
      </c>
      <c r="BT125" s="82">
        <v>0.70915958451369199</v>
      </c>
      <c r="BV125" s="235">
        <v>6</v>
      </c>
      <c r="BW125" s="82">
        <v>4.6375110067508003E-2</v>
      </c>
      <c r="BX125" s="82">
        <v>5.5425219941348899E-2</v>
      </c>
      <c r="BY125" s="82">
        <v>6.0113960113960099E-2</v>
      </c>
      <c r="BZ125" s="82">
        <v>7.7200872172254006E-2</v>
      </c>
      <c r="CA125" s="82">
        <v>7.9849340866290003E-2</v>
      </c>
      <c r="CB125" s="82">
        <v>8.3388286073976303E-2</v>
      </c>
      <c r="CC125" s="82">
        <v>8.5462287104622794E-2</v>
      </c>
      <c r="CD125" s="82">
        <v>8.5161047750344596E-2</v>
      </c>
      <c r="CE125" s="82">
        <v>7.7637016462299299E-2</v>
      </c>
      <c r="CF125" s="82">
        <v>0.1</v>
      </c>
      <c r="CG125" s="82">
        <v>0.116087939182247</v>
      </c>
      <c r="CH125" s="82">
        <v>0.115384615384615</v>
      </c>
      <c r="CI125" s="82">
        <v>0.12325088339222599</v>
      </c>
      <c r="CJ125" s="82">
        <v>0.117139334155363</v>
      </c>
      <c r="CK125" s="82">
        <v>7.7338129496402799E-2</v>
      </c>
      <c r="CL125" s="82">
        <v>9.7474523704031896E-2</v>
      </c>
      <c r="CM125" s="82">
        <v>0.103522452272116</v>
      </c>
      <c r="CN125" s="82">
        <v>9.7285067873303099E-2</v>
      </c>
      <c r="CO125" s="82">
        <v>0.138461538461538</v>
      </c>
      <c r="CP125" s="82">
        <v>0.101641414141414</v>
      </c>
      <c r="CQ125" s="82">
        <v>9.5716783216783202E-2</v>
      </c>
      <c r="CR125" s="82">
        <v>0.15769230769230699</v>
      </c>
      <c r="CS125" s="82">
        <v>8.2603254067584397E-2</v>
      </c>
      <c r="CT125" s="82">
        <v>0.101258581235697</v>
      </c>
      <c r="CU125" s="82">
        <v>9.1213700670141395E-2</v>
      </c>
      <c r="CV125" s="82">
        <v>0.101098901098901</v>
      </c>
      <c r="CW125" s="82">
        <v>0.108567691301504</v>
      </c>
      <c r="CX125" s="82">
        <v>0.109515260323159</v>
      </c>
      <c r="CY125" s="82">
        <v>6.0402684563758302E-2</v>
      </c>
      <c r="CZ125" s="82">
        <v>9.3699515347334394E-2</v>
      </c>
      <c r="DA125" s="82">
        <v>0.13966480446927301</v>
      </c>
      <c r="DB125" s="82">
        <v>9.3161546085232902E-2</v>
      </c>
      <c r="DC125" s="82">
        <v>9.1531223267750206E-2</v>
      </c>
      <c r="DD125" s="82">
        <v>7.1113463913887398E-2</v>
      </c>
    </row>
    <row r="126" spans="2:108">
      <c r="B126" s="235">
        <v>7</v>
      </c>
      <c r="C126" s="43">
        <v>6.3380281690140802E-2</v>
      </c>
      <c r="D126" s="43">
        <v>6.1014870458378001E-2</v>
      </c>
      <c r="E126" s="43">
        <v>5.6390395042602598E-2</v>
      </c>
      <c r="F126" s="43">
        <v>7.3643940429020296E-2</v>
      </c>
      <c r="G126" s="43">
        <v>7.8734545905245798E-2</v>
      </c>
      <c r="H126" s="43">
        <v>7.8665736055371305E-2</v>
      </c>
      <c r="I126" s="43">
        <v>7.9889569493572593E-2</v>
      </c>
      <c r="J126" s="43">
        <v>7.6551342033981701E-2</v>
      </c>
      <c r="K126" s="43">
        <v>7.4235214140040695E-2</v>
      </c>
      <c r="L126" s="43">
        <v>0.109443099273607</v>
      </c>
      <c r="M126" s="43">
        <v>9.35342465753424E-2</v>
      </c>
      <c r="N126" s="43">
        <v>9.5364718680123195E-2</v>
      </c>
      <c r="O126" s="43">
        <v>9.8574899848952499E-2</v>
      </c>
      <c r="P126" s="43">
        <v>0.10587533552042901</v>
      </c>
      <c r="Q126" s="43">
        <v>9.7816593886462799E-2</v>
      </c>
      <c r="R126" s="43">
        <v>9.4589178356713405E-2</v>
      </c>
      <c r="S126" s="43">
        <v>8.4783370314142195E-2</v>
      </c>
      <c r="T126" s="43">
        <v>8.7642418930762495E-2</v>
      </c>
      <c r="U126" s="43">
        <v>9.5412844036697197E-2</v>
      </c>
      <c r="V126" s="43">
        <v>9.375E-2</v>
      </c>
      <c r="W126" s="43">
        <v>8.3522583901084996E-2</v>
      </c>
      <c r="X126" s="43">
        <v>9.9029126213592195E-2</v>
      </c>
      <c r="Y126" s="43">
        <v>6.79886685552408E-2</v>
      </c>
      <c r="Z126" s="43">
        <v>8.0892143808255601E-2</v>
      </c>
      <c r="AA126" s="43">
        <v>7.7176570638885902E-2</v>
      </c>
      <c r="AB126" s="43">
        <v>7.7937649880095897E-2</v>
      </c>
      <c r="AC126" s="43">
        <v>8.4012312149194204E-2</v>
      </c>
      <c r="AD126" s="43">
        <v>8.1064432672169506E-2</v>
      </c>
      <c r="AE126" s="43">
        <v>9.3103448275862005E-2</v>
      </c>
      <c r="AF126" s="43">
        <v>8.18109610802224E-2</v>
      </c>
      <c r="AG126" s="43">
        <v>6.5693430656934296E-2</v>
      </c>
      <c r="AH126" s="43">
        <v>9.2151898734177201E-2</v>
      </c>
      <c r="AI126" s="43">
        <v>7.9549718574108794E-2</v>
      </c>
      <c r="AJ126" s="43">
        <v>6.7841880341880295E-2</v>
      </c>
      <c r="AL126" s="235">
        <v>7</v>
      </c>
      <c r="AM126" s="82">
        <v>0.72756410256410198</v>
      </c>
      <c r="AN126" s="82">
        <v>0.71177504393673097</v>
      </c>
      <c r="AO126" s="82">
        <v>0.68640000000000001</v>
      </c>
      <c r="AP126" s="82">
        <v>0.62763157894736799</v>
      </c>
      <c r="AQ126" s="82">
        <v>0.58018867924528295</v>
      </c>
      <c r="AR126" s="82">
        <v>0.58281184814351195</v>
      </c>
      <c r="AS126" s="82">
        <v>0.56601562500000002</v>
      </c>
      <c r="AT126" s="82">
        <v>0.59308855291576601</v>
      </c>
      <c r="AU126" s="82">
        <v>0.62666076173604901</v>
      </c>
      <c r="AV126" s="82">
        <v>0.42063492063491997</v>
      </c>
      <c r="AW126" s="82">
        <v>0.42485549132947897</v>
      </c>
      <c r="AX126" s="82">
        <v>0.41456582633053202</v>
      </c>
      <c r="AY126" s="82">
        <v>0.37886597938144301</v>
      </c>
      <c r="AZ126" s="82">
        <v>0.34710743801652799</v>
      </c>
      <c r="BA126" s="82">
        <v>0.63917525773195805</v>
      </c>
      <c r="BB126" s="82">
        <v>0.54241645244215897</v>
      </c>
      <c r="BC126" s="82">
        <v>0.55944055944055904</v>
      </c>
      <c r="BD126" s="82">
        <v>0.58974358974358898</v>
      </c>
      <c r="BE126" s="82">
        <v>0.441176470588235</v>
      </c>
      <c r="BF126" s="82">
        <v>0.56306306306306297</v>
      </c>
      <c r="BG126" s="82">
        <v>0.57575757575757502</v>
      </c>
      <c r="BH126" s="82">
        <v>0.64285714285714202</v>
      </c>
      <c r="BI126" s="82">
        <v>0.62015503875968903</v>
      </c>
      <c r="BJ126" s="82">
        <v>0.57751937984496104</v>
      </c>
      <c r="BK126" s="82">
        <v>0.57534246575342396</v>
      </c>
      <c r="BL126" s="82">
        <v>0.56578947368420995</v>
      </c>
      <c r="BM126" s="82">
        <v>0.56947608200455502</v>
      </c>
      <c r="BN126" s="82">
        <v>0.50311850311850304</v>
      </c>
      <c r="BO126" s="82">
        <v>0.60377358490566002</v>
      </c>
      <c r="BP126" s="82">
        <v>0.54</v>
      </c>
      <c r="BQ126" s="82">
        <v>0.625</v>
      </c>
      <c r="BR126" s="82">
        <v>0.625766871165644</v>
      </c>
      <c r="BS126" s="82">
        <v>0.51396648044692705</v>
      </c>
      <c r="BT126" s="82">
        <v>0.66399286987522199</v>
      </c>
      <c r="BV126" s="235">
        <v>7</v>
      </c>
      <c r="BW126" s="82">
        <v>6.5085158150851502E-2</v>
      </c>
      <c r="BX126" s="82">
        <v>5.5313859540087003E-2</v>
      </c>
      <c r="BY126" s="82">
        <v>6.0736196319018401E-2</v>
      </c>
      <c r="BZ126" s="82">
        <v>8.46927374301676E-2</v>
      </c>
      <c r="CA126" s="82">
        <v>8.4850125177616795E-2</v>
      </c>
      <c r="CB126" s="82">
        <v>8.9730618439357507E-2</v>
      </c>
      <c r="CC126" s="82">
        <v>8.6040386303775196E-2</v>
      </c>
      <c r="CD126" s="82">
        <v>8.5570691707446106E-2</v>
      </c>
      <c r="CE126" s="82">
        <v>8.0948187289006296E-2</v>
      </c>
      <c r="CF126" s="82">
        <v>0.111228813559322</v>
      </c>
      <c r="CG126" s="82">
        <v>0.113216774666829</v>
      </c>
      <c r="CH126" s="82">
        <v>0.122760274428828</v>
      </c>
      <c r="CI126" s="82">
        <v>0.120735686739839</v>
      </c>
      <c r="CJ126" s="82">
        <v>0.13561643835616399</v>
      </c>
      <c r="CK126" s="82">
        <v>7.7199281867145406E-2</v>
      </c>
      <c r="CL126" s="82">
        <v>9.8178587294535699E-2</v>
      </c>
      <c r="CM126" s="82">
        <v>0.104722792607802</v>
      </c>
      <c r="CN126" s="82">
        <v>0.104562737642585</v>
      </c>
      <c r="CO126" s="82">
        <v>0.111570247933884</v>
      </c>
      <c r="CP126" s="82">
        <v>8.6993243243243201E-2</v>
      </c>
      <c r="CQ126" s="82">
        <v>0.107784431137724</v>
      </c>
      <c r="CR126" s="82">
        <v>0.123333333333333</v>
      </c>
      <c r="CS126" s="82">
        <v>9.8412698412698396E-2</v>
      </c>
      <c r="CT126" s="82">
        <v>0.10240549828178599</v>
      </c>
      <c r="CU126" s="82">
        <v>9.7635061835539105E-2</v>
      </c>
      <c r="CV126" s="82">
        <v>7.9283887468030695E-2</v>
      </c>
      <c r="CW126" s="82">
        <v>0.101636848115721</v>
      </c>
      <c r="CX126" s="82">
        <v>0.101846822379141</v>
      </c>
      <c r="CY126" s="82">
        <v>0.115523465703971</v>
      </c>
      <c r="CZ126" s="82">
        <v>9.0909090909090898E-2</v>
      </c>
      <c r="DA126" s="82">
        <v>8.4158415841584094E-2</v>
      </c>
      <c r="DB126" s="82">
        <v>8.9130434782608695E-2</v>
      </c>
      <c r="DC126" s="82">
        <v>9.2457420924574193E-2</v>
      </c>
      <c r="DD126" s="82">
        <v>6.3495072024260801E-2</v>
      </c>
    </row>
    <row r="127" spans="2:108">
      <c r="B127" s="235">
        <v>8</v>
      </c>
      <c r="C127" s="43">
        <v>7.0139942674085298E-2</v>
      </c>
      <c r="D127" s="43">
        <v>6.8329015544041402E-2</v>
      </c>
      <c r="E127" s="43">
        <v>6.95303359518636E-2</v>
      </c>
      <c r="F127" s="43">
        <v>8.0800817469628694E-2</v>
      </c>
      <c r="G127" s="43">
        <v>8.3682693567404695E-2</v>
      </c>
      <c r="H127" s="43">
        <v>8.70986118190267E-2</v>
      </c>
      <c r="I127" s="43">
        <v>8.6785606289688497E-2</v>
      </c>
      <c r="J127" s="43">
        <v>8.4302892427689305E-2</v>
      </c>
      <c r="K127" s="43">
        <v>8.0924638225897294E-2</v>
      </c>
      <c r="L127" s="43">
        <v>0.101712506486767</v>
      </c>
      <c r="M127" s="43">
        <v>9.7481108312342496E-2</v>
      </c>
      <c r="N127" s="43">
        <v>0.104865829387138</v>
      </c>
      <c r="O127" s="43">
        <v>0.101062322946175</v>
      </c>
      <c r="P127" s="43">
        <v>0.105799373040752</v>
      </c>
      <c r="Q127" s="43">
        <v>9.1983122362869194E-2</v>
      </c>
      <c r="R127" s="43">
        <v>9.4730367028911203E-2</v>
      </c>
      <c r="S127" s="43">
        <v>9.69319154137636E-2</v>
      </c>
      <c r="T127" s="43">
        <v>9.4665664913598804E-2</v>
      </c>
      <c r="U127" s="43">
        <v>9.0247452692867505E-2</v>
      </c>
      <c r="V127" s="43">
        <v>9.9225556631171302E-2</v>
      </c>
      <c r="W127" s="43">
        <v>9.4676180021953896E-2</v>
      </c>
      <c r="X127" s="43">
        <v>0.10016694490818</v>
      </c>
      <c r="Y127" s="43">
        <v>7.7285579641847305E-2</v>
      </c>
      <c r="Z127" s="43">
        <v>7.8407720144752696E-2</v>
      </c>
      <c r="AA127" s="43">
        <v>9.4199305899851205E-2</v>
      </c>
      <c r="AB127" s="43">
        <v>8.7136929460580895E-2</v>
      </c>
      <c r="AC127" s="43">
        <v>9.7944630872483202E-2</v>
      </c>
      <c r="AD127" s="43">
        <v>9.6416602217066202E-2</v>
      </c>
      <c r="AE127" s="43">
        <v>8.0882352941176405E-2</v>
      </c>
      <c r="AF127" s="43">
        <v>8.1967213114753995E-2</v>
      </c>
      <c r="AG127" s="43">
        <v>8.8154269972451793E-2</v>
      </c>
      <c r="AH127" s="43">
        <v>9.1972355130249803E-2</v>
      </c>
      <c r="AI127" s="43">
        <v>9.2744695414099895E-2</v>
      </c>
      <c r="AJ127" s="43">
        <v>7.4095458044649704E-2</v>
      </c>
      <c r="AL127" s="235">
        <v>8</v>
      </c>
      <c r="AM127" s="82">
        <v>0.64089347079037795</v>
      </c>
      <c r="AN127" s="82">
        <v>0.63293650793650702</v>
      </c>
      <c r="AO127" s="82">
        <v>0.65523465703971095</v>
      </c>
      <c r="AP127" s="82">
        <v>0.58193618171984796</v>
      </c>
      <c r="AQ127" s="82">
        <v>0.55027675276752697</v>
      </c>
      <c r="AR127" s="82">
        <v>0.537862397230636</v>
      </c>
      <c r="AS127" s="82">
        <v>0.53981919931123501</v>
      </c>
      <c r="AT127" s="82">
        <v>0.54168651738923301</v>
      </c>
      <c r="AU127" s="82">
        <v>0.57482993197278898</v>
      </c>
      <c r="AV127" s="82">
        <v>0.33333333333333298</v>
      </c>
      <c r="AW127" s="82">
        <v>0.426247288503253</v>
      </c>
      <c r="AX127" s="82">
        <v>0.38906961613532798</v>
      </c>
      <c r="AY127" s="82">
        <v>0.36092265943012197</v>
      </c>
      <c r="AZ127" s="82">
        <v>0.33676975945017101</v>
      </c>
      <c r="BA127" s="82">
        <v>0.63636363636363602</v>
      </c>
      <c r="BB127" s="82">
        <v>0.53592814371257402</v>
      </c>
      <c r="BC127" s="82">
        <v>0.50445632798573903</v>
      </c>
      <c r="BD127" s="82">
        <v>0.57142857142857095</v>
      </c>
      <c r="BE127" s="82">
        <v>0.56666666666666599</v>
      </c>
      <c r="BF127" s="82">
        <v>0.47058823529411697</v>
      </c>
      <c r="BG127" s="82">
        <v>0.55223880597014896</v>
      </c>
      <c r="BH127" s="82">
        <v>0.42424242424242398</v>
      </c>
      <c r="BI127" s="82">
        <v>0.625</v>
      </c>
      <c r="BJ127" s="82">
        <v>0.58706467661691497</v>
      </c>
      <c r="BK127" s="82">
        <v>0.51779935275080902</v>
      </c>
      <c r="BL127" s="82">
        <v>0.50746268656716398</v>
      </c>
      <c r="BM127" s="82">
        <v>0.44744744744744702</v>
      </c>
      <c r="BN127" s="82">
        <v>0.418764302059496</v>
      </c>
      <c r="BO127" s="82">
        <v>0.61538461538461497</v>
      </c>
      <c r="BP127" s="82">
        <v>0.63636363636363602</v>
      </c>
      <c r="BQ127" s="82">
        <v>0.628571428571428</v>
      </c>
      <c r="BR127" s="82">
        <v>0.56632653061224403</v>
      </c>
      <c r="BS127" s="82">
        <v>0.48167539267015702</v>
      </c>
      <c r="BT127" s="82">
        <v>0.60059171597633099</v>
      </c>
      <c r="BV127" s="235">
        <v>8</v>
      </c>
      <c r="BW127" s="82">
        <v>7.1109456440804103E-2</v>
      </c>
      <c r="BX127" s="82">
        <v>6.0400151000377503E-2</v>
      </c>
      <c r="BY127" s="82">
        <v>6.86936936936937E-2</v>
      </c>
      <c r="BZ127" s="82">
        <v>8.3815294225649498E-2</v>
      </c>
      <c r="CA127" s="82">
        <v>8.8501965818823705E-2</v>
      </c>
      <c r="CB127" s="82">
        <v>9.1832950077887401E-2</v>
      </c>
      <c r="CC127" s="82">
        <v>9.3878774256387201E-2</v>
      </c>
      <c r="CD127" s="82">
        <v>9.5917716472651807E-2</v>
      </c>
      <c r="CE127" s="82">
        <v>9.0063810391978097E-2</v>
      </c>
      <c r="CF127" s="82">
        <v>0.130601792573623</v>
      </c>
      <c r="CG127" s="82">
        <v>0.11853720050441301</v>
      </c>
      <c r="CH127" s="82">
        <v>0.11483378178977501</v>
      </c>
      <c r="CI127" s="82">
        <v>0.12134953745692</v>
      </c>
      <c r="CJ127" s="82">
        <v>0.131863560732113</v>
      </c>
      <c r="CK127" s="82">
        <v>0.12770137524557901</v>
      </c>
      <c r="CL127" s="82">
        <v>0.10554737358860999</v>
      </c>
      <c r="CM127" s="82">
        <v>0.107038123167155</v>
      </c>
      <c r="CN127" s="82">
        <v>9.7649186256781095E-2</v>
      </c>
      <c r="CO127" s="82">
        <v>0.10332103321033199</v>
      </c>
      <c r="CP127" s="82">
        <v>9.5238095238095205E-2</v>
      </c>
      <c r="CQ127" s="82">
        <v>0.100125156445556</v>
      </c>
      <c r="CR127" s="82">
        <v>0.134110787172011</v>
      </c>
      <c r="CS127" s="82">
        <v>9.4252873563218306E-2</v>
      </c>
      <c r="CT127" s="82">
        <v>0.10188679245283</v>
      </c>
      <c r="CU127" s="82">
        <v>9.8978102189780995E-2</v>
      </c>
      <c r="CV127" s="82">
        <v>0.11042944785276</v>
      </c>
      <c r="CW127" s="82">
        <v>0.106990014265335</v>
      </c>
      <c r="CX127" s="82">
        <v>0.110641067360885</v>
      </c>
      <c r="CY127" s="82">
        <v>8.2969432314410396E-2</v>
      </c>
      <c r="CZ127" s="82">
        <v>8.9285714285714204E-2</v>
      </c>
      <c r="DA127" s="82">
        <v>8.6092715231788006E-2</v>
      </c>
      <c r="DB127" s="82">
        <v>0.105263157894736</v>
      </c>
      <c r="DC127" s="82">
        <v>9.2158447857720205E-2</v>
      </c>
      <c r="DD127" s="82">
        <v>7.8318584070796393E-2</v>
      </c>
    </row>
    <row r="128" spans="2:108">
      <c r="B128" s="235">
        <v>9</v>
      </c>
      <c r="C128" s="43">
        <v>7.0980788675429701E-2</v>
      </c>
      <c r="D128" s="43">
        <v>8.4332688588007701E-2</v>
      </c>
      <c r="E128" s="43">
        <v>7.3890649762282004E-2</v>
      </c>
      <c r="F128" s="43">
        <v>8.9041401131957701E-2</v>
      </c>
      <c r="G128" s="43">
        <v>9.5036319612590806E-2</v>
      </c>
      <c r="H128" s="43">
        <v>9.2814061692228098E-2</v>
      </c>
      <c r="I128" s="43">
        <v>9.3954163642020097E-2</v>
      </c>
      <c r="J128" s="43">
        <v>9.3085306275836097E-2</v>
      </c>
      <c r="K128" s="43">
        <v>8.9747584917419701E-2</v>
      </c>
      <c r="L128" s="43">
        <v>0.116354234001292</v>
      </c>
      <c r="M128" s="43">
        <v>0.107397041183526</v>
      </c>
      <c r="N128" s="43">
        <v>0.109722222222222</v>
      </c>
      <c r="O128" s="43">
        <v>0.109126984126984</v>
      </c>
      <c r="P128" s="43">
        <v>0.114234556848701</v>
      </c>
      <c r="Q128" s="43">
        <v>9.9620493358633697E-2</v>
      </c>
      <c r="R128" s="43">
        <v>0.101865488463426</v>
      </c>
      <c r="S128" s="43">
        <v>0.100358899375249</v>
      </c>
      <c r="T128" s="43">
        <v>0.105839416058394</v>
      </c>
      <c r="U128" s="43">
        <v>8.6350974930362104E-2</v>
      </c>
      <c r="V128" s="43">
        <v>9.8837209302325493E-2</v>
      </c>
      <c r="W128" s="43">
        <v>9.8815566835871393E-2</v>
      </c>
      <c r="X128" s="43">
        <v>0.118402282453637</v>
      </c>
      <c r="Y128" s="43">
        <v>0.100552486187845</v>
      </c>
      <c r="Z128" s="43">
        <v>8.8218554354012504E-2</v>
      </c>
      <c r="AA128" s="43">
        <v>9.8519815374820893E-2</v>
      </c>
      <c r="AB128" s="43">
        <v>9.0909090909090898E-2</v>
      </c>
      <c r="AC128" s="43">
        <v>9.8926982465323193E-2</v>
      </c>
      <c r="AD128" s="43">
        <v>9.8350824587706095E-2</v>
      </c>
      <c r="AE128" s="43">
        <v>0.112831858407079</v>
      </c>
      <c r="AF128" s="43">
        <v>0.10162991371045001</v>
      </c>
      <c r="AG128" s="43">
        <v>0.10315186246418299</v>
      </c>
      <c r="AH128" s="43">
        <v>9.4886363636363602E-2</v>
      </c>
      <c r="AI128" s="43">
        <v>0.106336489439184</v>
      </c>
      <c r="AJ128" s="43">
        <v>7.8525641025640996E-2</v>
      </c>
      <c r="AL128" s="235">
        <v>9</v>
      </c>
      <c r="AM128" s="82">
        <v>0.59855769230769196</v>
      </c>
      <c r="AN128" s="82">
        <v>0.61259079903147695</v>
      </c>
      <c r="AO128" s="82">
        <v>0.62237762237762195</v>
      </c>
      <c r="AP128" s="82">
        <v>0.55746031746031699</v>
      </c>
      <c r="AQ128" s="82">
        <v>0.52784222737818998</v>
      </c>
      <c r="AR128" s="82">
        <v>0.49326145552560602</v>
      </c>
      <c r="AS128" s="82">
        <v>0.50653423941453202</v>
      </c>
      <c r="AT128" s="82">
        <v>0.52616609783845203</v>
      </c>
      <c r="AU128" s="82">
        <v>0.55856966707768096</v>
      </c>
      <c r="AV128" s="82">
        <v>0.48780487804877998</v>
      </c>
      <c r="AW128" s="82">
        <v>0.39367816091954</v>
      </c>
      <c r="AX128" s="82">
        <v>0.33905228758169897</v>
      </c>
      <c r="AY128" s="82">
        <v>0.36787564766839298</v>
      </c>
      <c r="AZ128" s="82">
        <v>0.37628865979381398</v>
      </c>
      <c r="BA128" s="82">
        <v>0.54838709677419295</v>
      </c>
      <c r="BB128" s="82">
        <v>0.48314606741573002</v>
      </c>
      <c r="BC128" s="82">
        <v>0.47019867549668798</v>
      </c>
      <c r="BD128" s="82">
        <v>0.42857142857142799</v>
      </c>
      <c r="BE128" s="82">
        <v>0.60526315789473595</v>
      </c>
      <c r="BF128" s="82">
        <v>0.37272727272727202</v>
      </c>
      <c r="BG128" s="82">
        <v>0.64179104477611904</v>
      </c>
      <c r="BH128" s="82">
        <v>0.51351351351351304</v>
      </c>
      <c r="BI128" s="82">
        <v>0.59459459459459396</v>
      </c>
      <c r="BJ128" s="82">
        <v>0.56923076923076898</v>
      </c>
      <c r="BK128" s="82">
        <v>0.50854700854700796</v>
      </c>
      <c r="BL128" s="82">
        <v>0.52500000000000002</v>
      </c>
      <c r="BM128" s="82">
        <v>0.48051948051948001</v>
      </c>
      <c r="BN128" s="82">
        <v>0.39790575916230297</v>
      </c>
      <c r="BO128" s="82">
        <v>0.63414634146341398</v>
      </c>
      <c r="BP128" s="82">
        <v>0.53488372093023195</v>
      </c>
      <c r="BQ128" s="82">
        <v>0.51428571428571401</v>
      </c>
      <c r="BR128" s="82">
        <v>0.44444444444444398</v>
      </c>
      <c r="BS128" s="82">
        <v>0.420382165605095</v>
      </c>
      <c r="BT128" s="82">
        <v>0.60486674391657003</v>
      </c>
      <c r="BV128" s="235">
        <v>9</v>
      </c>
      <c r="BW128" s="82">
        <v>8.4542271135567698E-2</v>
      </c>
      <c r="BX128" s="82">
        <v>7.1975497702909605E-2</v>
      </c>
      <c r="BY128" s="82">
        <v>7.8778926637124505E-2</v>
      </c>
      <c r="BZ128" s="82">
        <v>8.4274654143926805E-2</v>
      </c>
      <c r="CA128" s="82">
        <v>8.9647133622973399E-2</v>
      </c>
      <c r="CB128" s="82">
        <v>9.2572867241212303E-2</v>
      </c>
      <c r="CC128" s="82">
        <v>9.0733590733590705E-2</v>
      </c>
      <c r="CD128" s="82">
        <v>9.4139650872817907E-2</v>
      </c>
      <c r="CE128" s="82">
        <v>8.9574155653450796E-2</v>
      </c>
      <c r="CF128" s="82">
        <v>0.107344632768361</v>
      </c>
      <c r="CG128" s="82">
        <v>0.115836466165413</v>
      </c>
      <c r="CH128" s="82">
        <v>0.124610964807277</v>
      </c>
      <c r="CI128" s="82">
        <v>0.117915465898174</v>
      </c>
      <c r="CJ128" s="82">
        <v>0.122404371584699</v>
      </c>
      <c r="CK128" s="82">
        <v>7.1794871794871706E-2</v>
      </c>
      <c r="CL128" s="82">
        <v>0.108695652173913</v>
      </c>
      <c r="CM128" s="82">
        <v>0.10985401459854</v>
      </c>
      <c r="CN128" s="82">
        <v>0.12962962962962901</v>
      </c>
      <c r="CO128" s="82">
        <v>0.12903225806451599</v>
      </c>
      <c r="CP128" s="82">
        <v>8.3657587548638099E-2</v>
      </c>
      <c r="CQ128" s="82">
        <v>8.3928571428571394E-2</v>
      </c>
      <c r="CR128" s="82">
        <v>0.13196480938416399</v>
      </c>
      <c r="CS128" s="82">
        <v>6.7567567567567502E-2</v>
      </c>
      <c r="CT128" s="82">
        <v>0.106194690265486</v>
      </c>
      <c r="CU128" s="82">
        <v>9.4909404659188901E-2</v>
      </c>
      <c r="CV128" s="82">
        <v>6.5000000000000002E-2</v>
      </c>
      <c r="CW128" s="82">
        <v>0.127464788732394</v>
      </c>
      <c r="CX128" s="82">
        <v>0.11134278565471201</v>
      </c>
      <c r="CY128" s="82">
        <v>8.8757396449704096E-2</v>
      </c>
      <c r="CZ128" s="82">
        <v>9.2544987146529506E-2</v>
      </c>
      <c r="DA128" s="82">
        <v>0.13636363636363599</v>
      </c>
      <c r="DB128" s="82">
        <v>0.109375</v>
      </c>
      <c r="DC128" s="82">
        <v>9.5375722543352595E-2</v>
      </c>
      <c r="DD128" s="82">
        <v>7.6945754716981105E-2</v>
      </c>
    </row>
    <row r="129" spans="2:108">
      <c r="B129" s="235">
        <v>10</v>
      </c>
      <c r="C129" s="43">
        <v>8.0050505050504997E-2</v>
      </c>
      <c r="D129" s="43">
        <v>8.1133446355049599E-2</v>
      </c>
      <c r="E129" s="43">
        <v>8.6618257261410703E-2</v>
      </c>
      <c r="F129" s="43">
        <v>9.6321422305397905E-2</v>
      </c>
      <c r="G129" s="43">
        <v>0.102690193809661</v>
      </c>
      <c r="H129" s="43">
        <v>0.1011497167977</v>
      </c>
      <c r="I129" s="43">
        <v>0.10253348119082099</v>
      </c>
      <c r="J129" s="43">
        <v>9.9692662312715993E-2</v>
      </c>
      <c r="K129" s="43">
        <v>9.3869068236924105E-2</v>
      </c>
      <c r="L129" s="43">
        <v>0.119486768243785</v>
      </c>
      <c r="M129" s="43">
        <v>0.11314186248912</v>
      </c>
      <c r="N129" s="43">
        <v>0.12045197740112901</v>
      </c>
      <c r="O129" s="43">
        <v>0.113388120253822</v>
      </c>
      <c r="P129" s="43">
        <v>0.116923764811088</v>
      </c>
      <c r="Q129" s="43">
        <v>0.105140186915887</v>
      </c>
      <c r="R129" s="43">
        <v>0.107251675807434</v>
      </c>
      <c r="S129" s="43">
        <v>0.10937247943216601</v>
      </c>
      <c r="T129" s="43">
        <v>9.8867924528301801E-2</v>
      </c>
      <c r="U129" s="43">
        <v>0.104979811574697</v>
      </c>
      <c r="V129" s="43">
        <v>8.99470899470899E-2</v>
      </c>
      <c r="W129" s="43">
        <v>0.103914259086672</v>
      </c>
      <c r="X129" s="43">
        <v>0.11259259259259199</v>
      </c>
      <c r="Y129" s="43">
        <v>7.8864353312302807E-2</v>
      </c>
      <c r="Z129" s="43">
        <v>0.10930576070901001</v>
      </c>
      <c r="AA129" s="43">
        <v>9.3387720051524195E-2</v>
      </c>
      <c r="AB129" s="43">
        <v>9.8930481283422397E-2</v>
      </c>
      <c r="AC129" s="43">
        <v>0.10242020343739</v>
      </c>
      <c r="AD129" s="43">
        <v>0.107313487688349</v>
      </c>
      <c r="AE129" s="43">
        <v>8.4269662921348298E-2</v>
      </c>
      <c r="AF129" s="43">
        <v>9.2091007583965295E-2</v>
      </c>
      <c r="AG129" s="43">
        <v>0.1125</v>
      </c>
      <c r="AH129" s="43">
        <v>0.100803506208911</v>
      </c>
      <c r="AI129" s="43">
        <v>0.10273134936812001</v>
      </c>
      <c r="AJ129" s="43">
        <v>8.6791903305664705E-2</v>
      </c>
      <c r="AL129" s="235">
        <v>10</v>
      </c>
      <c r="AM129" s="82">
        <v>0.59459459459459396</v>
      </c>
      <c r="AN129" s="82">
        <v>0.63372093023255804</v>
      </c>
      <c r="AO129" s="82">
        <v>0.59090909090909005</v>
      </c>
      <c r="AP129" s="82">
        <v>0.537980339588918</v>
      </c>
      <c r="AQ129" s="82">
        <v>0.50656370656370597</v>
      </c>
      <c r="AR129" s="82">
        <v>0.491738268341044</v>
      </c>
      <c r="AS129" s="82">
        <v>0.47276264591439598</v>
      </c>
      <c r="AT129" s="82">
        <v>0.48899012908124501</v>
      </c>
      <c r="AU129" s="82">
        <v>0.53675213675213596</v>
      </c>
      <c r="AV129" s="82">
        <v>0.34246575342465702</v>
      </c>
      <c r="AW129" s="82">
        <v>0.33943089430894302</v>
      </c>
      <c r="AX129" s="82">
        <v>0.35259433962264097</v>
      </c>
      <c r="AY129" s="82">
        <v>0.32705882352941101</v>
      </c>
      <c r="AZ129" s="82">
        <v>0.31055900621117999</v>
      </c>
      <c r="BA129" s="82">
        <v>0.51666666666666605</v>
      </c>
      <c r="BB129" s="82">
        <v>0.5</v>
      </c>
      <c r="BC129" s="82">
        <v>0.39945652173912999</v>
      </c>
      <c r="BD129" s="82">
        <v>0.40322580645161199</v>
      </c>
      <c r="BE129" s="82">
        <v>0.52631578947368396</v>
      </c>
      <c r="BF129" s="82">
        <v>0.394495412844036</v>
      </c>
      <c r="BG129" s="82">
        <v>0.45038167938931201</v>
      </c>
      <c r="BH129" s="82">
        <v>0.34375</v>
      </c>
      <c r="BI129" s="82">
        <v>0.483870967741935</v>
      </c>
      <c r="BJ129" s="82">
        <v>0.42499999999999999</v>
      </c>
      <c r="BK129" s="82">
        <v>0.51437699680511095</v>
      </c>
      <c r="BL129" s="82">
        <v>0.5</v>
      </c>
      <c r="BM129" s="82">
        <v>0.452380952380952</v>
      </c>
      <c r="BN129" s="82">
        <v>0.40989399293286199</v>
      </c>
      <c r="BO129" s="82">
        <v>0.73529411764705799</v>
      </c>
      <c r="BP129" s="82">
        <v>0.52941176470588203</v>
      </c>
      <c r="BQ129" s="82">
        <v>0.33333333333333298</v>
      </c>
      <c r="BR129" s="82">
        <v>0.54368932038834905</v>
      </c>
      <c r="BS129" s="82">
        <v>0.41935483870967699</v>
      </c>
      <c r="BT129" s="82">
        <v>0.59055118110236204</v>
      </c>
      <c r="BV129" s="235">
        <v>10</v>
      </c>
      <c r="BW129" s="82">
        <v>8.4782608695652101E-2</v>
      </c>
      <c r="BX129" s="82">
        <v>7.3152889539136706E-2</v>
      </c>
      <c r="BY129" s="82">
        <v>8.3769633507853394E-2</v>
      </c>
      <c r="BZ129" s="82">
        <v>9.4408799266727697E-2</v>
      </c>
      <c r="CA129" s="82">
        <v>9.54804874286595E-2</v>
      </c>
      <c r="CB129" s="82">
        <v>8.8009854913769503E-2</v>
      </c>
      <c r="CC129" s="82">
        <v>8.6258913878222696E-2</v>
      </c>
      <c r="CD129" s="82">
        <v>9.1018867924528304E-2</v>
      </c>
      <c r="CE129" s="82">
        <v>9.45172604762783E-2</v>
      </c>
      <c r="CF129" s="82">
        <v>0.11928934010152201</v>
      </c>
      <c r="CG129" s="82">
        <v>0.1199571581578</v>
      </c>
      <c r="CH129" s="82">
        <v>0.123489425981873</v>
      </c>
      <c r="CI129" s="82">
        <v>0.122120658135283</v>
      </c>
      <c r="CJ129" s="82">
        <v>0.12003179650238401</v>
      </c>
      <c r="CK129" s="82">
        <v>0.109215017064846</v>
      </c>
      <c r="CL129" s="82">
        <v>0.107142857142857</v>
      </c>
      <c r="CM129" s="82">
        <v>0.10296333500753301</v>
      </c>
      <c r="CN129" s="82">
        <v>9.4527363184079602E-2</v>
      </c>
      <c r="CO129" s="82">
        <v>0.104</v>
      </c>
      <c r="CP129" s="82">
        <v>0.1</v>
      </c>
      <c r="CQ129" s="82">
        <v>9.77653631284916E-2</v>
      </c>
      <c r="CR129" s="82">
        <v>0.11184210526315699</v>
      </c>
      <c r="CS129" s="82">
        <v>0.108374384236453</v>
      </c>
      <c r="CT129" s="82">
        <v>0.12107623318385601</v>
      </c>
      <c r="CU129" s="82">
        <v>8.8495575221238895E-2</v>
      </c>
      <c r="CV129" s="82">
        <v>0.113821138211382</v>
      </c>
      <c r="CW129" s="82">
        <v>0.116255144032921</v>
      </c>
      <c r="CX129" s="82">
        <v>0.10541642399534</v>
      </c>
      <c r="CY129" s="82">
        <v>8.66141732283464E-2</v>
      </c>
      <c r="CZ129" s="82">
        <v>0.109375</v>
      </c>
      <c r="DA129" s="82">
        <v>0.10784313725490099</v>
      </c>
      <c r="DB129" s="82">
        <v>0.12863070539419</v>
      </c>
      <c r="DC129" s="82">
        <v>8.8050314465408799E-2</v>
      </c>
      <c r="DD129" s="82">
        <v>7.1856287425149698E-2</v>
      </c>
    </row>
    <row r="130" spans="2:108">
      <c r="B130" s="235">
        <v>11</v>
      </c>
      <c r="C130" s="43">
        <v>8.8077336197636899E-2</v>
      </c>
      <c r="D130" s="43">
        <v>9.3140551445864098E-2</v>
      </c>
      <c r="E130" s="43">
        <v>9.2765662859120801E-2</v>
      </c>
      <c r="F130" s="43">
        <v>9.3052212169004694E-2</v>
      </c>
      <c r="G130" s="43">
        <v>0.100052728710783</v>
      </c>
      <c r="H130" s="43">
        <v>0.105203233519298</v>
      </c>
      <c r="I130" s="43">
        <v>0.101328809725756</v>
      </c>
      <c r="J130" s="43">
        <v>0.100962163567806</v>
      </c>
      <c r="K130" s="43">
        <v>9.7855656905104796E-2</v>
      </c>
      <c r="L130" s="43">
        <v>0.118435754189944</v>
      </c>
      <c r="M130" s="43">
        <v>0.11888002502737301</v>
      </c>
      <c r="N130" s="43">
        <v>0.11952415400691201</v>
      </c>
      <c r="O130" s="43">
        <v>0.119495091164095</v>
      </c>
      <c r="P130" s="43">
        <v>0.12548550941141301</v>
      </c>
      <c r="Q130" s="43">
        <v>9.76331360946745E-2</v>
      </c>
      <c r="R130" s="43">
        <v>0.118577075098814</v>
      </c>
      <c r="S130" s="43">
        <v>0.122247850702453</v>
      </c>
      <c r="T130" s="43">
        <v>9.18822479928635E-2</v>
      </c>
      <c r="U130" s="43">
        <v>0.104100946372239</v>
      </c>
      <c r="V130" s="43">
        <v>0.13530010172939899</v>
      </c>
      <c r="W130" s="43">
        <v>9.3628088426527895E-2</v>
      </c>
      <c r="X130" s="43">
        <v>9.8918083462132905E-2</v>
      </c>
      <c r="Y130" s="43">
        <v>0.10457516339869199</v>
      </c>
      <c r="Z130" s="43">
        <v>0.109852774631936</v>
      </c>
      <c r="AA130" s="43">
        <v>0.106263633530694</v>
      </c>
      <c r="AB130" s="43">
        <v>0.11328125</v>
      </c>
      <c r="AC130" s="43">
        <v>0.116504854368932</v>
      </c>
      <c r="AD130" s="43">
        <v>0.10638297872340401</v>
      </c>
      <c r="AE130" s="43">
        <v>0.101626016260162</v>
      </c>
      <c r="AF130" s="43">
        <v>0.108753315649867</v>
      </c>
      <c r="AG130" s="43">
        <v>0.13679245283018801</v>
      </c>
      <c r="AH130" s="43">
        <v>0.100375234521575</v>
      </c>
      <c r="AI130" s="43">
        <v>0.10970873786407701</v>
      </c>
      <c r="AJ130" s="43">
        <v>0.100096618357487</v>
      </c>
      <c r="AL130" s="235">
        <v>11</v>
      </c>
      <c r="AM130" s="82">
        <v>0.60176991150442405</v>
      </c>
      <c r="AN130" s="82">
        <v>0.57575757575757502</v>
      </c>
      <c r="AO130" s="82">
        <v>0.61842105263157898</v>
      </c>
      <c r="AP130" s="82">
        <v>0.49611398963730502</v>
      </c>
      <c r="AQ130" s="82">
        <v>0.45124481327800797</v>
      </c>
      <c r="AR130" s="82">
        <v>0.43524829600778903</v>
      </c>
      <c r="AS130" s="82">
        <v>0.43988269794721402</v>
      </c>
      <c r="AT130" s="82">
        <v>0.487540628385698</v>
      </c>
      <c r="AU130" s="82">
        <v>0.51168511685116802</v>
      </c>
      <c r="AV130" s="82">
        <v>0.41509433962264097</v>
      </c>
      <c r="AW130" s="82">
        <v>0.35759493670886</v>
      </c>
      <c r="AX130" s="82">
        <v>0.29701230228470998</v>
      </c>
      <c r="AY130" s="82">
        <v>0.244067796610169</v>
      </c>
      <c r="AZ130" s="82">
        <v>0.247787610619469</v>
      </c>
      <c r="BA130" s="82">
        <v>0.63043478260869501</v>
      </c>
      <c r="BB130" s="82">
        <v>0.415584415584415</v>
      </c>
      <c r="BC130" s="82">
        <v>0.36734693877551</v>
      </c>
      <c r="BD130" s="82">
        <v>0.28571428571428498</v>
      </c>
      <c r="BE130" s="82">
        <v>0.5</v>
      </c>
      <c r="BF130" s="82">
        <v>0.28915662650602397</v>
      </c>
      <c r="BG130" s="82">
        <v>0.50458715596330195</v>
      </c>
      <c r="BH130" s="82">
        <v>0.5</v>
      </c>
      <c r="BI130" s="82">
        <v>0.51428571428571401</v>
      </c>
      <c r="BJ130" s="82">
        <v>0.39024390243902402</v>
      </c>
      <c r="BK130" s="82">
        <v>0.43577981651376102</v>
      </c>
      <c r="BL130" s="82">
        <v>0.53846153846153799</v>
      </c>
      <c r="BM130" s="82">
        <v>0.35971223021582699</v>
      </c>
      <c r="BN130" s="82">
        <v>0.326829268292682</v>
      </c>
      <c r="BO130" s="82">
        <v>0.61904761904761896</v>
      </c>
      <c r="BP130" s="82">
        <v>0.5</v>
      </c>
      <c r="BQ130" s="82">
        <v>0.64705882352941102</v>
      </c>
      <c r="BR130" s="82">
        <v>0.42352941176470499</v>
      </c>
      <c r="BS130" s="82">
        <v>0.41129032258064502</v>
      </c>
      <c r="BT130" s="82">
        <v>0.55555555555555503</v>
      </c>
      <c r="BV130" s="235">
        <v>11</v>
      </c>
      <c r="BW130" s="82">
        <v>9.0800477897252097E-2</v>
      </c>
      <c r="BX130" s="82">
        <v>8.3623693379790906E-2</v>
      </c>
      <c r="BY130" s="82">
        <v>7.6490438695163102E-2</v>
      </c>
      <c r="BZ130" s="82">
        <v>7.9828062634326E-2</v>
      </c>
      <c r="CA130" s="82">
        <v>8.6462450592885307E-2</v>
      </c>
      <c r="CB130" s="82">
        <v>9.1843288375080198E-2</v>
      </c>
      <c r="CC130" s="82">
        <v>8.5671768707482998E-2</v>
      </c>
      <c r="CD130" s="82">
        <v>8.8199063808819894E-2</v>
      </c>
      <c r="CE130" s="82">
        <v>8.1716637272192805E-2</v>
      </c>
      <c r="CF130" s="82">
        <v>9.4017094017094002E-2</v>
      </c>
      <c r="CG130" s="82">
        <v>0.103904282115869</v>
      </c>
      <c r="CH130" s="82">
        <v>0.119286161552911</v>
      </c>
      <c r="CI130" s="82">
        <v>0.111486486486486</v>
      </c>
      <c r="CJ130" s="82">
        <v>0.11084337349397499</v>
      </c>
      <c r="CK130" s="82">
        <v>6.2200956937799E-2</v>
      </c>
      <c r="CL130" s="82">
        <v>9.4650205761316802E-2</v>
      </c>
      <c r="CM130" s="82">
        <v>9.9434114793856096E-2</v>
      </c>
      <c r="CN130" s="82">
        <v>0.12802768166089901</v>
      </c>
      <c r="CO130" s="82">
        <v>0.10497237569060699</v>
      </c>
      <c r="CP130" s="82">
        <v>0.1</v>
      </c>
      <c r="CQ130" s="82">
        <v>8.1140350877192902E-2</v>
      </c>
      <c r="CR130" s="82">
        <v>8.6419753086419707E-2</v>
      </c>
      <c r="CS130" s="82">
        <v>0.125</v>
      </c>
      <c r="CT130" s="82">
        <v>5.5084745762711801E-2</v>
      </c>
      <c r="CU130" s="82">
        <v>8.6505190311418595E-2</v>
      </c>
      <c r="CV130" s="82">
        <v>7.69230769230769E-2</v>
      </c>
      <c r="CW130" s="82">
        <v>0.1024208566108</v>
      </c>
      <c r="CX130" s="82">
        <v>0.100775193798449</v>
      </c>
      <c r="CY130" s="82">
        <v>0.114942528735632</v>
      </c>
      <c r="CZ130" s="82">
        <v>0.115207373271889</v>
      </c>
      <c r="DA130" s="82">
        <v>0.05</v>
      </c>
      <c r="DB130" s="82">
        <v>0.10115606936416099</v>
      </c>
      <c r="DC130" s="82">
        <v>0.101472995090016</v>
      </c>
      <c r="DD130" s="82">
        <v>6.6265060240963805E-2</v>
      </c>
    </row>
    <row r="131" spans="2:108">
      <c r="B131" s="235">
        <v>12</v>
      </c>
      <c r="C131" s="43">
        <v>9.3233883857218897E-2</v>
      </c>
      <c r="D131" s="43">
        <v>9.1182364729458898E-2</v>
      </c>
      <c r="E131" s="43">
        <v>8.4529505582137093E-2</v>
      </c>
      <c r="F131" s="43">
        <v>0.104398970714373</v>
      </c>
      <c r="G131" s="43">
        <v>0.10590145148968599</v>
      </c>
      <c r="H131" s="43">
        <v>0.107321883474402</v>
      </c>
      <c r="I131" s="43">
        <v>0.10320225651236099</v>
      </c>
      <c r="J131" s="43">
        <v>0.11134697028174401</v>
      </c>
      <c r="K131" s="43">
        <v>0.10255169911718399</v>
      </c>
      <c r="L131" s="43">
        <v>0.13166666666666599</v>
      </c>
      <c r="M131" s="43">
        <v>0.110454115421002</v>
      </c>
      <c r="N131" s="43">
        <v>0.118898315504733</v>
      </c>
      <c r="O131" s="43">
        <v>0.11659013775204601</v>
      </c>
      <c r="P131" s="43">
        <v>0.13753581661891101</v>
      </c>
      <c r="Q131" s="43">
        <v>0.128888888888888</v>
      </c>
      <c r="R131" s="43">
        <v>0.11172839506172801</v>
      </c>
      <c r="S131" s="43">
        <v>0.112012012012012</v>
      </c>
      <c r="T131" s="43">
        <v>8.6622807017543796E-2</v>
      </c>
      <c r="U131" s="43">
        <v>0.11244979919678701</v>
      </c>
      <c r="V131" s="43">
        <v>9.0053763440860204E-2</v>
      </c>
      <c r="W131" s="43">
        <v>0.102719033232628</v>
      </c>
      <c r="X131" s="43">
        <v>9.7690941385435104E-2</v>
      </c>
      <c r="Y131" s="43">
        <v>0.12758620689655101</v>
      </c>
      <c r="Z131" s="43">
        <v>7.5187969924811998E-2</v>
      </c>
      <c r="AA131" s="43">
        <v>0.105871029836381</v>
      </c>
      <c r="AB131" s="43">
        <v>5.3333333333333302E-2</v>
      </c>
      <c r="AC131" s="43">
        <v>0.108763693270735</v>
      </c>
      <c r="AD131" s="43">
        <v>0.10295151089248</v>
      </c>
      <c r="AE131" s="43">
        <v>0.12</v>
      </c>
      <c r="AF131" s="43">
        <v>0.112050739957716</v>
      </c>
      <c r="AG131" s="82">
        <v>0.100775193798449</v>
      </c>
      <c r="AH131" s="43">
        <v>8.9058524173027995E-2</v>
      </c>
      <c r="AI131" s="43">
        <v>0.121578612348822</v>
      </c>
      <c r="AJ131" s="43">
        <v>8.8639551192145796E-2</v>
      </c>
      <c r="AL131" s="235">
        <v>12</v>
      </c>
      <c r="AM131" s="82">
        <v>0.54248366013071803</v>
      </c>
      <c r="AN131" s="82">
        <v>0.41221374045801501</v>
      </c>
      <c r="AO131" s="82">
        <v>0.54819277108433695</v>
      </c>
      <c r="AP131" s="82">
        <v>0.48823529411764699</v>
      </c>
      <c r="AQ131" s="82">
        <v>0.41780821917808197</v>
      </c>
      <c r="AR131" s="82">
        <v>0.39231824417009598</v>
      </c>
      <c r="AS131" s="82">
        <v>0.41414141414141398</v>
      </c>
      <c r="AT131" s="82">
        <v>0.40421792618629099</v>
      </c>
      <c r="AU131" s="82">
        <v>0.47047970479704798</v>
      </c>
      <c r="AV131" s="82">
        <v>0.46875</v>
      </c>
      <c r="AW131" s="82">
        <v>0.35148514851485102</v>
      </c>
      <c r="AX131" s="82">
        <v>0.29014084507042198</v>
      </c>
      <c r="AY131" s="82">
        <v>0.25345622119815597</v>
      </c>
      <c r="AZ131" s="82">
        <v>0.21052631578947301</v>
      </c>
      <c r="BA131" s="82">
        <v>0.56000000000000005</v>
      </c>
      <c r="BB131" s="82">
        <v>0.37931034482758602</v>
      </c>
      <c r="BC131" s="82">
        <v>0.36516853932584198</v>
      </c>
      <c r="BD131" s="82">
        <v>0.44444444444444398</v>
      </c>
      <c r="BE131" s="82">
        <v>0.53846153846153799</v>
      </c>
      <c r="BF131" s="82">
        <v>0.266666666666666</v>
      </c>
      <c r="BG131" s="82">
        <v>0.42857142857142799</v>
      </c>
      <c r="BH131" s="82">
        <v>0.45714285714285702</v>
      </c>
      <c r="BI131" s="82">
        <v>0.60869565217391297</v>
      </c>
      <c r="BJ131" s="82">
        <v>0.31818181818181801</v>
      </c>
      <c r="BK131" s="82">
        <v>0.32258064516128998</v>
      </c>
      <c r="BL131" s="82">
        <v>0.36363636363636298</v>
      </c>
      <c r="BM131" s="82">
        <v>0.38823529411764701</v>
      </c>
      <c r="BN131" s="82">
        <v>0.30821917808219101</v>
      </c>
      <c r="BO131" s="82">
        <v>0.35294117647058798</v>
      </c>
      <c r="BP131" s="82">
        <v>0.5</v>
      </c>
      <c r="BQ131" s="82">
        <v>0.4</v>
      </c>
      <c r="BR131" s="82">
        <v>0.44262295081967201</v>
      </c>
      <c r="BS131" s="82">
        <v>0.4</v>
      </c>
      <c r="BT131" s="82">
        <v>0.5</v>
      </c>
      <c r="BV131" s="235">
        <v>12</v>
      </c>
      <c r="BW131" s="82">
        <v>6.3008130081300795E-2</v>
      </c>
      <c r="BX131" s="82">
        <v>7.3786407766990206E-2</v>
      </c>
      <c r="BY131" s="82">
        <v>5.9171597633136001E-2</v>
      </c>
      <c r="BZ131" s="82">
        <v>8.6103542234332406E-2</v>
      </c>
      <c r="CA131" s="82">
        <v>9.0947907771135705E-2</v>
      </c>
      <c r="CB131" s="82">
        <v>8.2016553799849498E-2</v>
      </c>
      <c r="CC131" s="82">
        <v>7.6657723265618996E-2</v>
      </c>
      <c r="CD131" s="82">
        <v>8.1703607127335903E-2</v>
      </c>
      <c r="CE131" s="82">
        <v>7.8961600865332604E-2</v>
      </c>
      <c r="CF131" s="82">
        <v>6.1068702290076299E-2</v>
      </c>
      <c r="CG131" s="82">
        <v>9.5744680851063801E-2</v>
      </c>
      <c r="CH131" s="82">
        <v>0.101116990005878</v>
      </c>
      <c r="CI131" s="82">
        <v>9.8116947472745297E-2</v>
      </c>
      <c r="CJ131" s="82">
        <v>8.4309133489461299E-2</v>
      </c>
      <c r="CK131" s="82">
        <v>0.109090909090909</v>
      </c>
      <c r="CL131" s="82">
        <v>9.2964824120603001E-2</v>
      </c>
      <c r="CM131" s="82">
        <v>9.8226466575716195E-2</v>
      </c>
      <c r="CN131" s="82">
        <v>0.113122171945701</v>
      </c>
      <c r="CO131" s="82">
        <v>0.135135135135135</v>
      </c>
      <c r="CP131" s="82">
        <v>9.375E-2</v>
      </c>
      <c r="CQ131" s="82">
        <v>4.4354838709677401E-2</v>
      </c>
      <c r="CR131" s="82">
        <v>0.10160427807486599</v>
      </c>
      <c r="CS131" s="82">
        <v>0.14583333333333301</v>
      </c>
      <c r="CT131" s="82">
        <v>0.107692307692307</v>
      </c>
      <c r="CU131" s="82">
        <v>7.3113207547169795E-2</v>
      </c>
      <c r="CV131" s="82">
        <v>0.13953488372093001</v>
      </c>
      <c r="CW131" s="82">
        <v>8.2236842105263094E-2</v>
      </c>
      <c r="CX131" s="82">
        <v>0.11267605633802801</v>
      </c>
      <c r="CY131" s="82">
        <v>8.5106382978723402E-2</v>
      </c>
      <c r="CZ131" s="82">
        <v>7.0000000000000007E-2</v>
      </c>
      <c r="DA131" s="82">
        <v>8.8235294117646995E-2</v>
      </c>
      <c r="DB131" s="82">
        <v>0.110552763819095</v>
      </c>
      <c r="DC131" s="82">
        <v>7.9881656804733706E-2</v>
      </c>
      <c r="DD131" s="82">
        <v>7.3897497020262201E-2</v>
      </c>
    </row>
    <row r="132" spans="2:108">
      <c r="B132" s="235">
        <v>13</v>
      </c>
      <c r="C132" s="43">
        <v>7.2351421188630402E-2</v>
      </c>
      <c r="D132" s="43">
        <v>8.9825119236883896E-2</v>
      </c>
      <c r="E132" s="43">
        <v>7.5770191507077395E-2</v>
      </c>
      <c r="F132" s="43">
        <v>9.9860751939526496E-2</v>
      </c>
      <c r="G132" s="43">
        <v>9.8923479778876902E-2</v>
      </c>
      <c r="H132" s="43">
        <v>0.10211752913168699</v>
      </c>
      <c r="I132" s="43">
        <v>0.10762331838564999</v>
      </c>
      <c r="J132" s="43">
        <v>0.103198104826769</v>
      </c>
      <c r="K132" s="43">
        <v>9.9667774086378697E-2</v>
      </c>
      <c r="L132" s="43">
        <v>9.5607235142118802E-2</v>
      </c>
      <c r="M132" s="43">
        <v>0.12074303405572701</v>
      </c>
      <c r="N132" s="43">
        <v>0.11367157242447699</v>
      </c>
      <c r="O132" s="43">
        <v>0.112546125461254</v>
      </c>
      <c r="P132" s="43">
        <v>0.111247695144437</v>
      </c>
      <c r="Q132" s="43">
        <v>0.117834394904458</v>
      </c>
      <c r="R132" s="43">
        <v>0.10675182481751801</v>
      </c>
      <c r="S132" s="43">
        <v>0.114574187884108</v>
      </c>
      <c r="T132" s="43">
        <v>0.10749185667752401</v>
      </c>
      <c r="U132" s="43">
        <v>0.120786516853932</v>
      </c>
      <c r="V132" s="43">
        <v>9.2748735244519306E-2</v>
      </c>
      <c r="W132" s="43">
        <v>0.10307414104882399</v>
      </c>
      <c r="X132" s="43">
        <v>8.8636363636363596E-2</v>
      </c>
      <c r="Y132" s="43">
        <v>9.13705583756345E-2</v>
      </c>
      <c r="Z132" s="43">
        <v>9.3939393939393906E-2</v>
      </c>
      <c r="AA132" s="43">
        <v>0.101568334578043</v>
      </c>
      <c r="AB132" s="82">
        <v>0.101123595505617</v>
      </c>
      <c r="AC132" s="43">
        <v>0.115571776155717</v>
      </c>
      <c r="AD132" s="43">
        <v>9.7472924187725601E-2</v>
      </c>
      <c r="AE132" s="82">
        <v>4.6511627906976702E-2</v>
      </c>
      <c r="AF132" s="43">
        <v>9.8039215686274495E-2</v>
      </c>
      <c r="AG132" s="82">
        <v>4.7058823529411702E-2</v>
      </c>
      <c r="AH132" s="43">
        <v>0.106796116504854</v>
      </c>
      <c r="AI132" s="43">
        <v>9.3525179856115095E-2</v>
      </c>
      <c r="AJ132" s="43">
        <v>9.5378151260504196E-2</v>
      </c>
      <c r="AL132" s="235">
        <v>13</v>
      </c>
      <c r="AM132" s="82">
        <v>0.59550561797752799</v>
      </c>
      <c r="AN132" s="82">
        <v>0.46590909090909</v>
      </c>
      <c r="AO132" s="82">
        <v>0.442105263157894</v>
      </c>
      <c r="AP132" s="82">
        <v>0.43835616438356101</v>
      </c>
      <c r="AQ132" s="82">
        <v>0.37406483790523598</v>
      </c>
      <c r="AR132" s="82">
        <v>0.39565217391304303</v>
      </c>
      <c r="AS132" s="82">
        <v>0.39913232104121399</v>
      </c>
      <c r="AT132" s="82">
        <v>0.39067055393585998</v>
      </c>
      <c r="AU132" s="82">
        <v>0.39024390243902402</v>
      </c>
      <c r="AV132" s="82">
        <v>0.41666666666666602</v>
      </c>
      <c r="AW132" s="82">
        <v>0.22881355932203301</v>
      </c>
      <c r="AX132" s="82">
        <v>0.27884615384615302</v>
      </c>
      <c r="AY132" s="82">
        <v>0.25984251968503902</v>
      </c>
      <c r="AZ132" s="82">
        <v>0.29787234042553101</v>
      </c>
      <c r="BA132" s="82">
        <v>0.14285714285714199</v>
      </c>
      <c r="BB132" s="82">
        <v>0.26984126984126899</v>
      </c>
      <c r="BC132" s="82">
        <v>0.30434782608695599</v>
      </c>
      <c r="BD132" s="82">
        <v>0.38095238095237999</v>
      </c>
      <c r="BE132" s="82">
        <v>0.105263157894736</v>
      </c>
      <c r="BF132" s="82">
        <v>0.25</v>
      </c>
      <c r="BG132" s="82">
        <v>0.41666666666666602</v>
      </c>
      <c r="BH132" s="82">
        <v>0.38461538461538403</v>
      </c>
      <c r="BI132" s="82">
        <v>0.4375</v>
      </c>
      <c r="BJ132" s="82">
        <v>0.44827586206896503</v>
      </c>
      <c r="BK132" s="82">
        <v>0.30434782608695599</v>
      </c>
      <c r="BL132" s="82">
        <v>0.33333333333333298</v>
      </c>
      <c r="BM132" s="82">
        <v>0.472727272727272</v>
      </c>
      <c r="BN132" s="82">
        <v>0.27659574468085102</v>
      </c>
      <c r="BO132" s="82">
        <v>0.6</v>
      </c>
      <c r="BP132" s="82">
        <v>0.28571428571428498</v>
      </c>
      <c r="BQ132" s="82">
        <v>0.5</v>
      </c>
      <c r="BR132" s="82">
        <v>0.42105263157894701</v>
      </c>
      <c r="BS132" s="82">
        <v>0.34545454545454501</v>
      </c>
      <c r="BT132" s="82">
        <v>0.41148325358851601</v>
      </c>
      <c r="BV132" s="235">
        <v>13</v>
      </c>
      <c r="BW132" s="82">
        <v>6.5306122448979598E-2</v>
      </c>
      <c r="BX132" s="82">
        <v>7.5697211155378405E-2</v>
      </c>
      <c r="BY132" s="82">
        <v>7.0422535211267595E-2</v>
      </c>
      <c r="BZ132" s="82">
        <v>7.5949367088607597E-2</v>
      </c>
      <c r="CA132" s="82">
        <v>8.2101806239737202E-2</v>
      </c>
      <c r="CB132" s="82">
        <v>6.7587209302325493E-2</v>
      </c>
      <c r="CC132" s="82">
        <v>7.4854651162790595E-2</v>
      </c>
      <c r="CD132" s="82">
        <v>7.9668049792531101E-2</v>
      </c>
      <c r="CE132" s="82">
        <v>5.5612770339855802E-2</v>
      </c>
      <c r="CF132" s="82">
        <v>2.04081632653061E-2</v>
      </c>
      <c r="CG132" s="82">
        <v>0.113585746102449</v>
      </c>
      <c r="CH132" s="82">
        <v>9.2505854800936704E-2</v>
      </c>
      <c r="CI132" s="82">
        <v>8.0867850098619298E-2</v>
      </c>
      <c r="CJ132" s="82">
        <v>0.05</v>
      </c>
      <c r="CK132" s="82">
        <v>5.0847457627118599E-2</v>
      </c>
      <c r="CL132" s="82">
        <v>5.6074766355140103E-2</v>
      </c>
      <c r="CM132" s="82">
        <v>8.9411764705882302E-2</v>
      </c>
      <c r="CN132" s="82">
        <v>7.4999999999999997E-2</v>
      </c>
      <c r="CO132" s="82">
        <v>0.101694915254237</v>
      </c>
      <c r="CP132" s="82">
        <v>4.7619047619047603E-2</v>
      </c>
      <c r="CQ132" s="82">
        <v>7.9207920792079195E-2</v>
      </c>
      <c r="CR132" s="82">
        <v>6.3063063063063002E-2</v>
      </c>
      <c r="CS132" s="82">
        <v>8.8235294117646995E-2</v>
      </c>
      <c r="CT132" s="82">
        <v>7.4074074074074001E-2</v>
      </c>
      <c r="CU132" s="82">
        <v>0.10121457489878501</v>
      </c>
      <c r="CV132" s="82"/>
      <c r="CW132" s="82">
        <v>8.3333333333333301E-2</v>
      </c>
      <c r="CX132" s="82">
        <v>7.9710144927536197E-2</v>
      </c>
      <c r="CY132" s="82">
        <v>0.12903225806451599</v>
      </c>
      <c r="CZ132" s="82">
        <v>9.85915492957746E-2</v>
      </c>
      <c r="DA132" s="82">
        <v>0.13043478260869501</v>
      </c>
      <c r="DB132" s="82">
        <v>6.1224489795918297E-2</v>
      </c>
      <c r="DC132" s="82">
        <v>7.1428571428571397E-2</v>
      </c>
      <c r="DD132" s="82">
        <v>7.5723830734966593E-2</v>
      </c>
    </row>
    <row r="133" spans="2:108">
      <c r="B133" s="235">
        <v>14</v>
      </c>
      <c r="C133" s="43">
        <v>7.0402298850574696E-2</v>
      </c>
      <c r="D133" s="43">
        <v>8.57503152585119E-2</v>
      </c>
      <c r="E133" s="43">
        <v>9.9439775910364098E-2</v>
      </c>
      <c r="F133" s="43">
        <v>9.3117408906882596E-2</v>
      </c>
      <c r="G133" s="43">
        <v>0.102354145342886</v>
      </c>
      <c r="H133" s="43">
        <v>9.1185410334346503E-2</v>
      </c>
      <c r="I133" s="43">
        <v>0.100945103559219</v>
      </c>
      <c r="J133" s="43">
        <v>9.5000000000000001E-2</v>
      </c>
      <c r="K133" s="43">
        <v>9.1475409836065502E-2</v>
      </c>
      <c r="L133" s="43">
        <v>0.13207547169811301</v>
      </c>
      <c r="M133" s="43">
        <v>0.108695652173913</v>
      </c>
      <c r="N133" s="43">
        <v>0.10039113428943899</v>
      </c>
      <c r="O133" s="43">
        <v>0.110392609699769</v>
      </c>
      <c r="P133" s="43">
        <v>0.108056872037914</v>
      </c>
      <c r="Q133" s="43">
        <v>0.133333333333333</v>
      </c>
      <c r="R133" s="43">
        <v>0.118032786885245</v>
      </c>
      <c r="S133" s="43">
        <v>0.104938271604938</v>
      </c>
      <c r="T133" s="43">
        <v>8.2969432314410396E-2</v>
      </c>
      <c r="U133" s="43">
        <v>0.136518771331058</v>
      </c>
      <c r="V133" s="43">
        <v>9.4430992736077399E-2</v>
      </c>
      <c r="W133" s="43">
        <v>0.114613180515759</v>
      </c>
      <c r="X133" s="43">
        <v>0.119205298013245</v>
      </c>
      <c r="Y133" s="43">
        <v>0.08</v>
      </c>
      <c r="Z133" s="43">
        <v>0.100591715976331</v>
      </c>
      <c r="AA133" s="43">
        <v>7.0913461538461495E-2</v>
      </c>
      <c r="AB133" s="82"/>
      <c r="AC133" s="43">
        <v>9.93657505285412E-2</v>
      </c>
      <c r="AD133" s="43">
        <v>0.10567823343848499</v>
      </c>
      <c r="AE133" s="82">
        <v>0.10606060606060599</v>
      </c>
      <c r="AF133" s="43">
        <v>0.11214953271028</v>
      </c>
      <c r="AG133" s="82">
        <v>0.13725490196078399</v>
      </c>
      <c r="AH133" s="43">
        <v>8.4639498432601795E-2</v>
      </c>
      <c r="AI133" s="43">
        <v>8.9309878213802402E-2</v>
      </c>
      <c r="AJ133" s="43">
        <v>7.5136612021857896E-2</v>
      </c>
      <c r="AL133" s="235">
        <v>14</v>
      </c>
      <c r="AM133" s="82">
        <v>0.42553191489361702</v>
      </c>
      <c r="AN133" s="82">
        <v>0.372093023255813</v>
      </c>
      <c r="AO133" s="82">
        <v>0.439024390243902</v>
      </c>
      <c r="AP133" s="82">
        <v>0.35975609756097499</v>
      </c>
      <c r="AQ133" s="82">
        <v>0.33014354066985602</v>
      </c>
      <c r="AR133" s="82">
        <v>0.33070866141732203</v>
      </c>
      <c r="AS133" s="82">
        <v>0.32295719844357901</v>
      </c>
      <c r="AT133" s="82">
        <v>0.31963470319634701</v>
      </c>
      <c r="AU133" s="82">
        <v>0.38554216867469798</v>
      </c>
      <c r="AV133" s="82"/>
      <c r="AW133" s="82">
        <v>0.133333333333333</v>
      </c>
      <c r="AX133" s="82">
        <v>0.213235294117647</v>
      </c>
      <c r="AY133" s="82">
        <v>0.24509803921568599</v>
      </c>
      <c r="AZ133" s="82">
        <v>0.23076923076923</v>
      </c>
      <c r="BA133" s="82">
        <v>0.30769230769230699</v>
      </c>
      <c r="BB133" s="82">
        <v>0.41666666666666602</v>
      </c>
      <c r="BC133" s="82">
        <v>0.35</v>
      </c>
      <c r="BD133" s="82">
        <v>0.14285714285714199</v>
      </c>
      <c r="BE133" s="82">
        <v>0.23076923076923</v>
      </c>
      <c r="BF133" s="82">
        <v>0.17142857142857101</v>
      </c>
      <c r="BG133" s="82">
        <v>0.157894736842105</v>
      </c>
      <c r="BH133" s="82">
        <v>0.33333333333333298</v>
      </c>
      <c r="BI133" s="82">
        <v>0.33333333333333298</v>
      </c>
      <c r="BJ133" s="82">
        <v>0.31818181818181801</v>
      </c>
      <c r="BK133" s="82">
        <v>0.35483870967741898</v>
      </c>
      <c r="BL133" s="82">
        <v>0.57142857142857095</v>
      </c>
      <c r="BM133" s="82">
        <v>0.266666666666666</v>
      </c>
      <c r="BN133" s="82">
        <v>0.20754716981131999</v>
      </c>
      <c r="BO133" s="82">
        <v>0.3</v>
      </c>
      <c r="BP133" s="82">
        <v>0.5</v>
      </c>
      <c r="BQ133" s="82"/>
      <c r="BR133" s="82">
        <v>0.23529411764705799</v>
      </c>
      <c r="BS133" s="82">
        <v>0.30188679245283001</v>
      </c>
      <c r="BT133" s="82">
        <v>0.40336134453781503</v>
      </c>
      <c r="BV133" s="235">
        <v>14</v>
      </c>
      <c r="BW133" s="82">
        <v>4.2735042735042701E-2</v>
      </c>
      <c r="BX133" s="82">
        <v>2.3622047244094401E-2</v>
      </c>
      <c r="BY133" s="82">
        <v>5.6074766355140103E-2</v>
      </c>
      <c r="BZ133" s="82">
        <v>4.8593350383631703E-2</v>
      </c>
      <c r="CA133" s="82">
        <v>6.17059891107078E-2</v>
      </c>
      <c r="CB133" s="82">
        <v>5.6801195814648701E-2</v>
      </c>
      <c r="CC133" s="82">
        <v>5.5641421947449698E-2</v>
      </c>
      <c r="CD133" s="82">
        <v>5.1565377532228299E-2</v>
      </c>
      <c r="CE133" s="82">
        <v>6.6945606694560594E-2</v>
      </c>
      <c r="CF133" s="82">
        <v>0.08</v>
      </c>
      <c r="CG133" s="82">
        <v>4.9261083743842297E-2</v>
      </c>
      <c r="CH133" s="82">
        <v>7.3107049608355096E-2</v>
      </c>
      <c r="CI133" s="82">
        <v>8.6956521739130405E-2</v>
      </c>
      <c r="CJ133" s="82">
        <v>0.10256410256410201</v>
      </c>
      <c r="CK133" s="82">
        <v>3.7037037037037E-2</v>
      </c>
      <c r="CL133" s="82">
        <v>7.3529411764705802E-2</v>
      </c>
      <c r="CM133" s="82">
        <v>0.10659898477157299</v>
      </c>
      <c r="CN133" s="82">
        <v>3.5714285714285698E-2</v>
      </c>
      <c r="CO133" s="82">
        <v>7.8947368421052599E-2</v>
      </c>
      <c r="CP133" s="82">
        <v>4.8780487804878002E-2</v>
      </c>
      <c r="CQ133" s="82">
        <v>9.0909090909090898E-2</v>
      </c>
      <c r="CR133" s="82">
        <v>7.5757575757575704E-2</v>
      </c>
      <c r="CS133" s="82">
        <v>5.2631578947368397E-2</v>
      </c>
      <c r="CT133" s="82">
        <v>4.3478260869565202E-2</v>
      </c>
      <c r="CU133" s="82">
        <v>9.8039215686274495E-2</v>
      </c>
      <c r="CV133" s="82">
        <v>0.27272727272727199</v>
      </c>
      <c r="CW133" s="82">
        <v>8.8235294117646995E-2</v>
      </c>
      <c r="CX133" s="82">
        <v>4.8275862068965503E-2</v>
      </c>
      <c r="CY133" s="82">
        <v>7.1428571428571397E-2</v>
      </c>
      <c r="CZ133" s="82">
        <v>3.5714285714285698E-2</v>
      </c>
      <c r="DA133" s="82"/>
      <c r="DB133" s="82">
        <v>1.5625E-2</v>
      </c>
      <c r="DC133" s="82">
        <v>1.86915887850467E-2</v>
      </c>
      <c r="DD133" s="82">
        <v>5.96330275229357E-2</v>
      </c>
    </row>
    <row r="134" spans="2:108">
      <c r="B134" s="235">
        <v>15</v>
      </c>
      <c r="C134" s="43">
        <v>0.100227790432801</v>
      </c>
      <c r="D134" s="43">
        <v>7.69230769230769E-2</v>
      </c>
      <c r="E134" s="43">
        <v>7.8260869565217397E-2</v>
      </c>
      <c r="F134" s="43">
        <v>8.0906148867313898E-2</v>
      </c>
      <c r="G134" s="43">
        <v>9.1203703703703703E-2</v>
      </c>
      <c r="H134" s="43">
        <v>8.7378640776699004E-2</v>
      </c>
      <c r="I134" s="43">
        <v>8.2961309523809507E-2</v>
      </c>
      <c r="J134" s="43">
        <v>8.0090497737556499E-2</v>
      </c>
      <c r="K134" s="43">
        <v>8.0246913580246895E-2</v>
      </c>
      <c r="L134" s="43">
        <v>0.116666666666666</v>
      </c>
      <c r="M134" s="43">
        <v>8.0808080808080801E-2</v>
      </c>
      <c r="N134" s="43">
        <v>8.5336538461538394E-2</v>
      </c>
      <c r="O134" s="43">
        <v>7.69230769230769E-2</v>
      </c>
      <c r="P134" s="43">
        <v>8.7837837837837801E-2</v>
      </c>
      <c r="Q134" s="43">
        <v>9.2592592592592504E-2</v>
      </c>
      <c r="R134" s="43">
        <v>0.11890243902439</v>
      </c>
      <c r="S134" s="82">
        <v>7.7596996245306596E-2</v>
      </c>
      <c r="T134" s="43">
        <v>9.9667774086378697E-2</v>
      </c>
      <c r="U134" s="43">
        <v>8.7912087912087905E-2</v>
      </c>
      <c r="V134" s="43">
        <v>6.4625850340136001E-2</v>
      </c>
      <c r="W134" s="43">
        <v>8.6124401913875603E-2</v>
      </c>
      <c r="X134" s="43">
        <v>0.108695652173913</v>
      </c>
      <c r="Y134" s="82">
        <v>3.9215686274509803E-2</v>
      </c>
      <c r="Z134" s="43">
        <v>9.6774193548387094E-2</v>
      </c>
      <c r="AA134" s="43">
        <v>6.6820276497695799E-2</v>
      </c>
      <c r="AB134" s="82"/>
      <c r="AC134" s="43">
        <v>0.103896103896103</v>
      </c>
      <c r="AD134" s="43">
        <v>7.52269779507133E-2</v>
      </c>
      <c r="AE134" s="82">
        <v>0.1</v>
      </c>
      <c r="AF134" s="82">
        <v>4.3795620437956199E-2</v>
      </c>
      <c r="AG134" s="82">
        <v>0.08</v>
      </c>
      <c r="AH134" s="43">
        <v>7.69230769230769E-2</v>
      </c>
      <c r="AI134" s="43">
        <v>7.9918032786885196E-2</v>
      </c>
      <c r="AJ134" s="43">
        <v>8.6227544910179602E-2</v>
      </c>
      <c r="AL134" s="235">
        <v>15</v>
      </c>
      <c r="AM134" s="82">
        <v>0.4</v>
      </c>
      <c r="AN134" s="82">
        <v>0.33333333333333298</v>
      </c>
      <c r="AO134" s="82">
        <v>0.45454545454545398</v>
      </c>
      <c r="AP134" s="82">
        <v>0.28205128205128199</v>
      </c>
      <c r="AQ134" s="82">
        <v>0.34343434343434298</v>
      </c>
      <c r="AR134" s="82">
        <v>0.218487394957983</v>
      </c>
      <c r="AS134" s="82">
        <v>0.282608695652173</v>
      </c>
      <c r="AT134" s="82">
        <v>0.28865979381443202</v>
      </c>
      <c r="AU134" s="82">
        <v>0.25925925925925902</v>
      </c>
      <c r="AV134" s="82">
        <v>0.375</v>
      </c>
      <c r="AW134" s="82">
        <v>0.19512195121951201</v>
      </c>
      <c r="AX134" s="82">
        <v>0.140625</v>
      </c>
      <c r="AY134" s="82">
        <v>0.15384615384615299</v>
      </c>
      <c r="AZ134" s="82"/>
      <c r="BA134" s="82"/>
      <c r="BB134" s="82">
        <v>0.36363636363636298</v>
      </c>
      <c r="BC134" s="82">
        <v>0.214285714285714</v>
      </c>
      <c r="BD134" s="82">
        <v>0.125</v>
      </c>
      <c r="BE134" s="82">
        <v>0.25</v>
      </c>
      <c r="BF134" s="82">
        <v>5.8823529411764698E-2</v>
      </c>
      <c r="BG134" s="82">
        <v>0.25</v>
      </c>
      <c r="BH134" s="82">
        <v>0.5</v>
      </c>
      <c r="BI134" s="82"/>
      <c r="BJ134" s="82">
        <v>0.4</v>
      </c>
      <c r="BK134" s="82">
        <v>0.27777777777777701</v>
      </c>
      <c r="BL134" s="82">
        <v>0.5</v>
      </c>
      <c r="BM134" s="82">
        <v>0.30769230769230699</v>
      </c>
      <c r="BN134" s="82">
        <v>0.20588235294117599</v>
      </c>
      <c r="BO134" s="82">
        <v>0.5</v>
      </c>
      <c r="BP134" s="82">
        <v>0.4</v>
      </c>
      <c r="BQ134" s="82"/>
      <c r="BR134" s="82">
        <v>0.41176470588235198</v>
      </c>
      <c r="BS134" s="82">
        <v>0.26086956521739102</v>
      </c>
      <c r="BT134" s="82">
        <v>0.42307692307692302</v>
      </c>
      <c r="BV134" s="235">
        <v>15</v>
      </c>
      <c r="BW134" s="82"/>
      <c r="BX134" s="82">
        <v>0.101694915254237</v>
      </c>
      <c r="BY134" s="82">
        <v>9.3023255813953404E-2</v>
      </c>
      <c r="BZ134" s="82">
        <v>5.7803468208092401E-2</v>
      </c>
      <c r="CA134" s="82">
        <v>3.1390134529147899E-2</v>
      </c>
      <c r="CB134" s="82">
        <v>3.1578947368420998E-2</v>
      </c>
      <c r="CC134" s="82">
        <v>3.2258064516128997E-2</v>
      </c>
      <c r="CD134" s="82">
        <v>2.3715415019762799E-2</v>
      </c>
      <c r="CE134" s="82">
        <v>6.17977528089887E-2</v>
      </c>
      <c r="CF134" s="82">
        <v>6.6666666666666596E-2</v>
      </c>
      <c r="CG134" s="82">
        <v>2.7027027027027001E-2</v>
      </c>
      <c r="CH134" s="82">
        <v>3.5714285714285698E-2</v>
      </c>
      <c r="CI134" s="82">
        <v>2.8571428571428501E-2</v>
      </c>
      <c r="CJ134" s="82">
        <v>5.3571428571428499E-2</v>
      </c>
      <c r="CK134" s="82">
        <v>0.125</v>
      </c>
      <c r="CL134" s="82">
        <v>2.7027027027027001E-2</v>
      </c>
      <c r="CM134" s="82">
        <v>8.3333333333333301E-2</v>
      </c>
      <c r="CN134" s="82">
        <v>4.1666666666666602E-2</v>
      </c>
      <c r="CO134" s="82"/>
      <c r="CP134" s="82">
        <v>8.6956521739130405E-2</v>
      </c>
      <c r="CQ134" s="82">
        <v>0.125</v>
      </c>
      <c r="CR134" s="82"/>
      <c r="CS134" s="82"/>
      <c r="CT134" s="82">
        <v>9.0909090909090898E-2</v>
      </c>
      <c r="CU134" s="82">
        <v>8.3333333333333301E-2</v>
      </c>
      <c r="CV134" s="82"/>
      <c r="CW134" s="82">
        <v>0.08</v>
      </c>
      <c r="CX134" s="82">
        <v>4.7058823529411702E-2</v>
      </c>
      <c r="CY134" s="82"/>
      <c r="CZ134" s="82"/>
      <c r="DA134" s="82"/>
      <c r="DB134" s="82">
        <v>3.4482758620689599E-2</v>
      </c>
      <c r="DC134" s="82"/>
      <c r="DD134" s="82">
        <v>2.1052631578947299E-2</v>
      </c>
    </row>
    <row r="135" spans="2:108">
      <c r="B135" s="235">
        <v>16</v>
      </c>
      <c r="C135" s="82">
        <v>9.3959731543624095E-2</v>
      </c>
      <c r="D135" s="82">
        <v>7.5581395348837205E-2</v>
      </c>
      <c r="E135" s="82">
        <v>5.9880239520958001E-2</v>
      </c>
      <c r="F135" s="43">
        <v>8.1818181818181804E-2</v>
      </c>
      <c r="G135" s="43">
        <v>7.2327044025157203E-2</v>
      </c>
      <c r="H135" s="43">
        <v>8.5125448028673806E-2</v>
      </c>
      <c r="I135" s="43">
        <v>8.2422203532380098E-2</v>
      </c>
      <c r="J135" s="43">
        <v>8.7378640776699004E-2</v>
      </c>
      <c r="K135" s="43">
        <v>7.7981651376146793E-2</v>
      </c>
      <c r="L135" s="82"/>
      <c r="M135" s="43">
        <v>8.8825214899713401E-2</v>
      </c>
      <c r="N135" s="43">
        <v>6.5508021390374302E-2</v>
      </c>
      <c r="O135" s="43">
        <v>7.8711985688729794E-2</v>
      </c>
      <c r="P135" s="43">
        <v>6.5359477124182996E-2</v>
      </c>
      <c r="Q135" s="82">
        <v>9.0909090909090898E-2</v>
      </c>
      <c r="R135" s="43">
        <v>0.103225806451612</v>
      </c>
      <c r="S135" s="82">
        <v>3.9370078740157403E-2</v>
      </c>
      <c r="T135" s="43">
        <v>0.12258064516129</v>
      </c>
      <c r="U135" s="43">
        <v>7.0422535211267595E-2</v>
      </c>
      <c r="V135" s="43">
        <v>6.5868263473053898E-2</v>
      </c>
      <c r="W135" s="43">
        <v>6.4102564102564097E-2</v>
      </c>
      <c r="X135" s="43">
        <v>0.11764705882352899</v>
      </c>
      <c r="Y135" s="82">
        <v>5.7142857142857099E-2</v>
      </c>
      <c r="Z135" s="82">
        <v>2.6315789473684199E-2</v>
      </c>
      <c r="AA135" s="82">
        <v>6.9124423963133605E-2</v>
      </c>
      <c r="AB135" s="82"/>
      <c r="AC135" s="82">
        <v>5.7471264367816001E-2</v>
      </c>
      <c r="AD135" s="82">
        <v>7.6315789473684198E-2</v>
      </c>
      <c r="AE135" s="82">
        <v>0.157894736842105</v>
      </c>
      <c r="AF135" s="82">
        <v>8.6206896551724102E-2</v>
      </c>
      <c r="AG135" s="82"/>
      <c r="AH135" s="82">
        <v>2.4390243902439001E-2</v>
      </c>
      <c r="AI135" s="82">
        <v>7.3275862068965497E-2</v>
      </c>
      <c r="AJ135" s="43">
        <v>7.49354005167958E-2</v>
      </c>
      <c r="AL135" s="235">
        <v>16</v>
      </c>
      <c r="AM135" s="82">
        <v>0.16666666666666599</v>
      </c>
      <c r="AN135" s="82">
        <v>0.3</v>
      </c>
      <c r="AO135" s="82">
        <v>0.45454545454545398</v>
      </c>
      <c r="AP135" s="82">
        <v>0.16666666666666599</v>
      </c>
      <c r="AQ135" s="82">
        <v>0.11764705882352899</v>
      </c>
      <c r="AR135" s="82">
        <v>0.1875</v>
      </c>
      <c r="AS135" s="82">
        <v>0.14285714285714199</v>
      </c>
      <c r="AT135" s="82">
        <v>0.157894736842105</v>
      </c>
      <c r="AU135" s="82">
        <v>0.30769230769230699</v>
      </c>
      <c r="AV135" s="82"/>
      <c r="AW135" s="82">
        <v>0.14285714285714199</v>
      </c>
      <c r="AX135" s="82">
        <v>0.148148148148148</v>
      </c>
      <c r="AY135" s="82">
        <v>9.0909090909090898E-2</v>
      </c>
      <c r="AZ135" s="82">
        <v>5.8823529411764698E-2</v>
      </c>
      <c r="BA135" s="82"/>
      <c r="BB135" s="82">
        <v>0.6</v>
      </c>
      <c r="BC135" s="82">
        <v>0.14285714285714199</v>
      </c>
      <c r="BD135" s="82">
        <v>0.14285714285714199</v>
      </c>
      <c r="BE135" s="82">
        <v>0.25</v>
      </c>
      <c r="BF135" s="82">
        <v>9.0909090909090898E-2</v>
      </c>
      <c r="BG135" s="82">
        <v>0.33333333333333298</v>
      </c>
      <c r="BH135" s="82"/>
      <c r="BI135" s="82"/>
      <c r="BJ135" s="82"/>
      <c r="BK135" s="82">
        <v>0.26086956521739102</v>
      </c>
      <c r="BL135" s="82"/>
      <c r="BM135" s="82">
        <v>0.33333333333333298</v>
      </c>
      <c r="BN135" s="82">
        <v>0.18181818181818099</v>
      </c>
      <c r="BO135" s="82"/>
      <c r="BP135" s="82">
        <v>0.25</v>
      </c>
      <c r="BQ135" s="82"/>
      <c r="BR135" s="82"/>
      <c r="BS135" s="82">
        <v>0.3</v>
      </c>
      <c r="BT135" s="82">
        <v>0.4</v>
      </c>
      <c r="BV135" s="235">
        <v>16</v>
      </c>
      <c r="BW135" s="82"/>
      <c r="BX135" s="82"/>
      <c r="BY135" s="82"/>
      <c r="BZ135" s="82">
        <v>2.6315789473684199E-2</v>
      </c>
      <c r="CA135" s="82">
        <v>1.7857142857142801E-2</v>
      </c>
      <c r="CB135" s="82">
        <v>2.8169014084507001E-2</v>
      </c>
      <c r="CC135" s="82">
        <v>2.53164556962025E-2</v>
      </c>
      <c r="CD135" s="82"/>
      <c r="CE135" s="82"/>
      <c r="CF135" s="82"/>
      <c r="CG135" s="82">
        <v>3.125E-2</v>
      </c>
      <c r="CH135" s="82">
        <v>2.3809523809523801E-2</v>
      </c>
      <c r="CI135" s="82">
        <v>6.6666666666666596E-2</v>
      </c>
      <c r="CJ135" s="82">
        <v>4.1666666666666602E-2</v>
      </c>
      <c r="CK135" s="82"/>
      <c r="CL135" s="82"/>
      <c r="CM135" s="82"/>
      <c r="CN135" s="82"/>
      <c r="CO135" s="82"/>
      <c r="CP135" s="82">
        <v>0.25</v>
      </c>
      <c r="CQ135" s="82"/>
      <c r="CR135" s="82">
        <v>0.14285714285714199</v>
      </c>
      <c r="CS135" s="82"/>
      <c r="CT135" s="82"/>
      <c r="CU135" s="82"/>
      <c r="CV135" s="82"/>
      <c r="CW135" s="82"/>
      <c r="CX135" s="82"/>
      <c r="CY135" s="82"/>
      <c r="CZ135" s="82"/>
      <c r="DA135" s="82"/>
      <c r="DB135" s="82"/>
      <c r="DC135" s="82">
        <v>8.3333333333333301E-2</v>
      </c>
      <c r="DD135" s="82"/>
    </row>
    <row r="136" spans="2:108">
      <c r="B136" s="235">
        <v>17</v>
      </c>
      <c r="C136" s="82">
        <v>0.05</v>
      </c>
      <c r="D136" s="82">
        <v>8.5714285714285701E-2</v>
      </c>
      <c r="E136" s="82">
        <v>0.107142857142857</v>
      </c>
      <c r="F136" s="43">
        <v>5.5944055944055902E-2</v>
      </c>
      <c r="G136" s="43">
        <v>8.5227272727272693E-2</v>
      </c>
      <c r="H136" s="82">
        <v>6.6371681415929196E-2</v>
      </c>
      <c r="I136" s="43">
        <v>9.0909090909090898E-2</v>
      </c>
      <c r="J136" s="43">
        <v>6.4864864864864799E-2</v>
      </c>
      <c r="K136" s="43">
        <v>5.3333333333333302E-2</v>
      </c>
      <c r="L136" s="82"/>
      <c r="M136" s="82">
        <v>4.6153846153846101E-2</v>
      </c>
      <c r="N136" s="43">
        <v>9.2105263157894704E-2</v>
      </c>
      <c r="O136" s="82">
        <v>7.2072072072072002E-2</v>
      </c>
      <c r="P136" s="82">
        <v>3.5087719298245598E-2</v>
      </c>
      <c r="Q136" s="82">
        <v>8.3333333333333301E-2</v>
      </c>
      <c r="R136" s="82">
        <v>8.5714285714285701E-2</v>
      </c>
      <c r="S136" s="82">
        <v>7.8125E-2</v>
      </c>
      <c r="T136" s="82"/>
      <c r="U136" s="82">
        <v>0.14285714285714199</v>
      </c>
      <c r="V136" s="82">
        <v>7.8431372549019607E-2</v>
      </c>
      <c r="W136" s="82"/>
      <c r="X136" s="82"/>
      <c r="Y136" s="82"/>
      <c r="Z136" s="82"/>
      <c r="AA136" s="82">
        <v>6.9767441860465101E-2</v>
      </c>
      <c r="AB136" s="82"/>
      <c r="AC136" s="82">
        <v>7.69230769230769E-2</v>
      </c>
      <c r="AD136" s="82">
        <v>3.5714285714285698E-2</v>
      </c>
      <c r="AE136" s="82"/>
      <c r="AF136" s="82"/>
      <c r="AG136" s="82"/>
      <c r="AH136" s="82">
        <v>5.5555555555555497E-2</v>
      </c>
      <c r="AI136" s="82">
        <v>8.7719298245614002E-2</v>
      </c>
      <c r="AJ136" s="43">
        <v>9.5238095238095205E-2</v>
      </c>
      <c r="AL136" s="235">
        <v>17</v>
      </c>
      <c r="AM136" s="82"/>
      <c r="AN136" s="82">
        <v>0.5</v>
      </c>
      <c r="AO136" s="82">
        <v>0.25</v>
      </c>
      <c r="AP136" s="82"/>
      <c r="AQ136" s="82">
        <v>0.33333333333333298</v>
      </c>
      <c r="AR136" s="82">
        <v>8.3333333333333301E-2</v>
      </c>
      <c r="AS136" s="82">
        <v>0.11111111111111099</v>
      </c>
      <c r="AT136" s="82">
        <v>0.11111111111111099</v>
      </c>
      <c r="AU136" s="82">
        <v>0.4</v>
      </c>
      <c r="AV136" s="82"/>
      <c r="AW136" s="82"/>
      <c r="AX136" s="82"/>
      <c r="AY136" s="82"/>
      <c r="AZ136" s="82"/>
      <c r="BA136" s="82"/>
      <c r="BB136" s="82"/>
      <c r="BC136" s="82">
        <v>0.33333333333333298</v>
      </c>
      <c r="BD136" s="82"/>
      <c r="BE136" s="82"/>
      <c r="BF136" s="82"/>
      <c r="BG136" s="82"/>
      <c r="BH136" s="82"/>
      <c r="BI136" s="82"/>
      <c r="BJ136" s="82"/>
      <c r="BK136" s="82"/>
      <c r="BL136" s="82"/>
      <c r="BM136" s="82"/>
      <c r="BN136" s="82">
        <v>0.2</v>
      </c>
      <c r="BO136" s="82"/>
      <c r="BP136" s="82"/>
      <c r="BQ136" s="82"/>
      <c r="BR136" s="82"/>
      <c r="BS136" s="82"/>
      <c r="BT136" s="82">
        <v>0.28571428571428498</v>
      </c>
      <c r="BV136" s="235">
        <v>17</v>
      </c>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row>
    <row r="137" spans="2:108">
      <c r="B137" s="235">
        <v>18</v>
      </c>
      <c r="C137" s="82"/>
      <c r="D137" s="82"/>
      <c r="E137" s="82"/>
      <c r="F137" s="82"/>
      <c r="G137" s="82">
        <v>6.25E-2</v>
      </c>
      <c r="H137" s="82"/>
      <c r="I137" s="82">
        <v>7.1428571428571397E-2</v>
      </c>
      <c r="J137" s="82"/>
      <c r="K137" s="82"/>
      <c r="L137" s="82"/>
      <c r="M137" s="82"/>
      <c r="N137" s="82">
        <v>7.1428571428571397E-2</v>
      </c>
      <c r="O137" s="82"/>
      <c r="P137" s="82"/>
      <c r="Q137" s="82"/>
      <c r="R137" s="82"/>
      <c r="S137" s="82"/>
      <c r="T137" s="82"/>
      <c r="U137" s="82"/>
      <c r="V137" s="82"/>
      <c r="W137" s="82"/>
      <c r="X137" s="82"/>
      <c r="Y137" s="82"/>
      <c r="Z137" s="82"/>
      <c r="AA137" s="82"/>
      <c r="AB137" s="82"/>
      <c r="AC137" s="82"/>
      <c r="AD137" s="82"/>
      <c r="AE137" s="82"/>
      <c r="AF137" s="82"/>
      <c r="AG137" s="82"/>
      <c r="AH137" s="82"/>
      <c r="AI137" s="82"/>
      <c r="AJ137" s="82">
        <v>0.125</v>
      </c>
      <c r="AL137" s="235">
        <v>18</v>
      </c>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V137" s="235">
        <v>18</v>
      </c>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row>
    <row r="139" spans="2:108">
      <c r="B139" s="311" t="s">
        <v>1026</v>
      </c>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c r="AH139" s="311"/>
      <c r="AI139" s="311"/>
      <c r="AJ139" s="311"/>
      <c r="AL139" s="311" t="s">
        <v>1032</v>
      </c>
      <c r="AM139" s="311"/>
      <c r="AN139" s="311"/>
      <c r="AO139" s="311"/>
      <c r="AP139" s="311"/>
      <c r="AQ139" s="311"/>
      <c r="AR139" s="311"/>
      <c r="AS139" s="311"/>
      <c r="AT139" s="311"/>
      <c r="AU139" s="311"/>
      <c r="AV139" s="311"/>
      <c r="AW139" s="311"/>
      <c r="AX139" s="311"/>
      <c r="AY139" s="311"/>
      <c r="AZ139" s="311"/>
      <c r="BA139" s="311"/>
      <c r="BB139" s="311"/>
      <c r="BC139" s="311"/>
      <c r="BD139" s="311"/>
      <c r="BE139" s="311"/>
      <c r="BF139" s="311"/>
      <c r="BG139" s="311"/>
      <c r="BH139" s="311"/>
      <c r="BI139" s="311"/>
      <c r="BJ139" s="311"/>
      <c r="BK139" s="311"/>
      <c r="BL139" s="311"/>
      <c r="BM139" s="311"/>
      <c r="BN139" s="311"/>
      <c r="BO139" s="311"/>
      <c r="BP139" s="311"/>
      <c r="BQ139" s="311"/>
      <c r="BR139" s="311"/>
      <c r="BS139" s="311"/>
      <c r="BT139" s="311"/>
      <c r="BV139" s="311" t="s">
        <v>1039</v>
      </c>
      <c r="BW139" s="311"/>
      <c r="BX139" s="311"/>
      <c r="BY139" s="311"/>
      <c r="BZ139" s="311"/>
      <c r="CA139" s="311"/>
      <c r="CB139" s="311"/>
      <c r="CC139" s="311"/>
      <c r="CD139" s="311"/>
      <c r="CE139" s="311"/>
      <c r="CF139" s="311"/>
      <c r="CG139" s="311"/>
      <c r="CH139" s="311"/>
      <c r="CI139" s="311"/>
      <c r="CJ139" s="311"/>
      <c r="CK139" s="311"/>
      <c r="CL139" s="311"/>
      <c r="CM139" s="311"/>
      <c r="CN139" s="311"/>
      <c r="CO139" s="311"/>
      <c r="CP139" s="311"/>
      <c r="CQ139" s="311"/>
      <c r="CR139" s="311"/>
      <c r="CS139" s="311"/>
      <c r="CT139" s="311"/>
      <c r="CU139" s="311"/>
      <c r="CV139" s="311"/>
      <c r="CW139" s="311"/>
      <c r="CX139" s="311"/>
      <c r="CY139" s="311"/>
      <c r="CZ139" s="311"/>
      <c r="DA139" s="311"/>
      <c r="DB139" s="311"/>
      <c r="DC139" s="311"/>
      <c r="DD139" s="311"/>
    </row>
    <row r="140" spans="2:108">
      <c r="B140" s="235" t="s">
        <v>1021</v>
      </c>
      <c r="C140" s="335" t="s">
        <v>0</v>
      </c>
      <c r="D140" s="335"/>
      <c r="E140" s="335"/>
      <c r="F140" s="335" t="s">
        <v>1</v>
      </c>
      <c r="G140" s="335"/>
      <c r="H140" s="335"/>
      <c r="I140" s="335"/>
      <c r="J140" s="335"/>
      <c r="K140" s="335"/>
      <c r="L140" s="335" t="s">
        <v>1007</v>
      </c>
      <c r="M140" s="335"/>
      <c r="N140" s="335"/>
      <c r="O140" s="335"/>
      <c r="P140" s="335"/>
      <c r="Q140" s="335" t="s">
        <v>1008</v>
      </c>
      <c r="R140" s="335"/>
      <c r="S140" s="335"/>
      <c r="T140" s="335"/>
      <c r="U140" s="335"/>
      <c r="V140" s="335" t="s">
        <v>1009</v>
      </c>
      <c r="W140" s="335"/>
      <c r="X140" s="335"/>
      <c r="Y140" s="335" t="s">
        <v>5</v>
      </c>
      <c r="Z140" s="335"/>
      <c r="AA140" s="335"/>
      <c r="AB140" s="335"/>
      <c r="AC140" s="335"/>
      <c r="AD140" s="335"/>
      <c r="AE140" s="335" t="s">
        <v>1010</v>
      </c>
      <c r="AF140" s="335"/>
      <c r="AG140" s="335"/>
      <c r="AH140" s="335"/>
      <c r="AI140" s="335"/>
      <c r="AJ140" s="236" t="s">
        <v>307</v>
      </c>
      <c r="AL140" s="235" t="s">
        <v>1021</v>
      </c>
      <c r="AM140" s="335" t="s">
        <v>0</v>
      </c>
      <c r="AN140" s="335"/>
      <c r="AO140" s="335"/>
      <c r="AP140" s="335" t="s">
        <v>1</v>
      </c>
      <c r="AQ140" s="335"/>
      <c r="AR140" s="335"/>
      <c r="AS140" s="335"/>
      <c r="AT140" s="335"/>
      <c r="AU140" s="335"/>
      <c r="AV140" s="335" t="s">
        <v>1007</v>
      </c>
      <c r="AW140" s="335"/>
      <c r="AX140" s="335"/>
      <c r="AY140" s="335"/>
      <c r="AZ140" s="335"/>
      <c r="BA140" s="335" t="s">
        <v>1008</v>
      </c>
      <c r="BB140" s="335"/>
      <c r="BC140" s="335"/>
      <c r="BD140" s="335"/>
      <c r="BE140" s="335"/>
      <c r="BF140" s="335" t="s">
        <v>1009</v>
      </c>
      <c r="BG140" s="335"/>
      <c r="BH140" s="335"/>
      <c r="BI140" s="335" t="s">
        <v>5</v>
      </c>
      <c r="BJ140" s="335"/>
      <c r="BK140" s="335"/>
      <c r="BL140" s="335"/>
      <c r="BM140" s="335"/>
      <c r="BN140" s="335"/>
      <c r="BO140" s="335" t="s">
        <v>1010</v>
      </c>
      <c r="BP140" s="335"/>
      <c r="BQ140" s="335"/>
      <c r="BR140" s="335"/>
      <c r="BS140" s="335"/>
      <c r="BT140" s="236" t="s">
        <v>307</v>
      </c>
      <c r="BV140" s="235" t="s">
        <v>1021</v>
      </c>
      <c r="BW140" s="335" t="s">
        <v>0</v>
      </c>
      <c r="BX140" s="335"/>
      <c r="BY140" s="335"/>
      <c r="BZ140" s="335" t="s">
        <v>1</v>
      </c>
      <c r="CA140" s="335"/>
      <c r="CB140" s="335"/>
      <c r="CC140" s="335"/>
      <c r="CD140" s="335"/>
      <c r="CE140" s="335"/>
      <c r="CF140" s="335" t="s">
        <v>1007</v>
      </c>
      <c r="CG140" s="335"/>
      <c r="CH140" s="335"/>
      <c r="CI140" s="335"/>
      <c r="CJ140" s="335"/>
      <c r="CK140" s="335" t="s">
        <v>1008</v>
      </c>
      <c r="CL140" s="335"/>
      <c r="CM140" s="335"/>
      <c r="CN140" s="335"/>
      <c r="CO140" s="335"/>
      <c r="CP140" s="335" t="s">
        <v>1009</v>
      </c>
      <c r="CQ140" s="335"/>
      <c r="CR140" s="335"/>
      <c r="CS140" s="335" t="s">
        <v>5</v>
      </c>
      <c r="CT140" s="335"/>
      <c r="CU140" s="335"/>
      <c r="CV140" s="335"/>
      <c r="CW140" s="335"/>
      <c r="CX140" s="335"/>
      <c r="CY140" s="335" t="s">
        <v>1010</v>
      </c>
      <c r="CZ140" s="335"/>
      <c r="DA140" s="335"/>
      <c r="DB140" s="335"/>
      <c r="DC140" s="335"/>
      <c r="DD140" s="236" t="s">
        <v>307</v>
      </c>
    </row>
    <row r="141" spans="2:108">
      <c r="B141" s="237" t="s">
        <v>12</v>
      </c>
      <c r="C141" s="237">
        <v>147</v>
      </c>
      <c r="D141" s="237">
        <v>258</v>
      </c>
      <c r="E141" s="237">
        <v>369</v>
      </c>
      <c r="F141" s="237">
        <v>14</v>
      </c>
      <c r="G141" s="237">
        <v>25</v>
      </c>
      <c r="H141" s="237">
        <v>36</v>
      </c>
      <c r="I141" s="237">
        <v>47</v>
      </c>
      <c r="J141" s="237">
        <v>58</v>
      </c>
      <c r="K141" s="237">
        <v>69</v>
      </c>
      <c r="L141" s="242" t="s">
        <v>1011</v>
      </c>
      <c r="M141" s="237" t="s">
        <v>1012</v>
      </c>
      <c r="N141" s="237" t="s">
        <v>1013</v>
      </c>
      <c r="O141" s="237" t="s">
        <v>1014</v>
      </c>
      <c r="P141" s="237">
        <v>5</v>
      </c>
      <c r="Q141" s="242" t="s">
        <v>1011</v>
      </c>
      <c r="R141" s="237" t="s">
        <v>1012</v>
      </c>
      <c r="S141" s="237" t="s">
        <v>1013</v>
      </c>
      <c r="T141" s="237" t="s">
        <v>1014</v>
      </c>
      <c r="U141" s="237">
        <v>5</v>
      </c>
      <c r="V141" s="237" t="s">
        <v>476</v>
      </c>
      <c r="W141" s="237" t="s">
        <v>477</v>
      </c>
      <c r="X141" s="237" t="s">
        <v>868</v>
      </c>
      <c r="Y141" s="237" t="s">
        <v>1016</v>
      </c>
      <c r="Z141" s="273" t="s">
        <v>1158</v>
      </c>
      <c r="AA141" s="273" t="s">
        <v>1018</v>
      </c>
      <c r="AB141" s="273" t="s">
        <v>1159</v>
      </c>
      <c r="AC141" s="273" t="s">
        <v>1160</v>
      </c>
      <c r="AD141" s="273" t="s">
        <v>1020</v>
      </c>
      <c r="AE141" s="273" t="s">
        <v>1158</v>
      </c>
      <c r="AF141" s="273" t="s">
        <v>1018</v>
      </c>
      <c r="AG141" s="273" t="s">
        <v>1159</v>
      </c>
      <c r="AH141" s="273" t="s">
        <v>1160</v>
      </c>
      <c r="AI141" s="273" t="s">
        <v>1020</v>
      </c>
      <c r="AJ141" s="237" t="s">
        <v>307</v>
      </c>
      <c r="AL141" s="237" t="s">
        <v>12</v>
      </c>
      <c r="AM141" s="237">
        <v>147</v>
      </c>
      <c r="AN141" s="237">
        <v>258</v>
      </c>
      <c r="AO141" s="237">
        <v>369</v>
      </c>
      <c r="AP141" s="237">
        <v>14</v>
      </c>
      <c r="AQ141" s="237">
        <v>25</v>
      </c>
      <c r="AR141" s="237">
        <v>36</v>
      </c>
      <c r="AS141" s="237">
        <v>47</v>
      </c>
      <c r="AT141" s="237">
        <v>58</v>
      </c>
      <c r="AU141" s="237">
        <v>69</v>
      </c>
      <c r="AV141" s="242" t="s">
        <v>1011</v>
      </c>
      <c r="AW141" s="237" t="s">
        <v>1012</v>
      </c>
      <c r="AX141" s="237" t="s">
        <v>1013</v>
      </c>
      <c r="AY141" s="237" t="s">
        <v>1014</v>
      </c>
      <c r="AZ141" s="237">
        <v>5</v>
      </c>
      <c r="BA141" s="242" t="s">
        <v>1011</v>
      </c>
      <c r="BB141" s="237" t="s">
        <v>1012</v>
      </c>
      <c r="BC141" s="237" t="s">
        <v>1013</v>
      </c>
      <c r="BD141" s="237" t="s">
        <v>1014</v>
      </c>
      <c r="BE141" s="237">
        <v>5</v>
      </c>
      <c r="BF141" s="237" t="s">
        <v>476</v>
      </c>
      <c r="BG141" s="237" t="s">
        <v>477</v>
      </c>
      <c r="BH141" s="237" t="s">
        <v>868</v>
      </c>
      <c r="BI141" s="237" t="s">
        <v>1016</v>
      </c>
      <c r="BJ141" s="273" t="s">
        <v>1158</v>
      </c>
      <c r="BK141" s="273" t="s">
        <v>1018</v>
      </c>
      <c r="BL141" s="273" t="s">
        <v>1159</v>
      </c>
      <c r="BM141" s="273" t="s">
        <v>1160</v>
      </c>
      <c r="BN141" s="273" t="s">
        <v>1020</v>
      </c>
      <c r="BO141" s="273" t="s">
        <v>1158</v>
      </c>
      <c r="BP141" s="273" t="s">
        <v>1018</v>
      </c>
      <c r="BQ141" s="273" t="s">
        <v>1159</v>
      </c>
      <c r="BR141" s="273" t="s">
        <v>1160</v>
      </c>
      <c r="BS141" s="273" t="s">
        <v>1020</v>
      </c>
      <c r="BT141" s="237" t="s">
        <v>307</v>
      </c>
      <c r="BV141" s="237" t="s">
        <v>12</v>
      </c>
      <c r="BW141" s="237">
        <v>147</v>
      </c>
      <c r="BX141" s="237">
        <v>258</v>
      </c>
      <c r="BY141" s="237">
        <v>369</v>
      </c>
      <c r="BZ141" s="237">
        <v>14</v>
      </c>
      <c r="CA141" s="237">
        <v>25</v>
      </c>
      <c r="CB141" s="237">
        <v>36</v>
      </c>
      <c r="CC141" s="237">
        <v>47</v>
      </c>
      <c r="CD141" s="237">
        <v>58</v>
      </c>
      <c r="CE141" s="237">
        <v>69</v>
      </c>
      <c r="CF141" s="242" t="s">
        <v>1011</v>
      </c>
      <c r="CG141" s="237" t="s">
        <v>1012</v>
      </c>
      <c r="CH141" s="237" t="s">
        <v>1013</v>
      </c>
      <c r="CI141" s="237" t="s">
        <v>1014</v>
      </c>
      <c r="CJ141" s="237">
        <v>5</v>
      </c>
      <c r="CK141" s="242" t="s">
        <v>1011</v>
      </c>
      <c r="CL141" s="237" t="s">
        <v>1012</v>
      </c>
      <c r="CM141" s="237" t="s">
        <v>1013</v>
      </c>
      <c r="CN141" s="237" t="s">
        <v>1014</v>
      </c>
      <c r="CO141" s="237">
        <v>5</v>
      </c>
      <c r="CP141" s="237" t="s">
        <v>476</v>
      </c>
      <c r="CQ141" s="237" t="s">
        <v>477</v>
      </c>
      <c r="CR141" s="237" t="s">
        <v>868</v>
      </c>
      <c r="CS141" s="237" t="s">
        <v>1016</v>
      </c>
      <c r="CT141" s="273" t="s">
        <v>1158</v>
      </c>
      <c r="CU141" s="273" t="s">
        <v>1018</v>
      </c>
      <c r="CV141" s="273" t="s">
        <v>1159</v>
      </c>
      <c r="CW141" s="273" t="s">
        <v>1160</v>
      </c>
      <c r="CX141" s="273" t="s">
        <v>1020</v>
      </c>
      <c r="CY141" s="273" t="s">
        <v>1158</v>
      </c>
      <c r="CZ141" s="273" t="s">
        <v>1018</v>
      </c>
      <c r="DA141" s="273" t="s">
        <v>1159</v>
      </c>
      <c r="DB141" s="273" t="s">
        <v>1160</v>
      </c>
      <c r="DC141" s="273" t="s">
        <v>1020</v>
      </c>
      <c r="DD141" s="237" t="s">
        <v>307</v>
      </c>
    </row>
    <row r="142" spans="2:108">
      <c r="B142" s="235">
        <v>0</v>
      </c>
      <c r="C142" s="43">
        <v>1.5748031496062902E-2</v>
      </c>
      <c r="D142" s="43"/>
      <c r="E142" s="43">
        <v>4.0404040404040401E-2</v>
      </c>
      <c r="F142" s="43">
        <v>4.0185471406491501E-2</v>
      </c>
      <c r="G142" s="43">
        <v>4.4334975369458102E-2</v>
      </c>
      <c r="H142" s="43">
        <v>5.3540587219343697E-2</v>
      </c>
      <c r="I142" s="43">
        <v>5.30973451327433E-2</v>
      </c>
      <c r="J142" s="43">
        <v>5.7432432432432401E-2</v>
      </c>
      <c r="K142" s="43">
        <v>4.3872919818456799E-2</v>
      </c>
      <c r="L142" s="43">
        <v>7.4906367041198504E-2</v>
      </c>
      <c r="M142" s="43">
        <v>7.7131258457374799E-2</v>
      </c>
      <c r="N142" s="43">
        <v>9.6362777515351897E-2</v>
      </c>
      <c r="O142" s="43">
        <v>9.9132589838909504E-2</v>
      </c>
      <c r="P142" s="43">
        <v>8.5858585858585801E-2</v>
      </c>
      <c r="Q142" s="82">
        <v>0.1</v>
      </c>
      <c r="R142" s="82"/>
      <c r="S142" s="82">
        <v>7.3170731707316999E-2</v>
      </c>
      <c r="T142" s="82"/>
      <c r="U142" s="82"/>
      <c r="V142" s="43">
        <v>3.8495971351835197E-2</v>
      </c>
      <c r="W142" s="43">
        <v>2.3809523809523801E-2</v>
      </c>
      <c r="X142" s="82"/>
      <c r="Y142" s="82"/>
      <c r="Z142" s="43">
        <v>2.6737967914438499E-2</v>
      </c>
      <c r="AA142" s="43">
        <v>3.7254901960784299E-2</v>
      </c>
      <c r="AB142" s="43">
        <v>0.04</v>
      </c>
      <c r="AC142" s="43">
        <v>4.3478260869565202E-2</v>
      </c>
      <c r="AD142" s="43">
        <v>7.5362318840579701E-2</v>
      </c>
      <c r="AE142" s="82">
        <v>0.1</v>
      </c>
      <c r="AF142" s="82">
        <v>0.11111111111111099</v>
      </c>
      <c r="AG142" s="82"/>
      <c r="AH142" s="82"/>
      <c r="AI142" s="82"/>
      <c r="AJ142" s="82">
        <v>2.5423728813559299E-2</v>
      </c>
      <c r="AL142" s="235">
        <v>0</v>
      </c>
      <c r="AM142" s="82">
        <v>0.8</v>
      </c>
      <c r="AN142" s="82">
        <v>0.7</v>
      </c>
      <c r="AO142" s="82"/>
      <c r="AP142" s="82">
        <v>0.70588235294117596</v>
      </c>
      <c r="AQ142" s="82">
        <v>0.73255813953488302</v>
      </c>
      <c r="AR142" s="82">
        <v>0.77922077922077904</v>
      </c>
      <c r="AS142" s="82">
        <v>0.71428571428571397</v>
      </c>
      <c r="AT142" s="82">
        <v>0.69444444444444398</v>
      </c>
      <c r="AU142" s="82">
        <v>0.77011494252873502</v>
      </c>
      <c r="AV142" s="82">
        <v>0.64615384615384597</v>
      </c>
      <c r="AW142" s="82">
        <v>0.60795454545454497</v>
      </c>
      <c r="AX142" s="82">
        <v>0.57599999999999996</v>
      </c>
      <c r="AY142" s="82">
        <v>0.59130434782608698</v>
      </c>
      <c r="AZ142" s="82">
        <v>0.46808510638297801</v>
      </c>
      <c r="BA142" s="82"/>
      <c r="BB142" s="82"/>
      <c r="BC142" s="82">
        <v>0.53333333333333299</v>
      </c>
      <c r="BD142" s="82"/>
      <c r="BE142" s="82"/>
      <c r="BF142" s="82">
        <v>0.8</v>
      </c>
      <c r="BG142" s="82">
        <v>0.88888888888888795</v>
      </c>
      <c r="BH142" s="82"/>
      <c r="BI142" s="82"/>
      <c r="BJ142" s="82">
        <v>0.8</v>
      </c>
      <c r="BK142" s="82">
        <v>0.74</v>
      </c>
      <c r="BL142" s="82">
        <v>0.5</v>
      </c>
      <c r="BM142" s="82">
        <v>0.76744186046511598</v>
      </c>
      <c r="BN142" s="82">
        <v>0.75</v>
      </c>
      <c r="BO142" s="82"/>
      <c r="BP142" s="82"/>
      <c r="BQ142" s="82"/>
      <c r="BR142" s="82"/>
      <c r="BS142" s="82"/>
      <c r="BT142" s="82">
        <v>0.875</v>
      </c>
      <c r="BV142" s="235">
        <v>0</v>
      </c>
      <c r="BW142" s="82">
        <v>6.6666666666666596E-2</v>
      </c>
      <c r="BX142" s="82"/>
      <c r="BY142" s="82"/>
      <c r="BZ142" s="82">
        <v>0.1</v>
      </c>
      <c r="CA142" s="82">
        <v>5.7692307692307598E-2</v>
      </c>
      <c r="CB142" s="82">
        <v>8.0645161290322495E-2</v>
      </c>
      <c r="CC142" s="82">
        <v>8.6956521739130405E-2</v>
      </c>
      <c r="CD142" s="82">
        <v>0.107142857142857</v>
      </c>
      <c r="CE142" s="82">
        <v>4.6153846153846101E-2</v>
      </c>
      <c r="CF142" s="82">
        <v>6.6666666666666596E-2</v>
      </c>
      <c r="CG142" s="82">
        <v>0.108108108108108</v>
      </c>
      <c r="CH142" s="82">
        <v>0.126050420168067</v>
      </c>
      <c r="CI142" s="82">
        <v>0.105263157894736</v>
      </c>
      <c r="CJ142" s="82">
        <v>9.0909090909090898E-2</v>
      </c>
      <c r="CK142" s="82"/>
      <c r="CL142" s="82"/>
      <c r="CM142" s="82">
        <v>0.25</v>
      </c>
      <c r="CN142" s="82"/>
      <c r="CO142" s="82"/>
      <c r="CP142" s="82">
        <v>7.69230769230769E-2</v>
      </c>
      <c r="CQ142" s="82"/>
      <c r="CR142" s="82"/>
      <c r="CS142" s="82"/>
      <c r="CT142" s="82">
        <v>0.11111111111111099</v>
      </c>
      <c r="CU142" s="82">
        <v>5.7142857142857099E-2</v>
      </c>
      <c r="CV142" s="82"/>
      <c r="CW142" s="82"/>
      <c r="CX142" s="82">
        <v>0.1</v>
      </c>
      <c r="CY142" s="82"/>
      <c r="CZ142" s="82">
        <v>0.5</v>
      </c>
      <c r="DA142" s="82"/>
      <c r="DB142" s="82"/>
      <c r="DC142" s="82"/>
      <c r="DD142" s="82"/>
    </row>
    <row r="143" spans="2:108">
      <c r="B143" s="235">
        <v>1</v>
      </c>
      <c r="C143" s="43">
        <v>2.89156626506024E-2</v>
      </c>
      <c r="D143" s="43">
        <v>2.2332506203473899E-2</v>
      </c>
      <c r="E143" s="43">
        <v>2.2167487684728999E-2</v>
      </c>
      <c r="F143" s="43">
        <v>4.2824601366742598E-2</v>
      </c>
      <c r="G143" s="43">
        <v>6.1091637456184199E-2</v>
      </c>
      <c r="H143" s="43">
        <v>6.3550420168067195E-2</v>
      </c>
      <c r="I143" s="43">
        <v>5.3544110147883697E-2</v>
      </c>
      <c r="J143" s="43">
        <v>5.2896725440806001E-2</v>
      </c>
      <c r="K143" s="43">
        <v>3.6881419234360398E-2</v>
      </c>
      <c r="L143" s="43">
        <v>6.3348416289592702E-2</v>
      </c>
      <c r="M143" s="43">
        <v>9.1143594153052399E-2</v>
      </c>
      <c r="N143" s="43">
        <v>9.1589344507632398E-2</v>
      </c>
      <c r="O143" s="43">
        <v>0.102283105022831</v>
      </c>
      <c r="P143" s="43">
        <v>9.6846846846846801E-2</v>
      </c>
      <c r="Q143" s="82">
        <v>2.5974025974025899E-2</v>
      </c>
      <c r="R143" s="43">
        <v>5.5555555555555497E-2</v>
      </c>
      <c r="S143" s="43">
        <v>8.3333333333333301E-2</v>
      </c>
      <c r="T143" s="82"/>
      <c r="U143" s="82"/>
      <c r="V143" s="43">
        <v>4.8727272727272702E-2</v>
      </c>
      <c r="W143" s="43">
        <v>6.5708418891170406E-2</v>
      </c>
      <c r="X143" s="82"/>
      <c r="Y143" s="43">
        <v>4.9469964664310903E-2</v>
      </c>
      <c r="Z143" s="43">
        <v>4.7957371225577201E-2</v>
      </c>
      <c r="AA143" s="43">
        <v>5.359477124183E-2</v>
      </c>
      <c r="AB143" s="43">
        <v>9.0277777777777707E-2</v>
      </c>
      <c r="AC143" s="43">
        <v>8.0409356725146194E-2</v>
      </c>
      <c r="AD143" s="43">
        <v>7.9295154185022004E-2</v>
      </c>
      <c r="AE143" s="82">
        <v>0.11764705882352899</v>
      </c>
      <c r="AF143" s="82">
        <v>9.6153846153846104E-2</v>
      </c>
      <c r="AG143" s="82"/>
      <c r="AH143" s="82">
        <v>0.115384615384615</v>
      </c>
      <c r="AI143" s="82">
        <v>9.0909090909090898E-2</v>
      </c>
      <c r="AJ143" s="43">
        <v>5.2259887005649701E-2</v>
      </c>
      <c r="AL143" s="235">
        <v>1</v>
      </c>
      <c r="AM143" s="82">
        <v>0.89795918367346905</v>
      </c>
      <c r="AN143" s="82">
        <v>0.82352941176470495</v>
      </c>
      <c r="AO143" s="82">
        <v>0.82608695652173902</v>
      </c>
      <c r="AP143" s="82">
        <v>0.78070175438596401</v>
      </c>
      <c r="AQ143" s="82">
        <v>0.74900398406374502</v>
      </c>
      <c r="AR143" s="82">
        <v>0.74206349206349198</v>
      </c>
      <c r="AS143" s="82">
        <v>0.72222222222222199</v>
      </c>
      <c r="AT143" s="82">
        <v>0.68339768339768303</v>
      </c>
      <c r="AU143" s="82">
        <v>0.78600823045267398</v>
      </c>
      <c r="AV143" s="82">
        <v>0.65151515151515105</v>
      </c>
      <c r="AW143" s="82">
        <v>0.61921708185053304</v>
      </c>
      <c r="AX143" s="82">
        <v>0.53579676674364896</v>
      </c>
      <c r="AY143" s="82">
        <v>0.44864864864864801</v>
      </c>
      <c r="AZ143" s="82">
        <v>0.52127659574467999</v>
      </c>
      <c r="BA143" s="82">
        <v>0.78571428571428503</v>
      </c>
      <c r="BB143" s="82">
        <v>0.55555555555555503</v>
      </c>
      <c r="BC143" s="82">
        <v>0.65</v>
      </c>
      <c r="BD143" s="82"/>
      <c r="BE143" s="82"/>
      <c r="BF143" s="82">
        <v>0.79891304347825998</v>
      </c>
      <c r="BG143" s="82">
        <v>0.73584905660377298</v>
      </c>
      <c r="BH143" s="82"/>
      <c r="BI143" s="82">
        <v>0.85714285714285698</v>
      </c>
      <c r="BJ143" s="82">
        <v>0.83333333333333304</v>
      </c>
      <c r="BK143" s="82">
        <v>0.82291666666666596</v>
      </c>
      <c r="BL143" s="82">
        <v>0.94117647058823495</v>
      </c>
      <c r="BM143" s="82">
        <v>0.69892473118279497</v>
      </c>
      <c r="BN143" s="82">
        <v>0.60344827586206895</v>
      </c>
      <c r="BO143" s="82"/>
      <c r="BP143" s="82"/>
      <c r="BQ143" s="82"/>
      <c r="BR143" s="82">
        <v>0.77777777777777701</v>
      </c>
      <c r="BS143" s="82">
        <v>0.75</v>
      </c>
      <c r="BT143" s="82">
        <v>0.81111111111111101</v>
      </c>
      <c r="BV143" s="235">
        <v>1</v>
      </c>
      <c r="BW143" s="82">
        <v>5.2631578947368397E-2</v>
      </c>
      <c r="BX143" s="82">
        <v>1.26582278481012E-2</v>
      </c>
      <c r="BY143" s="82">
        <v>5.5555555555555497E-2</v>
      </c>
      <c r="BZ143" s="82">
        <v>4.7058823529411702E-2</v>
      </c>
      <c r="CA143" s="82">
        <v>7.5675675675675597E-2</v>
      </c>
      <c r="CB143" s="82">
        <v>7.8864353312302807E-2</v>
      </c>
      <c r="CC143" s="82">
        <v>7.9510703363914303E-2</v>
      </c>
      <c r="CD143" s="82">
        <v>9.2948717948717896E-2</v>
      </c>
      <c r="CE143" s="82">
        <v>4.9046321525885499E-2</v>
      </c>
      <c r="CF143" s="82">
        <v>6.5573770491803199E-2</v>
      </c>
      <c r="CG143" s="82">
        <v>0.13349514563106701</v>
      </c>
      <c r="CH143" s="82">
        <v>0.111510791366906</v>
      </c>
      <c r="CI143" s="82">
        <v>0.105527638190954</v>
      </c>
      <c r="CJ143" s="82">
        <v>0.12121212121212099</v>
      </c>
      <c r="CK143" s="82"/>
      <c r="CL143" s="82">
        <v>0.1</v>
      </c>
      <c r="CM143" s="82">
        <v>4.4444444444444398E-2</v>
      </c>
      <c r="CN143" s="82"/>
      <c r="CO143" s="82"/>
      <c r="CP143" s="82">
        <v>8.8757396449704096E-2</v>
      </c>
      <c r="CQ143" s="82">
        <v>0.1</v>
      </c>
      <c r="CR143" s="82"/>
      <c r="CS143" s="82">
        <v>0.05</v>
      </c>
      <c r="CT143" s="82">
        <v>5.2631578947368397E-2</v>
      </c>
      <c r="CU143" s="82">
        <v>5.8091286307053902E-2</v>
      </c>
      <c r="CV143" s="82">
        <v>3.03030303030303E-2</v>
      </c>
      <c r="CW143" s="82">
        <v>0.101694915254237</v>
      </c>
      <c r="CX143" s="82">
        <v>5.7471264367816001E-2</v>
      </c>
      <c r="CY143" s="82">
        <v>0.14285714285714199</v>
      </c>
      <c r="CZ143" s="82">
        <v>0.18181818181818099</v>
      </c>
      <c r="DA143" s="82"/>
      <c r="DB143" s="82">
        <v>0.25</v>
      </c>
      <c r="DC143" s="82"/>
      <c r="DD143" s="82">
        <v>6.7669172932330796E-2</v>
      </c>
    </row>
    <row r="144" spans="2:108">
      <c r="B144" s="235">
        <v>2</v>
      </c>
      <c r="C144" s="43">
        <v>3.2114183764495902E-2</v>
      </c>
      <c r="D144" s="43">
        <v>4.6028880866425897E-2</v>
      </c>
      <c r="E144" s="43">
        <v>3.1028368794326199E-2</v>
      </c>
      <c r="F144" s="43">
        <v>4.72467709041468E-2</v>
      </c>
      <c r="G144" s="43">
        <v>6.4004376367614801E-2</v>
      </c>
      <c r="H144" s="43">
        <v>6.7905778432094194E-2</v>
      </c>
      <c r="I144" s="43">
        <v>6.2882582081246502E-2</v>
      </c>
      <c r="J144" s="43">
        <v>5.5321487451914203E-2</v>
      </c>
      <c r="K144" s="43">
        <v>5.3086633235344897E-2</v>
      </c>
      <c r="L144" s="43">
        <v>8.3086053412462904E-2</v>
      </c>
      <c r="M144" s="43">
        <v>8.8104913188031E-2</v>
      </c>
      <c r="N144" s="43">
        <v>0.10375</v>
      </c>
      <c r="O144" s="43">
        <v>9.8084291187739397E-2</v>
      </c>
      <c r="P144" s="43">
        <v>9.3722369584438497E-2</v>
      </c>
      <c r="Q144" s="43">
        <v>5.6994818652849701E-2</v>
      </c>
      <c r="R144" s="43">
        <v>7.5731497418244406E-2</v>
      </c>
      <c r="S144" s="43">
        <v>8.1680280046674394E-2</v>
      </c>
      <c r="T144" s="82">
        <v>3.3333333333333298E-2</v>
      </c>
      <c r="U144" s="82">
        <v>7.69230769230769E-2</v>
      </c>
      <c r="V144" s="43">
        <v>6.5820404325340795E-2</v>
      </c>
      <c r="W144" s="43">
        <v>7.7464788732394305E-2</v>
      </c>
      <c r="X144" s="82">
        <v>4.7619047619047603E-2</v>
      </c>
      <c r="Y144" s="43">
        <v>5.39215686274509E-2</v>
      </c>
      <c r="Z144" s="43">
        <v>4.2079207920791999E-2</v>
      </c>
      <c r="AA144" s="43">
        <v>5.88597842835131E-2</v>
      </c>
      <c r="AB144" s="43">
        <v>5.4838709677419301E-2</v>
      </c>
      <c r="AC144" s="43">
        <v>7.6872964169381094E-2</v>
      </c>
      <c r="AD144" s="43">
        <v>9.09816440542697E-2</v>
      </c>
      <c r="AE144" s="82">
        <v>3.4482758620689599E-2</v>
      </c>
      <c r="AF144" s="43">
        <v>4.6357615894039701E-2</v>
      </c>
      <c r="AG144" s="82">
        <v>4.7619047619047603E-2</v>
      </c>
      <c r="AH144" s="43">
        <v>7.3891625615763498E-2</v>
      </c>
      <c r="AI144" s="43">
        <v>8.1967213114753995E-2</v>
      </c>
      <c r="AJ144" s="43">
        <v>5.39267015706806E-2</v>
      </c>
      <c r="AL144" s="235">
        <v>2</v>
      </c>
      <c r="AM144" s="82">
        <v>0.83802816901408395</v>
      </c>
      <c r="AN144" s="82">
        <v>0.77037037037037004</v>
      </c>
      <c r="AO144" s="82">
        <v>0.80392156862745101</v>
      </c>
      <c r="AP144" s="82">
        <v>0.77603423680456496</v>
      </c>
      <c r="AQ144" s="82">
        <v>0.69512195121951204</v>
      </c>
      <c r="AR144" s="82">
        <v>0.70933734939758997</v>
      </c>
      <c r="AS144" s="82">
        <v>0.69799691833590105</v>
      </c>
      <c r="AT144" s="82">
        <v>0.72634643377001396</v>
      </c>
      <c r="AU144" s="82">
        <v>0.74810318664643305</v>
      </c>
      <c r="AV144" s="82">
        <v>0.536082474226804</v>
      </c>
      <c r="AW144" s="82">
        <v>0.57810218978102101</v>
      </c>
      <c r="AX144" s="82">
        <v>0.51464063886424105</v>
      </c>
      <c r="AY144" s="82">
        <v>0.51270207852193905</v>
      </c>
      <c r="AZ144" s="82">
        <v>0.44174757281553401</v>
      </c>
      <c r="BA144" s="82">
        <v>0.65217391304347805</v>
      </c>
      <c r="BB144" s="82">
        <v>0.66666666666666596</v>
      </c>
      <c r="BC144" s="82">
        <v>0.59090909090909005</v>
      </c>
      <c r="BD144" s="82">
        <v>0.66666666666666596</v>
      </c>
      <c r="BE144" s="82">
        <v>0.5</v>
      </c>
      <c r="BF144" s="82">
        <v>0.71088435374149594</v>
      </c>
      <c r="BG144" s="82">
        <v>0.74149659863945505</v>
      </c>
      <c r="BH144" s="82">
        <v>0.8</v>
      </c>
      <c r="BI144" s="82">
        <v>0.77142857142857102</v>
      </c>
      <c r="BJ144" s="82">
        <v>0.79720279720279696</v>
      </c>
      <c r="BK144" s="82">
        <v>0.70646766169154196</v>
      </c>
      <c r="BL144" s="82">
        <v>0.77272727272727204</v>
      </c>
      <c r="BM144" s="82">
        <v>0.63184079601989995</v>
      </c>
      <c r="BN144" s="82">
        <v>0.56852791878172504</v>
      </c>
      <c r="BO144" s="82">
        <v>0.81818181818181801</v>
      </c>
      <c r="BP144" s="82">
        <v>0.73333333333333295</v>
      </c>
      <c r="BQ144" s="82">
        <v>0.84615384615384603</v>
      </c>
      <c r="BR144" s="82">
        <v>0.61111111111111105</v>
      </c>
      <c r="BS144" s="82">
        <v>0.40909090909090901</v>
      </c>
      <c r="BT144" s="82">
        <v>0.78318584070796404</v>
      </c>
      <c r="BV144" s="235">
        <v>2</v>
      </c>
      <c r="BW144" s="82">
        <v>5.9800664451827197E-2</v>
      </c>
      <c r="BX144" s="82">
        <v>4.6594982078853001E-2</v>
      </c>
      <c r="BY144" s="82">
        <v>3.4013605442176797E-2</v>
      </c>
      <c r="BZ144" s="82">
        <v>5.3596614950634697E-2</v>
      </c>
      <c r="CA144" s="82">
        <v>7.7211394302848499E-2</v>
      </c>
      <c r="CB144" s="82">
        <v>8.2223962411902898E-2</v>
      </c>
      <c r="CC144" s="82">
        <v>7.5098814229248995E-2</v>
      </c>
      <c r="CD144" s="82">
        <v>6.7406819984139499E-2</v>
      </c>
      <c r="CE144" s="82">
        <v>6.5378900445765206E-2</v>
      </c>
      <c r="CF144" s="82">
        <v>0.15384615384615299</v>
      </c>
      <c r="CG144" s="82">
        <v>0.102685624012638</v>
      </c>
      <c r="CH144" s="82">
        <v>0.120672097759674</v>
      </c>
      <c r="CI144" s="82">
        <v>0.121913580246913</v>
      </c>
      <c r="CJ144" s="82">
        <v>8.1433224755700306E-2</v>
      </c>
      <c r="CK144" s="82">
        <v>0.155555555555555</v>
      </c>
      <c r="CL144" s="82">
        <v>0.12686567164179099</v>
      </c>
      <c r="CM144" s="82">
        <v>9.1787439613526506E-2</v>
      </c>
      <c r="CN144" s="82">
        <v>0.28571428571428498</v>
      </c>
      <c r="CO144" s="82"/>
      <c r="CP144" s="82">
        <v>9.0497737556561E-2</v>
      </c>
      <c r="CQ144" s="82">
        <v>0.127962085308056</v>
      </c>
      <c r="CR144" s="82"/>
      <c r="CS144" s="82">
        <v>0.13888888888888801</v>
      </c>
      <c r="CT144" s="82">
        <v>5.5555555555555497E-2</v>
      </c>
      <c r="CU144" s="82">
        <v>5.5152394775036202E-2</v>
      </c>
      <c r="CV144" s="82">
        <v>0.123287671232876</v>
      </c>
      <c r="CW144" s="82">
        <v>9.18367346938775E-2</v>
      </c>
      <c r="CX144" s="82">
        <v>0.111455108359133</v>
      </c>
      <c r="CY144" s="82">
        <v>0.11111111111111099</v>
      </c>
      <c r="CZ144" s="82">
        <v>2.8571428571428501E-2</v>
      </c>
      <c r="DA144" s="82">
        <v>7.69230769230769E-2</v>
      </c>
      <c r="DB144" s="82">
        <v>0.104477611940298</v>
      </c>
      <c r="DC144" s="82">
        <v>0.10638297872340401</v>
      </c>
      <c r="DD144" s="82">
        <v>7.0422535211267595E-2</v>
      </c>
    </row>
    <row r="145" spans="2:108">
      <c r="B145" s="235">
        <v>3</v>
      </c>
      <c r="C145" s="43">
        <v>4.8140043763676102E-2</v>
      </c>
      <c r="D145" s="43">
        <v>4.1186891054030103E-2</v>
      </c>
      <c r="E145" s="43">
        <v>4.4788273615635102E-2</v>
      </c>
      <c r="F145" s="43">
        <v>5.9286788779753997E-2</v>
      </c>
      <c r="G145" s="43">
        <v>7.1091766412767501E-2</v>
      </c>
      <c r="H145" s="43">
        <v>6.5847622414707402E-2</v>
      </c>
      <c r="I145" s="43">
        <v>7.3529411764705802E-2</v>
      </c>
      <c r="J145" s="43">
        <v>6.8392683573385099E-2</v>
      </c>
      <c r="K145" s="43">
        <v>6.0555604241521302E-2</v>
      </c>
      <c r="L145" s="43">
        <v>9.2660550458715601E-2</v>
      </c>
      <c r="M145" s="43">
        <v>0.10176584668776099</v>
      </c>
      <c r="N145" s="43">
        <v>0.11280646844027099</v>
      </c>
      <c r="O145" s="43">
        <v>0.117296222664015</v>
      </c>
      <c r="P145" s="43">
        <v>0.11988304093567199</v>
      </c>
      <c r="Q145" s="43">
        <v>5.2478134110787097E-2</v>
      </c>
      <c r="R145" s="43">
        <v>9.6648480124707697E-2</v>
      </c>
      <c r="S145" s="43">
        <v>9.7915656810470195E-2</v>
      </c>
      <c r="T145" s="43">
        <v>0.10752688172043</v>
      </c>
      <c r="U145" s="82">
        <v>2.8571428571428501E-2</v>
      </c>
      <c r="V145" s="43">
        <v>7.90085205267234E-2</v>
      </c>
      <c r="W145" s="43">
        <v>7.6108870967741896E-2</v>
      </c>
      <c r="X145" s="43">
        <v>0.156626506024096</v>
      </c>
      <c r="Y145" s="43">
        <v>6.2264150943396199E-2</v>
      </c>
      <c r="Z145" s="43">
        <v>7.0351758793969807E-2</v>
      </c>
      <c r="AA145" s="43">
        <v>7.1976803684120697E-2</v>
      </c>
      <c r="AB145" s="43">
        <v>9.7807757166947701E-2</v>
      </c>
      <c r="AC145" s="43">
        <v>9.9710982658959502E-2</v>
      </c>
      <c r="AD145" s="43">
        <v>9.49926362297496E-2</v>
      </c>
      <c r="AE145" s="43">
        <v>5.9907834101382403E-2</v>
      </c>
      <c r="AF145" s="43">
        <v>2.7692307692307599E-2</v>
      </c>
      <c r="AG145" s="43">
        <v>4.9586776859504099E-2</v>
      </c>
      <c r="AH145" s="43">
        <v>4.6092184368737403E-2</v>
      </c>
      <c r="AI145" s="43">
        <v>7.0686070686070607E-2</v>
      </c>
      <c r="AJ145" s="43">
        <v>4.8980606663351502E-2</v>
      </c>
      <c r="AL145" s="235">
        <v>3</v>
      </c>
      <c r="AM145" s="82">
        <v>0.77857142857142803</v>
      </c>
      <c r="AN145" s="82">
        <v>0.77586206896551702</v>
      </c>
      <c r="AO145" s="82">
        <v>0.77597402597402598</v>
      </c>
      <c r="AP145" s="82">
        <v>0.72854152128401894</v>
      </c>
      <c r="AQ145" s="82">
        <v>0.70319945541184403</v>
      </c>
      <c r="AR145" s="82">
        <v>0.65170940170940095</v>
      </c>
      <c r="AS145" s="82">
        <v>0.64621676891615498</v>
      </c>
      <c r="AT145" s="82">
        <v>0.67032967032966995</v>
      </c>
      <c r="AU145" s="82">
        <v>0.71746694502435604</v>
      </c>
      <c r="AV145" s="82">
        <v>0.58285714285714196</v>
      </c>
      <c r="AW145" s="82">
        <v>0.53852080123266499</v>
      </c>
      <c r="AX145" s="82">
        <v>0.51171171171171104</v>
      </c>
      <c r="AY145" s="82">
        <v>0.44699453551912499</v>
      </c>
      <c r="AZ145" s="82">
        <v>0.46563192904656298</v>
      </c>
      <c r="BA145" s="82">
        <v>0.60416666666666596</v>
      </c>
      <c r="BB145" s="82">
        <v>0.72222222222222199</v>
      </c>
      <c r="BC145" s="82">
        <v>0.63320463320463305</v>
      </c>
      <c r="BD145" s="82">
        <v>0.53333333333333299</v>
      </c>
      <c r="BE145" s="82">
        <v>0.33333333333333298</v>
      </c>
      <c r="BF145" s="82">
        <v>0.62790697674418605</v>
      </c>
      <c r="BG145" s="82">
        <v>0.712643678160919</v>
      </c>
      <c r="BH145" s="82">
        <v>0.38888888888888801</v>
      </c>
      <c r="BI145" s="82">
        <v>0.77099236641221303</v>
      </c>
      <c r="BJ145" s="82">
        <v>0.71532846715328402</v>
      </c>
      <c r="BK145" s="82">
        <v>0.66360052562417804</v>
      </c>
      <c r="BL145" s="82">
        <v>0.67901234567901203</v>
      </c>
      <c r="BM145" s="82">
        <v>0.609467455621301</v>
      </c>
      <c r="BN145" s="82">
        <v>0.57568238213399503</v>
      </c>
      <c r="BO145" s="82">
        <v>0.72413793103448199</v>
      </c>
      <c r="BP145" s="82">
        <v>0.76315789473684204</v>
      </c>
      <c r="BQ145" s="82">
        <v>0.83333333333333304</v>
      </c>
      <c r="BR145" s="82">
        <v>0.68</v>
      </c>
      <c r="BS145" s="82">
        <v>0.63076923076922997</v>
      </c>
      <c r="BT145" s="82">
        <v>0.75862068965517204</v>
      </c>
      <c r="BV145" s="235">
        <v>3</v>
      </c>
      <c r="BW145" s="82">
        <v>5.8823529411764698E-2</v>
      </c>
      <c r="BX145" s="82">
        <v>6.1497326203208497E-2</v>
      </c>
      <c r="BY145" s="82">
        <v>5.5555555555555497E-2</v>
      </c>
      <c r="BZ145" s="82">
        <v>6.7634252539912898E-2</v>
      </c>
      <c r="CA145" s="82">
        <v>8.5068411659726298E-2</v>
      </c>
      <c r="CB145" s="82">
        <v>7.3758865248226904E-2</v>
      </c>
      <c r="CC145" s="82">
        <v>8.2346142733314004E-2</v>
      </c>
      <c r="CD145" s="82">
        <v>7.3307715045817304E-2</v>
      </c>
      <c r="CE145" s="82">
        <v>7.5096467794597804E-2</v>
      </c>
      <c r="CF145" s="82">
        <v>0.12</v>
      </c>
      <c r="CG145" s="82">
        <v>0.121292902365878</v>
      </c>
      <c r="CH145" s="82">
        <v>0.130128205128205</v>
      </c>
      <c r="CI145" s="82">
        <v>0.128205128205128</v>
      </c>
      <c r="CJ145" s="82">
        <v>0.13351498637602099</v>
      </c>
      <c r="CK145" s="82">
        <v>5.0847457627118599E-2</v>
      </c>
      <c r="CL145" s="82">
        <v>9.7826086956521702E-2</v>
      </c>
      <c r="CM145" s="82">
        <v>0.10472972972972899</v>
      </c>
      <c r="CN145" s="82">
        <v>0.17857142857142799</v>
      </c>
      <c r="CO145" s="82"/>
      <c r="CP145" s="82">
        <v>9.9328859060402605E-2</v>
      </c>
      <c r="CQ145" s="82">
        <v>9.2130518234165001E-2</v>
      </c>
      <c r="CR145" s="82">
        <v>0.3125</v>
      </c>
      <c r="CS145" s="82">
        <v>8.1355932203389797E-2</v>
      </c>
      <c r="CT145" s="82">
        <v>8.3199999999999996E-2</v>
      </c>
      <c r="CU145" s="82">
        <v>9.1332169866201199E-2</v>
      </c>
      <c r="CV145" s="82">
        <v>8.9005235602094196E-2</v>
      </c>
      <c r="CW145" s="82">
        <v>0.12367864693446</v>
      </c>
      <c r="CX145" s="82">
        <v>0.119503945885005</v>
      </c>
      <c r="CY145" s="82">
        <v>5.4794520547945202E-2</v>
      </c>
      <c r="CZ145" s="82">
        <v>3.03030303030303E-2</v>
      </c>
      <c r="DA145" s="82">
        <v>5.5555555555555497E-2</v>
      </c>
      <c r="DB145" s="82">
        <v>8.04597701149425E-2</v>
      </c>
      <c r="DC145" s="82">
        <v>5.8823529411764698E-2</v>
      </c>
      <c r="DD145" s="82">
        <v>6.6135458167330602E-2</v>
      </c>
    </row>
    <row r="146" spans="2:108">
      <c r="B146" s="235">
        <v>4</v>
      </c>
      <c r="C146" s="43">
        <v>5.5338031845471099E-2</v>
      </c>
      <c r="D146" s="43">
        <v>5.0516327100195303E-2</v>
      </c>
      <c r="E146" s="43">
        <v>5.2195734002509403E-2</v>
      </c>
      <c r="F146" s="43">
        <v>7.1416753984448203E-2</v>
      </c>
      <c r="G146" s="43">
        <v>7.7293909689860094E-2</v>
      </c>
      <c r="H146" s="43">
        <v>7.6529012023000498E-2</v>
      </c>
      <c r="I146" s="43">
        <v>7.6426378744575002E-2</v>
      </c>
      <c r="J146" s="43">
        <v>7.8482773378985599E-2</v>
      </c>
      <c r="K146" s="43">
        <v>6.9795101908417506E-2</v>
      </c>
      <c r="L146" s="43">
        <v>9.29614873837981E-2</v>
      </c>
      <c r="M146" s="43">
        <v>0.113118399110617</v>
      </c>
      <c r="N146" s="43">
        <v>0.11824498198661799</v>
      </c>
      <c r="O146" s="43">
        <v>0.121953958450308</v>
      </c>
      <c r="P146" s="43">
        <v>0.12107855846512799</v>
      </c>
      <c r="Q146" s="43">
        <v>7.2056239015817203E-2</v>
      </c>
      <c r="R146" s="43">
        <v>8.9754098360655704E-2</v>
      </c>
      <c r="S146" s="43">
        <v>9.4605160281469897E-2</v>
      </c>
      <c r="T146" s="43">
        <v>0.105084745762711</v>
      </c>
      <c r="U146" s="43">
        <v>8.0645161290322495E-2</v>
      </c>
      <c r="V146" s="43">
        <v>7.8702105626510102E-2</v>
      </c>
      <c r="W146" s="43">
        <v>8.9216719353705606E-2</v>
      </c>
      <c r="X146" s="43">
        <v>0.11023622047244</v>
      </c>
      <c r="Y146" s="43">
        <v>6.9838833461243199E-2</v>
      </c>
      <c r="Z146" s="43">
        <v>7.9098067287043605E-2</v>
      </c>
      <c r="AA146" s="43">
        <v>9.1234567901234506E-2</v>
      </c>
      <c r="AB146" s="43">
        <v>9.5617529880478003E-2</v>
      </c>
      <c r="AC146" s="43">
        <v>9.5906432748537995E-2</v>
      </c>
      <c r="AD146" s="43">
        <v>0.109761583445793</v>
      </c>
      <c r="AE146" s="43">
        <v>6.3291139240506306E-2</v>
      </c>
      <c r="AF146" s="43">
        <v>7.0739549839228297E-2</v>
      </c>
      <c r="AG146" s="43">
        <v>7.9601990049751201E-2</v>
      </c>
      <c r="AH146" s="43">
        <v>7.6433121019108194E-2</v>
      </c>
      <c r="AI146" s="43">
        <v>9.8461538461538406E-2</v>
      </c>
      <c r="AJ146" s="43">
        <v>5.8897637795275501E-2</v>
      </c>
      <c r="AL146" s="235">
        <v>4</v>
      </c>
      <c r="AM146" s="82">
        <v>0.72798434442269999</v>
      </c>
      <c r="AN146" s="82">
        <v>0.775160599571734</v>
      </c>
      <c r="AO146" s="82">
        <v>0.76094890510948898</v>
      </c>
      <c r="AP146" s="82">
        <v>0.68351648351648298</v>
      </c>
      <c r="AQ146" s="82">
        <v>0.63482914779744704</v>
      </c>
      <c r="AR146" s="82">
        <v>0.615506329113924</v>
      </c>
      <c r="AS146" s="82">
        <v>0.62066149448754504</v>
      </c>
      <c r="AT146" s="82">
        <v>0.63666666666666605</v>
      </c>
      <c r="AU146" s="82">
        <v>0.67298578199052095</v>
      </c>
      <c r="AV146" s="82">
        <v>0.53658536585365801</v>
      </c>
      <c r="AW146" s="82">
        <v>0.52218430034129604</v>
      </c>
      <c r="AX146" s="82">
        <v>0.46781479390175001</v>
      </c>
      <c r="AY146" s="82">
        <v>0.438899552143314</v>
      </c>
      <c r="AZ146" s="82">
        <v>0.40570719602977601</v>
      </c>
      <c r="BA146" s="82">
        <v>0.73015873015873001</v>
      </c>
      <c r="BB146" s="82">
        <v>0.65</v>
      </c>
      <c r="BC146" s="82">
        <v>0.57699443413729101</v>
      </c>
      <c r="BD146" s="82">
        <v>0.58695652173913004</v>
      </c>
      <c r="BE146" s="82">
        <v>0.58333333333333304</v>
      </c>
      <c r="BF146" s="82">
        <v>0.62009803921568596</v>
      </c>
      <c r="BG146" s="82">
        <v>0.70914127423822704</v>
      </c>
      <c r="BH146" s="82">
        <v>0.41666666666666602</v>
      </c>
      <c r="BI146" s="82">
        <v>0.67934782608695599</v>
      </c>
      <c r="BJ146" s="82">
        <v>0.71698113207547098</v>
      </c>
      <c r="BK146" s="82">
        <v>0.65890778871978495</v>
      </c>
      <c r="BL146" s="82">
        <v>0.62135922330097004</v>
      </c>
      <c r="BM146" s="82">
        <v>0.60891089108910801</v>
      </c>
      <c r="BN146" s="82">
        <v>0.49251700680272098</v>
      </c>
      <c r="BO146" s="82">
        <v>0.68421052631578905</v>
      </c>
      <c r="BP146" s="82">
        <v>0.66666666666666596</v>
      </c>
      <c r="BQ146" s="82">
        <v>0.76923076923076905</v>
      </c>
      <c r="BR146" s="82">
        <v>0.64285714285714202</v>
      </c>
      <c r="BS146" s="82">
        <v>0.64166666666666605</v>
      </c>
      <c r="BT146" s="82">
        <v>0.70559006211180098</v>
      </c>
      <c r="BV146" s="235">
        <v>4</v>
      </c>
      <c r="BW146" s="82">
        <v>7.39706908583391E-2</v>
      </c>
      <c r="BX146" s="82">
        <v>6.22222222222222E-2</v>
      </c>
      <c r="BY146" s="82">
        <v>7.0129870129870098E-2</v>
      </c>
      <c r="BZ146" s="82">
        <v>8.4100483694804107E-2</v>
      </c>
      <c r="CA146" s="82">
        <v>8.9549984898822099E-2</v>
      </c>
      <c r="CB146" s="82">
        <v>9.1721611721611696E-2</v>
      </c>
      <c r="CC146" s="82">
        <v>8.94235133908306E-2</v>
      </c>
      <c r="CD146" s="82">
        <v>8.8697715811331901E-2</v>
      </c>
      <c r="CE146" s="82">
        <v>8.0245987700614904E-2</v>
      </c>
      <c r="CF146" s="82">
        <v>0.136577708006279</v>
      </c>
      <c r="CG146" s="82">
        <v>0.125575153374233</v>
      </c>
      <c r="CH146" s="82">
        <v>0.13175796634443199</v>
      </c>
      <c r="CI146" s="82">
        <v>0.13983840894965799</v>
      </c>
      <c r="CJ146" s="82">
        <v>0.14195804195804099</v>
      </c>
      <c r="CK146" s="82">
        <v>9.6153846153846104E-2</v>
      </c>
      <c r="CL146" s="82">
        <v>9.9307159353348703E-2</v>
      </c>
      <c r="CM146" s="82">
        <v>0.11046511627906901</v>
      </c>
      <c r="CN146" s="82">
        <v>7.4468085106382906E-2</v>
      </c>
      <c r="CO146" s="82">
        <v>8.6956521739130405E-2</v>
      </c>
      <c r="CP146" s="82">
        <v>9.1503267973856203E-2</v>
      </c>
      <c r="CQ146" s="82">
        <v>0.111233480176211</v>
      </c>
      <c r="CR146" s="82">
        <v>0.133333333333333</v>
      </c>
      <c r="CS146" s="82">
        <v>8.54503464203233E-2</v>
      </c>
      <c r="CT146" s="82">
        <v>9.6000000000000002E-2</v>
      </c>
      <c r="CU146" s="82">
        <v>9.8747763864042895E-2</v>
      </c>
      <c r="CV146" s="82">
        <v>9.6551724137931005E-2</v>
      </c>
      <c r="CW146" s="82">
        <v>0.11138014527845</v>
      </c>
      <c r="CX146" s="82">
        <v>0.13564298297122701</v>
      </c>
      <c r="CY146" s="82">
        <v>7.2916666666666602E-2</v>
      </c>
      <c r="CZ146" s="82">
        <v>8.5201793721972993E-2</v>
      </c>
      <c r="DA146" s="82">
        <v>9.8765432098765399E-2</v>
      </c>
      <c r="DB146" s="82">
        <v>9.0659340659340601E-2</v>
      </c>
      <c r="DC146" s="82">
        <v>9.9150141643059395E-2</v>
      </c>
      <c r="DD146" s="82">
        <v>7.6665270213657294E-2</v>
      </c>
    </row>
    <row r="147" spans="2:108">
      <c r="B147" s="235">
        <v>5</v>
      </c>
      <c r="C147" s="43">
        <v>5.47348484848484E-2</v>
      </c>
      <c r="D147" s="43">
        <v>5.3706946876824202E-2</v>
      </c>
      <c r="E147" s="43">
        <v>5.6772718613069102E-2</v>
      </c>
      <c r="F147" s="43">
        <v>7.8935461313808505E-2</v>
      </c>
      <c r="G147" s="43">
        <v>8.8320199734727295E-2</v>
      </c>
      <c r="H147" s="43">
        <v>8.8767510125218302E-2</v>
      </c>
      <c r="I147" s="43">
        <v>8.8806309722432794E-2</v>
      </c>
      <c r="J147" s="43">
        <v>8.3192826486817903E-2</v>
      </c>
      <c r="K147" s="43">
        <v>7.9378531073446307E-2</v>
      </c>
      <c r="L147" s="43">
        <v>0.107628004179728</v>
      </c>
      <c r="M147" s="43">
        <v>0.12154233025984899</v>
      </c>
      <c r="N147" s="43">
        <v>0.12849482310883201</v>
      </c>
      <c r="O147" s="43">
        <v>0.12759885854056199</v>
      </c>
      <c r="P147" s="43">
        <v>0.137683823529411</v>
      </c>
      <c r="Q147" s="43">
        <v>7.9329608938547402E-2</v>
      </c>
      <c r="R147" s="43">
        <v>0.10060639470782801</v>
      </c>
      <c r="S147" s="43">
        <v>0.10735042735042701</v>
      </c>
      <c r="T147" s="43">
        <v>0.118446601941747</v>
      </c>
      <c r="U147" s="43">
        <v>0.10943396226415</v>
      </c>
      <c r="V147" s="43">
        <v>9.2790863668807996E-2</v>
      </c>
      <c r="W147" s="43">
        <v>9.6627939926324694E-2</v>
      </c>
      <c r="X147" s="43">
        <v>0.146341463414634</v>
      </c>
      <c r="Y147" s="43">
        <v>8.5751128304319704E-2</v>
      </c>
      <c r="Z147" s="43">
        <v>9.7175827512906099E-2</v>
      </c>
      <c r="AA147" s="43">
        <v>9.6614368290668801E-2</v>
      </c>
      <c r="AB147" s="43">
        <v>8.4874863982589699E-2</v>
      </c>
      <c r="AC147" s="43">
        <v>0.10764762826718199</v>
      </c>
      <c r="AD147" s="43">
        <v>0.121780241278121</v>
      </c>
      <c r="AE147" s="43">
        <v>7.7625570776255703E-2</v>
      </c>
      <c r="AF147" s="43">
        <v>7.7007700770077001E-2</v>
      </c>
      <c r="AG147" s="43">
        <v>7.7922077922077906E-2</v>
      </c>
      <c r="AH147" s="43">
        <v>8.3212735166425397E-2</v>
      </c>
      <c r="AI147" s="43">
        <v>9.2934436664544803E-2</v>
      </c>
      <c r="AJ147" s="43">
        <v>6.8818650526787706E-2</v>
      </c>
      <c r="AL147" s="235">
        <v>5</v>
      </c>
      <c r="AM147" s="82">
        <v>0.72451790633608804</v>
      </c>
      <c r="AN147" s="82">
        <v>0.70962732919254601</v>
      </c>
      <c r="AO147" s="82">
        <v>0.707317073170731</v>
      </c>
      <c r="AP147" s="82">
        <v>0.64207564864019995</v>
      </c>
      <c r="AQ147" s="82">
        <v>0.60835820895522297</v>
      </c>
      <c r="AR147" s="82">
        <v>0.58653846153846101</v>
      </c>
      <c r="AS147" s="82">
        <v>0.568994889267461</v>
      </c>
      <c r="AT147" s="82">
        <v>0.61353467561521202</v>
      </c>
      <c r="AU147" s="82">
        <v>0.63171036204744002</v>
      </c>
      <c r="AV147" s="82">
        <v>0.45</v>
      </c>
      <c r="AW147" s="82">
        <v>0.465626161278335</v>
      </c>
      <c r="AX147" s="82">
        <v>0.43837084673097498</v>
      </c>
      <c r="AY147" s="82">
        <v>0.41996320147194099</v>
      </c>
      <c r="AZ147" s="82">
        <v>0.37304347826086898</v>
      </c>
      <c r="BA147" s="82">
        <v>0.6484375</v>
      </c>
      <c r="BB147" s="82">
        <v>0.597938144329896</v>
      </c>
      <c r="BC147" s="82">
        <v>0.56376638855780603</v>
      </c>
      <c r="BD147" s="82">
        <v>0.544303797468354</v>
      </c>
      <c r="BE147" s="82">
        <v>0.476190476190476</v>
      </c>
      <c r="BF147" s="82">
        <v>0.52473118279569897</v>
      </c>
      <c r="BG147" s="82">
        <v>0.62312633832976405</v>
      </c>
      <c r="BH147" s="82">
        <v>0.51785714285714202</v>
      </c>
      <c r="BI147" s="82">
        <v>0.69827586206896497</v>
      </c>
      <c r="BJ147" s="82">
        <v>0.59560439560439504</v>
      </c>
      <c r="BK147" s="82">
        <v>0.61285714285714199</v>
      </c>
      <c r="BL147" s="82">
        <v>0.69230769230769196</v>
      </c>
      <c r="BM147" s="82">
        <v>0.54874651810584896</v>
      </c>
      <c r="BN147" s="82">
        <v>0.51330798479087403</v>
      </c>
      <c r="BO147" s="82">
        <v>0.75862068965517204</v>
      </c>
      <c r="BP147" s="82">
        <v>0.68141592920353899</v>
      </c>
      <c r="BQ147" s="82">
        <v>0.6</v>
      </c>
      <c r="BR147" s="82">
        <v>0.64</v>
      </c>
      <c r="BS147" s="82">
        <v>0.55982905982905895</v>
      </c>
      <c r="BT147" s="82">
        <v>0.69922879177377895</v>
      </c>
      <c r="BV147" s="235">
        <v>5</v>
      </c>
      <c r="BW147" s="82">
        <v>6.8752754517408504E-2</v>
      </c>
      <c r="BX147" s="82">
        <v>5.6396148555708299E-2</v>
      </c>
      <c r="BY147" s="82">
        <v>6.9777777777777703E-2</v>
      </c>
      <c r="BZ147" s="82">
        <v>8.8723468463937194E-2</v>
      </c>
      <c r="CA147" s="82">
        <v>0.100254802038416</v>
      </c>
      <c r="CB147" s="82">
        <v>9.9238077321042201E-2</v>
      </c>
      <c r="CC147" s="82">
        <v>9.7172975563009106E-2</v>
      </c>
      <c r="CD147" s="82">
        <v>9.6256684491978606E-2</v>
      </c>
      <c r="CE147" s="82">
        <v>8.8888888888888795E-2</v>
      </c>
      <c r="CF147" s="82">
        <v>0.11590909090909</v>
      </c>
      <c r="CG147" s="82">
        <v>0.13179594689028601</v>
      </c>
      <c r="CH147" s="82">
        <v>0.14081426648721301</v>
      </c>
      <c r="CI147" s="82">
        <v>0.14120922832140001</v>
      </c>
      <c r="CJ147" s="82">
        <v>0.150684931506849</v>
      </c>
      <c r="CK147" s="82">
        <v>8.5858585858585801E-2</v>
      </c>
      <c r="CL147" s="82">
        <v>0.11142654364797699</v>
      </c>
      <c r="CM147" s="82">
        <v>0.119273984442523</v>
      </c>
      <c r="CN147" s="82">
        <v>0.107344632768361</v>
      </c>
      <c r="CO147" s="82">
        <v>0.13131313131313099</v>
      </c>
      <c r="CP147" s="82">
        <v>0.120149253731343</v>
      </c>
      <c r="CQ147" s="82">
        <v>0.11712439418416799</v>
      </c>
      <c r="CR147" s="82">
        <v>0.189873417721519</v>
      </c>
      <c r="CS147" s="82">
        <v>8.9075630252100801E-2</v>
      </c>
      <c r="CT147" s="82">
        <v>0.114790286975717</v>
      </c>
      <c r="CU147" s="82">
        <v>0.10917478216299301</v>
      </c>
      <c r="CV147" s="82">
        <v>0.114666666666666</v>
      </c>
      <c r="CW147" s="82">
        <v>0.113392857142857</v>
      </c>
      <c r="CX147" s="82">
        <v>0.13192818110850801</v>
      </c>
      <c r="CY147" s="82">
        <v>4.5226130653266298E-2</v>
      </c>
      <c r="CZ147" s="82">
        <v>0.101827676240208</v>
      </c>
      <c r="DA147" s="82">
        <v>0.133333333333333</v>
      </c>
      <c r="DB147" s="82">
        <v>0.10321489001692</v>
      </c>
      <c r="DC147" s="82">
        <v>0.11267605633802801</v>
      </c>
      <c r="DD147" s="82">
        <v>7.7377753895754894E-2</v>
      </c>
    </row>
    <row r="148" spans="2:108">
      <c r="B148" s="235">
        <v>6</v>
      </c>
      <c r="C148" s="43">
        <v>6.4495427562971205E-2</v>
      </c>
      <c r="D148" s="43">
        <v>6.5360526738397304E-2</v>
      </c>
      <c r="E148" s="43">
        <v>6.8981921979067495E-2</v>
      </c>
      <c r="F148" s="43">
        <v>8.9072706617438199E-2</v>
      </c>
      <c r="G148" s="43">
        <v>9.1112407623492805E-2</v>
      </c>
      <c r="H148" s="43">
        <v>9.6137968993670303E-2</v>
      </c>
      <c r="I148" s="43">
        <v>9.6044847771548897E-2</v>
      </c>
      <c r="J148" s="43">
        <v>9.3519596429957302E-2</v>
      </c>
      <c r="K148" s="43">
        <v>8.7472435156988299E-2</v>
      </c>
      <c r="L148" s="43">
        <v>0.114272388059701</v>
      </c>
      <c r="M148" s="43">
        <v>0.12690016433853701</v>
      </c>
      <c r="N148" s="43">
        <v>0.13133442184948699</v>
      </c>
      <c r="O148" s="43">
        <v>0.13932992935580801</v>
      </c>
      <c r="P148" s="43">
        <v>0.139055529918474</v>
      </c>
      <c r="Q148" s="43">
        <v>8.7114337568058003E-2</v>
      </c>
      <c r="R148" s="43">
        <v>0.11086474501108599</v>
      </c>
      <c r="S148" s="43">
        <v>0.11578387010912899</v>
      </c>
      <c r="T148" s="43">
        <v>0.12004662004662001</v>
      </c>
      <c r="U148" s="43">
        <v>0.123620309050772</v>
      </c>
      <c r="V148" s="43">
        <v>0.110857142857142</v>
      </c>
      <c r="W148" s="43">
        <v>0.103172620534599</v>
      </c>
      <c r="X148" s="43">
        <v>0.14121037463976899</v>
      </c>
      <c r="Y148" s="43">
        <v>8.9356110381077505E-2</v>
      </c>
      <c r="Z148" s="43">
        <v>0.107034566403881</v>
      </c>
      <c r="AA148" s="43">
        <v>9.9694611368338099E-2</v>
      </c>
      <c r="AB148" s="43">
        <v>0.117395944503735</v>
      </c>
      <c r="AC148" s="43">
        <v>0.115884288931231</v>
      </c>
      <c r="AD148" s="43">
        <v>0.121737978540204</v>
      </c>
      <c r="AE148" s="43">
        <v>7.3446327683615795E-2</v>
      </c>
      <c r="AF148" s="43">
        <v>0.10310218978102099</v>
      </c>
      <c r="AG148" s="43">
        <v>0.12137203166226899</v>
      </c>
      <c r="AH148" s="43">
        <v>0.100896860986547</v>
      </c>
      <c r="AI148" s="43">
        <v>9.9162626707800794E-2</v>
      </c>
      <c r="AJ148" s="43">
        <v>8.0694102029205295E-2</v>
      </c>
      <c r="AL148" s="235">
        <v>6</v>
      </c>
      <c r="AM148" s="82">
        <v>0.66902237926972896</v>
      </c>
      <c r="AN148" s="82">
        <v>0.68996617812852301</v>
      </c>
      <c r="AO148" s="82">
        <v>0.67657142857142805</v>
      </c>
      <c r="AP148" s="82">
        <v>0.60792384872652405</v>
      </c>
      <c r="AQ148" s="82">
        <v>0.56397426733380895</v>
      </c>
      <c r="AR148" s="82">
        <v>0.55114135206321302</v>
      </c>
      <c r="AS148" s="82">
        <v>0.54245178452671206</v>
      </c>
      <c r="AT148" s="82">
        <v>0.57358847153319104</v>
      </c>
      <c r="AU148" s="82">
        <v>0.60219443735646805</v>
      </c>
      <c r="AV148" s="82">
        <v>0.488938053097345</v>
      </c>
      <c r="AW148" s="82">
        <v>0.438485804416403</v>
      </c>
      <c r="AX148" s="82">
        <v>0.40654794027702801</v>
      </c>
      <c r="AY148" s="82">
        <v>0.366351606805293</v>
      </c>
      <c r="AZ148" s="82">
        <v>0.36414176511466201</v>
      </c>
      <c r="BA148" s="82">
        <v>0.60893854748603304</v>
      </c>
      <c r="BB148" s="82">
        <v>0.57648953301127204</v>
      </c>
      <c r="BC148" s="82">
        <v>0.50273722627737205</v>
      </c>
      <c r="BD148" s="82">
        <v>0.54966887417218502</v>
      </c>
      <c r="BE148" s="82">
        <v>0.53623188405797095</v>
      </c>
      <c r="BF148" s="82">
        <v>0.48458149779735599</v>
      </c>
      <c r="BG148" s="82">
        <v>0.57442748091603002</v>
      </c>
      <c r="BH148" s="82">
        <v>0.46428571428571402</v>
      </c>
      <c r="BI148" s="82">
        <v>0.63636363636363602</v>
      </c>
      <c r="BJ148" s="82">
        <v>0.58035714285714202</v>
      </c>
      <c r="BK148" s="82">
        <v>0.573047858942065</v>
      </c>
      <c r="BL148" s="82">
        <v>0.52713178294573604</v>
      </c>
      <c r="BM148" s="82">
        <v>0.51364175563463799</v>
      </c>
      <c r="BN148" s="82">
        <v>0.46326836581709102</v>
      </c>
      <c r="BO148" s="82">
        <v>0.67123287671232801</v>
      </c>
      <c r="BP148" s="82">
        <v>0.52760736196319002</v>
      </c>
      <c r="BQ148" s="82">
        <v>0.53846153846153799</v>
      </c>
      <c r="BR148" s="82">
        <v>0.60792951541850204</v>
      </c>
      <c r="BS148" s="82">
        <v>0.561728395061728</v>
      </c>
      <c r="BT148" s="82">
        <v>0.63676148796498899</v>
      </c>
      <c r="BV148" s="235">
        <v>6</v>
      </c>
      <c r="BW148" s="82">
        <v>8.7149692412850296E-2</v>
      </c>
      <c r="BX148" s="82">
        <v>7.1125265392781301E-2</v>
      </c>
      <c r="BY148" s="82">
        <v>7.3428961748633795E-2</v>
      </c>
      <c r="BZ148" s="82">
        <v>9.9265905383360498E-2</v>
      </c>
      <c r="CA148" s="82">
        <v>9.8067233210498594E-2</v>
      </c>
      <c r="CB148" s="82">
        <v>0.106616869847086</v>
      </c>
      <c r="CC148" s="82">
        <v>0.103856297669113</v>
      </c>
      <c r="CD148" s="82">
        <v>0.101899306602351</v>
      </c>
      <c r="CE148" s="82">
        <v>9.4474871134020602E-2</v>
      </c>
      <c r="CF148" s="82">
        <v>0.12971481140754301</v>
      </c>
      <c r="CG148" s="82">
        <v>0.13671691003297201</v>
      </c>
      <c r="CH148" s="82">
        <v>0.14193636862314801</v>
      </c>
      <c r="CI148" s="82">
        <v>0.148524129314383</v>
      </c>
      <c r="CJ148" s="82">
        <v>0.15</v>
      </c>
      <c r="CK148" s="82">
        <v>0.108778625954198</v>
      </c>
      <c r="CL148" s="82">
        <v>0.12519978689397901</v>
      </c>
      <c r="CM148" s="82">
        <v>0.118818040435458</v>
      </c>
      <c r="CN148" s="82">
        <v>0.1455525606469</v>
      </c>
      <c r="CO148" s="82">
        <v>0.101694915254237</v>
      </c>
      <c r="CP148" s="82">
        <v>0.121481481481481</v>
      </c>
      <c r="CQ148" s="82">
        <v>0.11943189154293</v>
      </c>
      <c r="CR148" s="82">
        <v>0.15333333333333299</v>
      </c>
      <c r="CS148" s="82">
        <v>9.1715976331360902E-2</v>
      </c>
      <c r="CT148" s="82">
        <v>0.110957004160887</v>
      </c>
      <c r="CU148" s="82">
        <v>0.10805369127516699</v>
      </c>
      <c r="CV148" s="82">
        <v>0.119909502262443</v>
      </c>
      <c r="CW148" s="82">
        <v>0.12796549245147301</v>
      </c>
      <c r="CX148" s="82">
        <v>0.128242494899446</v>
      </c>
      <c r="CY148" s="82">
        <v>6.0728744939271197E-2</v>
      </c>
      <c r="CZ148" s="82">
        <v>0.113006396588486</v>
      </c>
      <c r="DA148" s="82">
        <v>8.4745762711864403E-2</v>
      </c>
      <c r="DB148" s="82">
        <v>0.10353535353535299</v>
      </c>
      <c r="DC148" s="82">
        <v>0.107070707070707</v>
      </c>
      <c r="DD148" s="82">
        <v>8.9415678935329507E-2</v>
      </c>
    </row>
    <row r="149" spans="2:108">
      <c r="B149" s="235">
        <v>7</v>
      </c>
      <c r="C149" s="43">
        <v>7.36374770361298E-2</v>
      </c>
      <c r="D149" s="43">
        <v>7.0059788440901397E-2</v>
      </c>
      <c r="E149" s="43">
        <v>7.7614252517428303E-2</v>
      </c>
      <c r="F149" s="43">
        <v>9.4241016532313093E-2</v>
      </c>
      <c r="G149" s="43">
        <v>9.6830167632386194E-2</v>
      </c>
      <c r="H149" s="43">
        <v>0.102279997673471</v>
      </c>
      <c r="I149" s="43">
        <v>0.10191815489028801</v>
      </c>
      <c r="J149" s="43">
        <v>9.9082738241812296E-2</v>
      </c>
      <c r="K149" s="43">
        <v>9.2556084296397001E-2</v>
      </c>
      <c r="L149" s="43">
        <v>0.12106537530266299</v>
      </c>
      <c r="M149" s="43">
        <v>0.129917808219178</v>
      </c>
      <c r="N149" s="43">
        <v>0.13410285852420301</v>
      </c>
      <c r="O149" s="43">
        <v>0.13423524003414899</v>
      </c>
      <c r="P149" s="43">
        <v>0.14643602743811501</v>
      </c>
      <c r="Q149" s="43">
        <v>9.5196506550218302E-2</v>
      </c>
      <c r="R149" s="43">
        <v>0.108817635270541</v>
      </c>
      <c r="S149" s="43">
        <v>0.117482190820973</v>
      </c>
      <c r="T149" s="43">
        <v>0.10078878177037601</v>
      </c>
      <c r="U149" s="43">
        <v>0.12844036697247699</v>
      </c>
      <c r="V149" s="43">
        <v>0.125</v>
      </c>
      <c r="W149" s="43">
        <v>0.11657834973504901</v>
      </c>
      <c r="X149" s="43">
        <v>0.128155339805825</v>
      </c>
      <c r="Y149" s="43">
        <v>0.120396600566572</v>
      </c>
      <c r="Z149" s="43">
        <v>0.11284953395472699</v>
      </c>
      <c r="AA149" s="43">
        <v>0.108536196449452</v>
      </c>
      <c r="AB149" s="43">
        <v>0.105515587529976</v>
      </c>
      <c r="AC149" s="43">
        <v>0.120586637696903</v>
      </c>
      <c r="AD149" s="43">
        <v>0.120734261426635</v>
      </c>
      <c r="AE149" s="43">
        <v>0.12068965517241299</v>
      </c>
      <c r="AF149" s="43">
        <v>0.107227958697378</v>
      </c>
      <c r="AG149" s="43">
        <v>8.2725060827250604E-2</v>
      </c>
      <c r="AH149" s="43">
        <v>0.114430379746835</v>
      </c>
      <c r="AI149" s="43">
        <v>0.112945590994371</v>
      </c>
      <c r="AJ149" s="43">
        <v>8.1285612535612506E-2</v>
      </c>
      <c r="AL149" s="235">
        <v>7</v>
      </c>
      <c r="AM149" s="82">
        <v>0.64627930682976498</v>
      </c>
      <c r="AN149" s="82">
        <v>0.62076749435665901</v>
      </c>
      <c r="AO149" s="82">
        <v>0.65062761506276101</v>
      </c>
      <c r="AP149" s="82">
        <v>0.57868736767819295</v>
      </c>
      <c r="AQ149" s="82">
        <v>0.53514644351464402</v>
      </c>
      <c r="AR149" s="82">
        <v>0.50897967238997399</v>
      </c>
      <c r="AS149" s="82">
        <v>0.51167002012072405</v>
      </c>
      <c r="AT149" s="82">
        <v>0.52664576802507801</v>
      </c>
      <c r="AU149" s="82">
        <v>0.56354916067146199</v>
      </c>
      <c r="AV149" s="82">
        <v>0.413394919168591</v>
      </c>
      <c r="AW149" s="82">
        <v>0.399002493765586</v>
      </c>
      <c r="AX149" s="82">
        <v>0.384975740337962</v>
      </c>
      <c r="AY149" s="82">
        <v>0.35040983606557302</v>
      </c>
      <c r="AZ149" s="82">
        <v>0.314756174794173</v>
      </c>
      <c r="BA149" s="82">
        <v>0.52222222222222203</v>
      </c>
      <c r="BB149" s="82">
        <v>0.48942172073342699</v>
      </c>
      <c r="BC149" s="82">
        <v>0.47710487444608501</v>
      </c>
      <c r="BD149" s="82">
        <v>0.53142857142857103</v>
      </c>
      <c r="BE149" s="82">
        <v>0.5</v>
      </c>
      <c r="BF149" s="82">
        <v>0.41830065359477098</v>
      </c>
      <c r="BG149" s="82">
        <v>0.571171171171171</v>
      </c>
      <c r="BH149" s="82">
        <v>0.51376146788990795</v>
      </c>
      <c r="BI149" s="82">
        <v>0.53883495145631</v>
      </c>
      <c r="BJ149" s="82">
        <v>0.58590308370043997</v>
      </c>
      <c r="BK149" s="82">
        <v>0.51495016611295596</v>
      </c>
      <c r="BL149" s="82">
        <v>0.58260869565217299</v>
      </c>
      <c r="BM149" s="82">
        <v>0.47491995731056502</v>
      </c>
      <c r="BN149" s="82">
        <v>0.4361350099272</v>
      </c>
      <c r="BO149" s="82">
        <v>0.56565656565656497</v>
      </c>
      <c r="BP149" s="82">
        <v>0.50595238095238004</v>
      </c>
      <c r="BQ149" s="82">
        <v>0.67272727272727195</v>
      </c>
      <c r="BR149" s="82">
        <v>0.52808988764044895</v>
      </c>
      <c r="BS149" s="82">
        <v>0.50416666666666599</v>
      </c>
      <c r="BT149" s="82">
        <v>0.61552911709455205</v>
      </c>
      <c r="BV149" s="235">
        <v>7</v>
      </c>
      <c r="BW149" s="82">
        <v>8.5093167701863301E-2</v>
      </c>
      <c r="BX149" s="82">
        <v>8.4777812795461704E-2</v>
      </c>
      <c r="BY149" s="82">
        <v>9.0624020068987093E-2</v>
      </c>
      <c r="BZ149" s="82">
        <v>0.100979373794331</v>
      </c>
      <c r="CA149" s="82">
        <v>0.105517711171662</v>
      </c>
      <c r="CB149" s="82">
        <v>0.10935492161398</v>
      </c>
      <c r="CC149" s="82">
        <v>0.11024069745404</v>
      </c>
      <c r="CD149" s="82">
        <v>0.106640251400464</v>
      </c>
      <c r="CE149" s="82">
        <v>0.10030841533264701</v>
      </c>
      <c r="CF149" s="82">
        <v>0.13557779799818001</v>
      </c>
      <c r="CG149" s="82">
        <v>0.13827606992163899</v>
      </c>
      <c r="CH149" s="82">
        <v>0.14220613858732001</v>
      </c>
      <c r="CI149" s="82">
        <v>0.14114664037188299</v>
      </c>
      <c r="CJ149" s="82">
        <v>0.154253661576815</v>
      </c>
      <c r="CK149" s="82">
        <v>0.127504553734061</v>
      </c>
      <c r="CL149" s="82">
        <v>0.112394491337183</v>
      </c>
      <c r="CM149" s="82">
        <v>0.13244514106583</v>
      </c>
      <c r="CN149" s="82">
        <v>0.10576923076923</v>
      </c>
      <c r="CO149" s="82">
        <v>0.122137404580152</v>
      </c>
      <c r="CP149" s="82">
        <v>0.14986376021798301</v>
      </c>
      <c r="CQ149" s="82">
        <v>0.123214285714285</v>
      </c>
      <c r="CR149" s="82">
        <v>0.146153846153846</v>
      </c>
      <c r="CS149" s="82">
        <v>0.116279069767441</v>
      </c>
      <c r="CT149" s="82">
        <v>0.11876317638791201</v>
      </c>
      <c r="CU149" s="82">
        <v>0.118798361401911</v>
      </c>
      <c r="CV149" s="82">
        <v>0.132530120481927</v>
      </c>
      <c r="CW149" s="82">
        <v>0.13237463126843599</v>
      </c>
      <c r="CX149" s="82">
        <v>0.13447307986731299</v>
      </c>
      <c r="CY149" s="82">
        <v>0.113475177304964</v>
      </c>
      <c r="CZ149" s="82">
        <v>0.1140625</v>
      </c>
      <c r="DA149" s="82">
        <v>9.6938775510203995E-2</v>
      </c>
      <c r="DB149" s="82">
        <v>0.13912133891213299</v>
      </c>
      <c r="DC149" s="82">
        <v>0.12140077821011599</v>
      </c>
      <c r="DD149" s="82">
        <v>9.1790089595904095E-2</v>
      </c>
    </row>
    <row r="150" spans="2:108">
      <c r="B150" s="235">
        <v>8</v>
      </c>
      <c r="C150" s="43">
        <v>8.4134210082616706E-2</v>
      </c>
      <c r="D150" s="43">
        <v>7.4805699481865204E-2</v>
      </c>
      <c r="E150" s="43">
        <v>7.6884506100618394E-2</v>
      </c>
      <c r="F150" s="43">
        <v>0.100783408394202</v>
      </c>
      <c r="G150" s="43">
        <v>0.103858247085025</v>
      </c>
      <c r="H150" s="43">
        <v>0.104428387251521</v>
      </c>
      <c r="I150" s="43">
        <v>0.108436649531297</v>
      </c>
      <c r="J150" s="43">
        <v>0.10425739356516001</v>
      </c>
      <c r="K150" s="43">
        <v>9.9868445780868204E-2</v>
      </c>
      <c r="L150" s="43">
        <v>0.14841722885313899</v>
      </c>
      <c r="M150" s="43">
        <v>0.13709068010075501</v>
      </c>
      <c r="N150" s="43">
        <v>0.138425639969803</v>
      </c>
      <c r="O150" s="43">
        <v>0.13937677053824299</v>
      </c>
      <c r="P150" s="43">
        <v>0.145924764890282</v>
      </c>
      <c r="Q150" s="43">
        <v>0.13080168776371301</v>
      </c>
      <c r="R150" s="43">
        <v>0.112774246462989</v>
      </c>
      <c r="S150" s="43">
        <v>0.123945727906123</v>
      </c>
      <c r="T150" s="43">
        <v>0.113448534936138</v>
      </c>
      <c r="U150" s="43">
        <v>0.12954876273653501</v>
      </c>
      <c r="V150" s="43">
        <v>0.12245885769603</v>
      </c>
      <c r="W150" s="43">
        <v>0.11443468715697</v>
      </c>
      <c r="X150" s="43">
        <v>0.14524207011686099</v>
      </c>
      <c r="Y150" s="43">
        <v>0.11121583411875501</v>
      </c>
      <c r="Z150" s="43">
        <v>0.117008443908323</v>
      </c>
      <c r="AA150" s="43">
        <v>0.113658899355478</v>
      </c>
      <c r="AB150" s="43">
        <v>0.12586445366528301</v>
      </c>
      <c r="AC150" s="43">
        <v>0.12101510067114001</v>
      </c>
      <c r="AD150" s="43">
        <v>0.123743232791956</v>
      </c>
      <c r="AE150" s="43">
        <v>7.5367647058823498E-2</v>
      </c>
      <c r="AF150" s="43">
        <v>0.104918032786885</v>
      </c>
      <c r="AG150" s="43">
        <v>8.2644628099173501E-2</v>
      </c>
      <c r="AH150" s="43">
        <v>0.11483253588516699</v>
      </c>
      <c r="AI150" s="43">
        <v>0.10848733744010899</v>
      </c>
      <c r="AJ150" s="43">
        <v>8.8433410315627403E-2</v>
      </c>
      <c r="AL150" s="235">
        <v>8</v>
      </c>
      <c r="AM150" s="82">
        <v>0.63502109704641296</v>
      </c>
      <c r="AN150" s="82">
        <v>0.61465968586387398</v>
      </c>
      <c r="AO150" s="82">
        <v>0.61794354838709598</v>
      </c>
      <c r="AP150" s="82">
        <v>0.52101265822784804</v>
      </c>
      <c r="AQ150" s="82">
        <v>0.49989489173849</v>
      </c>
      <c r="AR150" s="82">
        <v>0.48369040725728601</v>
      </c>
      <c r="AS150" s="82">
        <v>0.48662571824846401</v>
      </c>
      <c r="AT150" s="82">
        <v>0.49936088623774999</v>
      </c>
      <c r="AU150" s="82">
        <v>0.52808710715169505</v>
      </c>
      <c r="AV150" s="82">
        <v>0.40189125295508199</v>
      </c>
      <c r="AW150" s="82">
        <v>0.37007874015747999</v>
      </c>
      <c r="AX150" s="82">
        <v>0.33636529015826799</v>
      </c>
      <c r="AY150" s="82">
        <v>0.33239634574841798</v>
      </c>
      <c r="AZ150" s="82">
        <v>0.292838874680306</v>
      </c>
      <c r="BA150" s="82">
        <v>0.48768472906403898</v>
      </c>
      <c r="BB150" s="82">
        <v>0.47199999999999998</v>
      </c>
      <c r="BC150" s="82">
        <v>0.41948859709744202</v>
      </c>
      <c r="BD150" s="82">
        <v>0.47659574468085097</v>
      </c>
      <c r="BE150" s="82">
        <v>0.45</v>
      </c>
      <c r="BF150" s="82">
        <v>0.38059701492537301</v>
      </c>
      <c r="BG150" s="82">
        <v>0.5</v>
      </c>
      <c r="BH150" s="82">
        <v>0.39436619718309801</v>
      </c>
      <c r="BI150" s="82">
        <v>0.51612903225806395</v>
      </c>
      <c r="BJ150" s="82">
        <v>0.520581113801452</v>
      </c>
      <c r="BK150" s="82">
        <v>0.48375184638109298</v>
      </c>
      <c r="BL150" s="82">
        <v>0.39655172413793099</v>
      </c>
      <c r="BM150" s="82">
        <v>0.45033860045146701</v>
      </c>
      <c r="BN150" s="82">
        <v>0.36623376623376602</v>
      </c>
      <c r="BO150" s="82">
        <v>0.61956521739130399</v>
      </c>
      <c r="BP150" s="82">
        <v>0.544973544973545</v>
      </c>
      <c r="BQ150" s="82">
        <v>0.52380952380952295</v>
      </c>
      <c r="BR150" s="82">
        <v>0.45918367346938699</v>
      </c>
      <c r="BS150" s="82">
        <v>0.473282442748091</v>
      </c>
      <c r="BT150" s="82">
        <v>0.57097591888466404</v>
      </c>
      <c r="BV150" s="235">
        <v>8</v>
      </c>
      <c r="BW150" s="82">
        <v>9.2901537455021194E-2</v>
      </c>
      <c r="BX150" s="82">
        <v>8.6901363780526403E-2</v>
      </c>
      <c r="BY150" s="82">
        <v>8.5908529048207602E-2</v>
      </c>
      <c r="BZ150" s="82">
        <v>0.10633769509695699</v>
      </c>
      <c r="CA150" s="82">
        <v>0.10849897189856</v>
      </c>
      <c r="CB150" s="82">
        <v>0.110385977997389</v>
      </c>
      <c r="CC150" s="82">
        <v>0.114570124270859</v>
      </c>
      <c r="CD150" s="82">
        <v>0.108188518493474</v>
      </c>
      <c r="CE150" s="82">
        <v>0.102827763496143</v>
      </c>
      <c r="CF150" s="82">
        <v>0.164026095060577</v>
      </c>
      <c r="CG150" s="82">
        <v>0.14244300961918499</v>
      </c>
      <c r="CH150" s="82">
        <v>0.14781853700889899</v>
      </c>
      <c r="CI150" s="82">
        <v>0.143339201877934</v>
      </c>
      <c r="CJ150" s="82">
        <v>0.15090161341347599</v>
      </c>
      <c r="CK150" s="82">
        <v>0.14411247803163399</v>
      </c>
      <c r="CL150" s="82">
        <v>0.117044948820649</v>
      </c>
      <c r="CM150" s="82">
        <v>0.134594594594594</v>
      </c>
      <c r="CN150" s="82">
        <v>0.139072847682119</v>
      </c>
      <c r="CO150" s="82">
        <v>0.16012084592145001</v>
      </c>
      <c r="CP150" s="82">
        <v>0.12708018154311601</v>
      </c>
      <c r="CQ150" s="82">
        <v>0.122350090854027</v>
      </c>
      <c r="CR150" s="82">
        <v>0.15878378378378299</v>
      </c>
      <c r="CS150" s="82">
        <v>0.106542056074766</v>
      </c>
      <c r="CT150" s="82">
        <v>0.112121212121212</v>
      </c>
      <c r="CU150" s="82">
        <v>0.124459149910918</v>
      </c>
      <c r="CV150" s="82">
        <v>0.109890109890109</v>
      </c>
      <c r="CW150" s="82">
        <v>0.12828814245244799</v>
      </c>
      <c r="CX150" s="82">
        <v>0.135506877228731</v>
      </c>
      <c r="CY150" s="82">
        <v>6.6202090592334395E-2</v>
      </c>
      <c r="CZ150" s="82">
        <v>0.107615894039735</v>
      </c>
      <c r="DA150" s="82">
        <v>5.39215686274509E-2</v>
      </c>
      <c r="DB150" s="82">
        <v>0.12020202020202</v>
      </c>
      <c r="DC150" s="82">
        <v>0.109540636042402</v>
      </c>
      <c r="DD150" s="82">
        <v>9.3441671503192103E-2</v>
      </c>
    </row>
    <row r="151" spans="2:108">
      <c r="B151" s="235">
        <v>9</v>
      </c>
      <c r="C151" s="43">
        <v>8.9585439838220399E-2</v>
      </c>
      <c r="D151" s="43">
        <v>8.7040618955512503E-2</v>
      </c>
      <c r="E151" s="43">
        <v>8.3993660855784399E-2</v>
      </c>
      <c r="F151" s="43">
        <v>0.101608806096528</v>
      </c>
      <c r="G151" s="43">
        <v>0.105705205811138</v>
      </c>
      <c r="H151" s="43">
        <v>0.11008099259003901</v>
      </c>
      <c r="I151" s="43">
        <v>0.107470012789933</v>
      </c>
      <c r="J151" s="43">
        <v>0.107553551296505</v>
      </c>
      <c r="K151" s="43">
        <v>0.103414503850776</v>
      </c>
      <c r="L151" s="43">
        <v>0.12475759534583</v>
      </c>
      <c r="M151" s="43">
        <v>0.137145141943222</v>
      </c>
      <c r="N151" s="43">
        <v>0.139814814814814</v>
      </c>
      <c r="O151" s="43">
        <v>0.14517195767195701</v>
      </c>
      <c r="P151" s="43">
        <v>0.146463742166517</v>
      </c>
      <c r="Q151" s="43">
        <v>0.10151802656546401</v>
      </c>
      <c r="R151" s="43">
        <v>0.121011291114383</v>
      </c>
      <c r="S151" s="43">
        <v>0.12774159244982</v>
      </c>
      <c r="T151" s="43">
        <v>0.124817518248175</v>
      </c>
      <c r="U151" s="43">
        <v>0.14345403899721401</v>
      </c>
      <c r="V151" s="43">
        <v>0.120801033591731</v>
      </c>
      <c r="W151" s="43">
        <v>0.111675126903553</v>
      </c>
      <c r="X151" s="43">
        <v>0.14978601997146901</v>
      </c>
      <c r="Y151" s="43">
        <v>8.9502762430939201E-2</v>
      </c>
      <c r="Z151" s="43">
        <v>0.114968696642003</v>
      </c>
      <c r="AA151" s="43">
        <v>0.114117459812191</v>
      </c>
      <c r="AB151" s="43">
        <v>0.12299465240641699</v>
      </c>
      <c r="AC151" s="43">
        <v>0.14367966500915899</v>
      </c>
      <c r="AD151" s="43">
        <v>0.134032983508245</v>
      </c>
      <c r="AE151" s="43">
        <v>9.9557522123893794E-2</v>
      </c>
      <c r="AF151" s="43">
        <v>0.10642377756471701</v>
      </c>
      <c r="AG151" s="43">
        <v>0.120343839541547</v>
      </c>
      <c r="AH151" s="43">
        <v>0.121022727272727</v>
      </c>
      <c r="AI151" s="43">
        <v>0.115804806991988</v>
      </c>
      <c r="AJ151" s="43">
        <v>9.2490842490842495E-2</v>
      </c>
      <c r="AL151" s="235">
        <v>9</v>
      </c>
      <c r="AM151" s="82">
        <v>0.55635491606714604</v>
      </c>
      <c r="AN151" s="82">
        <v>0.55338691159586595</v>
      </c>
      <c r="AO151" s="82">
        <v>0.54976303317535502</v>
      </c>
      <c r="AP151" s="82">
        <v>0.502351313969571</v>
      </c>
      <c r="AQ151" s="82">
        <v>0.46592489568845602</v>
      </c>
      <c r="AR151" s="82">
        <v>0.43681140635126298</v>
      </c>
      <c r="AS151" s="82">
        <v>0.46430135786246102</v>
      </c>
      <c r="AT151" s="82">
        <v>0.465916915308698</v>
      </c>
      <c r="AU151" s="82">
        <v>0.485894275540947</v>
      </c>
      <c r="AV151" s="82">
        <v>0.31952662721893399</v>
      </c>
      <c r="AW151" s="82">
        <v>0.34694686756542398</v>
      </c>
      <c r="AX151" s="82">
        <v>0.31844863731656098</v>
      </c>
      <c r="AY151" s="82">
        <v>0.28343465045592697</v>
      </c>
      <c r="AZ151" s="82">
        <v>0.25956854558107101</v>
      </c>
      <c r="BA151" s="82">
        <v>0.54040404040404</v>
      </c>
      <c r="BB151" s="82">
        <v>0.42835820895522297</v>
      </c>
      <c r="BC151" s="82">
        <v>0.39655172413793099</v>
      </c>
      <c r="BD151" s="82">
        <v>0.46212121212121199</v>
      </c>
      <c r="BE151" s="82">
        <v>0.38620689655172402</v>
      </c>
      <c r="BF151" s="82">
        <v>0.33625730994151998</v>
      </c>
      <c r="BG151" s="82">
        <v>0.40540540540540498</v>
      </c>
      <c r="BH151" s="82">
        <v>0.337209302325581</v>
      </c>
      <c r="BI151" s="82">
        <v>0.47204968944099301</v>
      </c>
      <c r="BJ151" s="82">
        <v>0.52508361204013299</v>
      </c>
      <c r="BK151" s="82">
        <v>0.41419586702605499</v>
      </c>
      <c r="BL151" s="82">
        <v>0.44705882352941101</v>
      </c>
      <c r="BM151" s="82">
        <v>0.39224137931034397</v>
      </c>
      <c r="BN151" s="82">
        <v>0.32528409090909</v>
      </c>
      <c r="BO151" s="82">
        <v>0.42682926829268197</v>
      </c>
      <c r="BP151" s="82">
        <v>0.515306122448979</v>
      </c>
      <c r="BQ151" s="82">
        <v>0.48275862068965503</v>
      </c>
      <c r="BR151" s="82">
        <v>0.46945337620578698</v>
      </c>
      <c r="BS151" s="82">
        <v>0.40155945419103301</v>
      </c>
      <c r="BT151" s="82">
        <v>0.50143884892086299</v>
      </c>
      <c r="BV151" s="235">
        <v>9</v>
      </c>
      <c r="BW151" s="82">
        <v>9.1043125691116805E-2</v>
      </c>
      <c r="BX151" s="82">
        <v>9.1424253872308195E-2</v>
      </c>
      <c r="BY151" s="82">
        <v>9.1006043370067499E-2</v>
      </c>
      <c r="BZ151" s="82">
        <v>0.10717127951189299</v>
      </c>
      <c r="CA151" s="82">
        <v>0.1102985984156</v>
      </c>
      <c r="CB151" s="82">
        <v>0.114536199095022</v>
      </c>
      <c r="CC151" s="82">
        <v>0.112075045845676</v>
      </c>
      <c r="CD151" s="82">
        <v>0.10997011265231001</v>
      </c>
      <c r="CE151" s="82">
        <v>0.108974926907061</v>
      </c>
      <c r="CF151" s="82">
        <v>0.14978448275862</v>
      </c>
      <c r="CG151" s="82">
        <v>0.14531980022555099</v>
      </c>
      <c r="CH151" s="82">
        <v>0.146265828236712</v>
      </c>
      <c r="CI151" s="82">
        <v>0.154165973723598</v>
      </c>
      <c r="CJ151" s="82">
        <v>0.14791224345364401</v>
      </c>
      <c r="CK151" s="82">
        <v>0.11913357400721999</v>
      </c>
      <c r="CL151" s="82">
        <v>0.12016718913270601</v>
      </c>
      <c r="CM151" s="82">
        <v>0.144801306477953</v>
      </c>
      <c r="CN151" s="82">
        <v>0.10962962962962899</v>
      </c>
      <c r="CO151" s="82">
        <v>0.14501510574018101</v>
      </c>
      <c r="CP151" s="82">
        <v>0.123513266239707</v>
      </c>
      <c r="CQ151" s="82">
        <v>0.12438853948287899</v>
      </c>
      <c r="CR151" s="82">
        <v>0.17379679144384999</v>
      </c>
      <c r="CS151" s="82">
        <v>9.4949494949494895E-2</v>
      </c>
      <c r="CT151" s="82">
        <v>0.12081984897518799</v>
      </c>
      <c r="CU151" s="82">
        <v>0.125</v>
      </c>
      <c r="CV151" s="82">
        <v>0.14006514657980401</v>
      </c>
      <c r="CW151" s="82">
        <v>0.13623326959847001</v>
      </c>
      <c r="CX151" s="82">
        <v>0.136946386946386</v>
      </c>
      <c r="CY151" s="82">
        <v>9.6000000000000002E-2</v>
      </c>
      <c r="CZ151" s="82">
        <v>9.6718480138169194E-2</v>
      </c>
      <c r="DA151" s="82">
        <v>0.125</v>
      </c>
      <c r="DB151" s="82">
        <v>0.11224489795918299</v>
      </c>
      <c r="DC151" s="82">
        <v>0.120085775553967</v>
      </c>
      <c r="DD151" s="82">
        <v>0.10063304955249899</v>
      </c>
    </row>
    <row r="152" spans="2:108">
      <c r="B152" s="235">
        <v>10</v>
      </c>
      <c r="C152" s="43">
        <v>8.3080808080808005E-2</v>
      </c>
      <c r="D152" s="43">
        <v>8.6945991765560601E-2</v>
      </c>
      <c r="E152" s="43">
        <v>8.5321576763485396E-2</v>
      </c>
      <c r="F152" s="43">
        <v>0.107959529797064</v>
      </c>
      <c r="G152" s="43">
        <v>0.109246938578729</v>
      </c>
      <c r="H152" s="43">
        <v>0.105968382788063</v>
      </c>
      <c r="I152" s="43">
        <v>0.105988228269214</v>
      </c>
      <c r="J152" s="43">
        <v>0.11016135228582399</v>
      </c>
      <c r="K152" s="43">
        <v>0.105068698764576</v>
      </c>
      <c r="L152" s="43">
        <v>0.15236567762630299</v>
      </c>
      <c r="M152" s="43">
        <v>0.13218015665796301</v>
      </c>
      <c r="N152" s="43">
        <v>0.138361581920903</v>
      </c>
      <c r="O152" s="43">
        <v>0.143139498595651</v>
      </c>
      <c r="P152" s="43">
        <v>0.141962888441761</v>
      </c>
      <c r="Q152" s="43">
        <v>0.11915887850467199</v>
      </c>
      <c r="R152" s="43">
        <v>0.11974405850091401</v>
      </c>
      <c r="S152" s="43">
        <v>0.12163252137441501</v>
      </c>
      <c r="T152" s="43">
        <v>0.113207547169811</v>
      </c>
      <c r="U152" s="43">
        <v>0.12247644683714599</v>
      </c>
      <c r="V152" s="43">
        <v>0.13000755857898699</v>
      </c>
      <c r="W152" s="43">
        <v>0.107642124883504</v>
      </c>
      <c r="X152" s="43">
        <v>0.152592592592592</v>
      </c>
      <c r="Y152" s="43">
        <v>0.107255520504731</v>
      </c>
      <c r="Z152" s="43">
        <v>0.124815361890694</v>
      </c>
      <c r="AA152" s="43">
        <v>0.118076427651352</v>
      </c>
      <c r="AB152" s="43">
        <v>0.11229946524064099</v>
      </c>
      <c r="AC152" s="43">
        <v>0.126622237811294</v>
      </c>
      <c r="AD152" s="43">
        <v>0.127710400588019</v>
      </c>
      <c r="AE152" s="43">
        <v>9.8314606741572996E-2</v>
      </c>
      <c r="AF152" s="43">
        <v>9.4257854821235096E-2</v>
      </c>
      <c r="AG152" s="43">
        <v>0.116666666666666</v>
      </c>
      <c r="AH152" s="43">
        <v>0.104455807158509</v>
      </c>
      <c r="AI152" s="43">
        <v>0.10843864655523799</v>
      </c>
      <c r="AJ152" s="43">
        <v>8.9704383282364894E-2</v>
      </c>
      <c r="AL152" s="235">
        <v>10</v>
      </c>
      <c r="AM152" s="82">
        <v>0.52992700729927</v>
      </c>
      <c r="AN152" s="82">
        <v>0.52616279069767402</v>
      </c>
      <c r="AO152" s="82">
        <v>0.539556962025316</v>
      </c>
      <c r="AP152" s="82">
        <v>0.45072866065232398</v>
      </c>
      <c r="AQ152" s="82">
        <v>0.41880341880341798</v>
      </c>
      <c r="AR152" s="82">
        <v>0.41459818137134402</v>
      </c>
      <c r="AS152" s="82">
        <v>0.400203925567168</v>
      </c>
      <c r="AT152" s="82">
        <v>0.42599887450759699</v>
      </c>
      <c r="AU152" s="82">
        <v>0.43202208419599702</v>
      </c>
      <c r="AV152" s="82">
        <v>0.321678321678321</v>
      </c>
      <c r="AW152" s="82">
        <v>0.31921487603305698</v>
      </c>
      <c r="AX152" s="82">
        <v>0.29069162766510598</v>
      </c>
      <c r="AY152" s="82">
        <v>0.27013345605154099</v>
      </c>
      <c r="AZ152" s="82">
        <v>0.24040920716112499</v>
      </c>
      <c r="BA152" s="82">
        <v>0.47878787878787799</v>
      </c>
      <c r="BB152" s="82">
        <v>0.40414507772020702</v>
      </c>
      <c r="BC152" s="82">
        <v>0.38586030664395199</v>
      </c>
      <c r="BD152" s="82">
        <v>0.37254901960784298</v>
      </c>
      <c r="BE152" s="82">
        <v>0.34355828220858797</v>
      </c>
      <c r="BF152" s="82">
        <v>0.338028169014084</v>
      </c>
      <c r="BG152" s="82">
        <v>0.46041055718474999</v>
      </c>
      <c r="BH152" s="82">
        <v>0.373417721518987</v>
      </c>
      <c r="BI152" s="82">
        <v>0.3828125</v>
      </c>
      <c r="BJ152" s="82">
        <v>0.42460317460317398</v>
      </c>
      <c r="BK152" s="82">
        <v>0.38423645320196997</v>
      </c>
      <c r="BL152" s="82">
        <v>0.38961038961038902</v>
      </c>
      <c r="BM152" s="82">
        <v>0.35445205479452002</v>
      </c>
      <c r="BN152" s="82">
        <v>0.30800653594771199</v>
      </c>
      <c r="BO152" s="82">
        <v>0.47692307692307601</v>
      </c>
      <c r="BP152" s="82">
        <v>0.44736842105263103</v>
      </c>
      <c r="BQ152" s="82">
        <v>0.52380952380952295</v>
      </c>
      <c r="BR152" s="82">
        <v>0.41228070175438503</v>
      </c>
      <c r="BS152" s="82">
        <v>0.39328063241106698</v>
      </c>
      <c r="BT152" s="82">
        <v>0.490094745908699</v>
      </c>
      <c r="BV152" s="235">
        <v>10</v>
      </c>
      <c r="BW152" s="82">
        <v>8.87021475256769E-2</v>
      </c>
      <c r="BX152" s="82">
        <v>9.4916779127305395E-2</v>
      </c>
      <c r="BY152" s="82">
        <v>8.7238979118329396E-2</v>
      </c>
      <c r="BZ152" s="82">
        <v>0.10634628650264399</v>
      </c>
      <c r="CA152" s="82">
        <v>0.11438938222094901</v>
      </c>
      <c r="CB152" s="82">
        <v>0.10782330129826299</v>
      </c>
      <c r="CC152" s="82">
        <v>0.109774690835168</v>
      </c>
      <c r="CD152" s="82">
        <v>0.111950286806883</v>
      </c>
      <c r="CE152" s="82">
        <v>0.105508662816525</v>
      </c>
      <c r="CF152" s="82">
        <v>0.14577656675749301</v>
      </c>
      <c r="CG152" s="82">
        <v>0.13402507565931601</v>
      </c>
      <c r="CH152" s="82">
        <v>0.138556239507554</v>
      </c>
      <c r="CI152" s="82">
        <v>0.14745693191140199</v>
      </c>
      <c r="CJ152" s="82">
        <v>0.14242424242424201</v>
      </c>
      <c r="CK152" s="82">
        <v>0.14840182648401801</v>
      </c>
      <c r="CL152" s="82">
        <v>0.12406483790523599</v>
      </c>
      <c r="CM152" s="82">
        <v>0.13278418451400301</v>
      </c>
      <c r="CN152" s="82">
        <v>0.115666178623718</v>
      </c>
      <c r="CO152" s="82">
        <v>0.12664907651714999</v>
      </c>
      <c r="CP152" s="82">
        <v>0.131832797427652</v>
      </c>
      <c r="CQ152" s="82">
        <v>0.11639185257032</v>
      </c>
      <c r="CR152" s="82">
        <v>0.16393442622950799</v>
      </c>
      <c r="CS152" s="82">
        <v>0.101190476190476</v>
      </c>
      <c r="CT152" s="82">
        <v>0.112162162162162</v>
      </c>
      <c r="CU152" s="82">
        <v>0.124107850911974</v>
      </c>
      <c r="CV152" s="82">
        <v>0.111607142857142</v>
      </c>
      <c r="CW152" s="82">
        <v>0.12897310513447399</v>
      </c>
      <c r="CX152" s="82">
        <v>0.12660423170308699</v>
      </c>
      <c r="CY152" s="82">
        <v>0.12621359223300899</v>
      </c>
      <c r="CZ152" s="82">
        <v>0.105162523900573</v>
      </c>
      <c r="DA152" s="82">
        <v>9.7902097902097904E-2</v>
      </c>
      <c r="DB152" s="82">
        <v>0.102464332036316</v>
      </c>
      <c r="DC152" s="82">
        <v>0.107171000788022</v>
      </c>
      <c r="DD152" s="82">
        <v>9.9167100468505895E-2</v>
      </c>
    </row>
    <row r="153" spans="2:108">
      <c r="B153" s="235">
        <v>11</v>
      </c>
      <c r="C153" s="43">
        <v>9.4522019334049398E-2</v>
      </c>
      <c r="D153" s="43">
        <v>8.7424344317417593E-2</v>
      </c>
      <c r="E153" s="43">
        <v>8.3419868466597394E-2</v>
      </c>
      <c r="F153" s="43">
        <v>0.10243214078193701</v>
      </c>
      <c r="G153" s="43">
        <v>0.10829158977063</v>
      </c>
      <c r="H153" s="43">
        <v>0.109586701582602</v>
      </c>
      <c r="I153" s="43">
        <v>0.10681368391292</v>
      </c>
      <c r="J153" s="43">
        <v>0.105512937199323</v>
      </c>
      <c r="K153" s="43">
        <v>9.9295887341974698E-2</v>
      </c>
      <c r="L153" s="43">
        <v>0.118435754189944</v>
      </c>
      <c r="M153" s="43">
        <v>0.12826529016111299</v>
      </c>
      <c r="N153" s="43">
        <v>0.13551965276103201</v>
      </c>
      <c r="O153" s="43">
        <v>0.13674614305750299</v>
      </c>
      <c r="P153" s="43">
        <v>0.13175978488198301</v>
      </c>
      <c r="Q153" s="43">
        <v>0.118343195266272</v>
      </c>
      <c r="R153" s="43">
        <v>0.12094861660079</v>
      </c>
      <c r="S153" s="43">
        <v>0.114279723212413</v>
      </c>
      <c r="T153" s="43">
        <v>0.126672613737734</v>
      </c>
      <c r="U153" s="43">
        <v>0.1198738170347</v>
      </c>
      <c r="V153" s="43">
        <v>0.12614445574771099</v>
      </c>
      <c r="W153" s="43">
        <v>0.10078023407022101</v>
      </c>
      <c r="X153" s="43">
        <v>0.10355486862442</v>
      </c>
      <c r="Y153" s="43">
        <v>0.122004357298474</v>
      </c>
      <c r="Z153" s="43">
        <v>0.118912797281993</v>
      </c>
      <c r="AA153" s="43">
        <v>0.112184481146774</v>
      </c>
      <c r="AB153" s="43">
        <v>0.12109375</v>
      </c>
      <c r="AC153" s="43">
        <v>0.11003236245954599</v>
      </c>
      <c r="AD153" s="43">
        <v>0.118258287976249</v>
      </c>
      <c r="AE153" s="43">
        <v>9.7560975609756101E-2</v>
      </c>
      <c r="AF153" s="43">
        <v>0.10344827586206801</v>
      </c>
      <c r="AG153" s="43">
        <v>8.4905660377358402E-2</v>
      </c>
      <c r="AH153" s="43">
        <v>0.122889305816135</v>
      </c>
      <c r="AI153" s="43">
        <v>0.120388349514563</v>
      </c>
      <c r="AJ153" s="43">
        <v>8.9855072463768101E-2</v>
      </c>
      <c r="AL153" s="235">
        <v>11</v>
      </c>
      <c r="AM153" s="82">
        <v>0.44382022471910099</v>
      </c>
      <c r="AN153" s="82">
        <v>0.441176470588235</v>
      </c>
      <c r="AO153" s="82">
        <v>0.49059829059829002</v>
      </c>
      <c r="AP153" s="82">
        <v>0.41320507214691699</v>
      </c>
      <c r="AQ153" s="82">
        <v>0.37778576563623201</v>
      </c>
      <c r="AR153" s="82">
        <v>0.37964713295526098</v>
      </c>
      <c r="AS153" s="82">
        <v>0.36892561983471001</v>
      </c>
      <c r="AT153" s="82">
        <v>0.38707411310151002</v>
      </c>
      <c r="AU153" s="82">
        <v>0.428885953324526</v>
      </c>
      <c r="AV153" s="82">
        <v>0.31578947368421001</v>
      </c>
      <c r="AW153" s="82">
        <v>0.26052819414703698</v>
      </c>
      <c r="AX153" s="82">
        <v>0.26114206128133699</v>
      </c>
      <c r="AY153" s="82">
        <v>0.24747174301011299</v>
      </c>
      <c r="AZ153" s="82">
        <v>0.22848360655737701</v>
      </c>
      <c r="BA153" s="82">
        <v>0.43220338983050799</v>
      </c>
      <c r="BB153" s="82">
        <v>0.35924369747899099</v>
      </c>
      <c r="BC153" s="82">
        <v>0.35318704284221503</v>
      </c>
      <c r="BD153" s="82">
        <v>0.37344398340248902</v>
      </c>
      <c r="BE153" s="82">
        <v>0.32867132867132798</v>
      </c>
      <c r="BF153" s="82">
        <v>0.218181818181818</v>
      </c>
      <c r="BG153" s="82">
        <v>0.39846743295019099</v>
      </c>
      <c r="BH153" s="82">
        <v>0.36231884057970998</v>
      </c>
      <c r="BI153" s="82">
        <v>0.439024390243902</v>
      </c>
      <c r="BJ153" s="82">
        <v>0.327777777777777</v>
      </c>
      <c r="BK153" s="82">
        <v>0.36574074074073998</v>
      </c>
      <c r="BL153" s="82">
        <v>0.48148148148148101</v>
      </c>
      <c r="BM153" s="82">
        <v>0.33333333333333298</v>
      </c>
      <c r="BN153" s="82">
        <v>0.27661691542288502</v>
      </c>
      <c r="BO153" s="82">
        <v>0.37254901960784298</v>
      </c>
      <c r="BP153" s="82">
        <v>0.28082191780821902</v>
      </c>
      <c r="BQ153" s="82">
        <v>0.34883720930232498</v>
      </c>
      <c r="BR153" s="82">
        <v>0.42162162162162098</v>
      </c>
      <c r="BS153" s="82">
        <v>0.353333333333333</v>
      </c>
      <c r="BT153" s="82">
        <v>0.44395604395604299</v>
      </c>
      <c r="BV153" s="235">
        <v>11</v>
      </c>
      <c r="BW153" s="82">
        <v>9.0636254501800698E-2</v>
      </c>
      <c r="BX153" s="82">
        <v>9.0588235294117594E-2</v>
      </c>
      <c r="BY153" s="82">
        <v>8.3283403235470302E-2</v>
      </c>
      <c r="BZ153" s="82">
        <v>0.106455266138165</v>
      </c>
      <c r="CA153" s="82">
        <v>0.10909323442895499</v>
      </c>
      <c r="CB153" s="82">
        <v>0.11266190263510401</v>
      </c>
      <c r="CC153" s="82">
        <v>0.111868573983012</v>
      </c>
      <c r="CD153" s="82">
        <v>0.106278366111951</v>
      </c>
      <c r="CE153" s="82">
        <v>0.103480278422273</v>
      </c>
      <c r="CF153" s="82">
        <v>0.12844036697247699</v>
      </c>
      <c r="CG153" s="82">
        <v>0.12959092266348099</v>
      </c>
      <c r="CH153" s="82">
        <v>0.136860446697291</v>
      </c>
      <c r="CI153" s="82">
        <v>0.14057331863285499</v>
      </c>
      <c r="CJ153" s="82">
        <v>0.12507271669575301</v>
      </c>
      <c r="CK153" s="82">
        <v>0.12835820895522301</v>
      </c>
      <c r="CL153" s="82">
        <v>0.13966480446927301</v>
      </c>
      <c r="CM153" s="82">
        <v>0.117891241178912</v>
      </c>
      <c r="CN153" s="82">
        <v>0.12041884816753901</v>
      </c>
      <c r="CO153" s="82">
        <v>0.118971061093247</v>
      </c>
      <c r="CP153" s="82">
        <v>0.110807113543091</v>
      </c>
      <c r="CQ153" s="82">
        <v>0.101182654402102</v>
      </c>
      <c r="CR153" s="82">
        <v>0.121037463976945</v>
      </c>
      <c r="CS153" s="82">
        <v>0.111570247933884</v>
      </c>
      <c r="CT153" s="82">
        <v>0.139442231075697</v>
      </c>
      <c r="CU153" s="82">
        <v>0.122391426959954</v>
      </c>
      <c r="CV153" s="82">
        <v>0.15277777777777701</v>
      </c>
      <c r="CW153" s="82">
        <v>0.10998151571164499</v>
      </c>
      <c r="CX153" s="82">
        <v>0.11740890688259099</v>
      </c>
      <c r="CY153" s="82">
        <v>0.104477611940298</v>
      </c>
      <c r="CZ153" s="82">
        <v>9.2378752886836002E-2</v>
      </c>
      <c r="DA153" s="82">
        <v>0.13793103448275801</v>
      </c>
      <c r="DB153" s="82">
        <v>0.112605042016806</v>
      </c>
      <c r="DC153" s="82">
        <v>0.115454545454545</v>
      </c>
      <c r="DD153" s="82">
        <v>9.8799313893653498E-2</v>
      </c>
    </row>
    <row r="154" spans="2:108">
      <c r="B154" s="235">
        <v>12</v>
      </c>
      <c r="C154" s="43">
        <v>8.3644112946190702E-2</v>
      </c>
      <c r="D154" s="43">
        <v>8.3667334669338594E-2</v>
      </c>
      <c r="E154" s="43">
        <v>8.5592769803296095E-2</v>
      </c>
      <c r="F154" s="43">
        <v>9.8517338561450798E-2</v>
      </c>
      <c r="G154" s="43">
        <v>0.101986249045072</v>
      </c>
      <c r="H154" s="43">
        <v>0.104445722738105</v>
      </c>
      <c r="I154" s="43">
        <v>0.102123776339804</v>
      </c>
      <c r="J154" s="43">
        <v>0.10063681976071</v>
      </c>
      <c r="K154" s="43">
        <v>9.5658483492562493E-2</v>
      </c>
      <c r="L154" s="43">
        <v>0.12666666666666601</v>
      </c>
      <c r="M154" s="43">
        <v>0.12677388836329201</v>
      </c>
      <c r="N154" s="43">
        <v>0.12234107955244</v>
      </c>
      <c r="O154" s="43">
        <v>0.12836893591535201</v>
      </c>
      <c r="P154" s="43">
        <v>0.128939828080229</v>
      </c>
      <c r="Q154" s="43">
        <v>0.10666666666666599</v>
      </c>
      <c r="R154" s="43">
        <v>0.119753086419753</v>
      </c>
      <c r="S154" s="43">
        <v>0.114114114114114</v>
      </c>
      <c r="T154" s="43">
        <v>0.112938596491228</v>
      </c>
      <c r="U154" s="43">
        <v>0.14257028112449799</v>
      </c>
      <c r="V154" s="43">
        <v>0.12634408602150499</v>
      </c>
      <c r="W154" s="43">
        <v>8.7613293051359495E-2</v>
      </c>
      <c r="X154" s="43">
        <v>0.120781527531083</v>
      </c>
      <c r="Y154" s="43">
        <v>9.3103448275862005E-2</v>
      </c>
      <c r="Z154" s="43">
        <v>0.118421052631578</v>
      </c>
      <c r="AA154" s="43">
        <v>0.107314725697786</v>
      </c>
      <c r="AB154" s="43">
        <v>0.12666666666666601</v>
      </c>
      <c r="AC154" s="43">
        <v>0.12206572769953</v>
      </c>
      <c r="AD154" s="43">
        <v>0.120168657765284</v>
      </c>
      <c r="AE154" s="43">
        <v>0.1</v>
      </c>
      <c r="AF154" s="43">
        <v>7.3995771670190197E-2</v>
      </c>
      <c r="AG154" s="43">
        <v>0.100775193798449</v>
      </c>
      <c r="AH154" s="43">
        <v>0.106870229007633</v>
      </c>
      <c r="AI154" s="43">
        <v>0.106938255887969</v>
      </c>
      <c r="AJ154" s="43">
        <v>9.0883590462833105E-2</v>
      </c>
      <c r="AL154" s="235">
        <v>12</v>
      </c>
      <c r="AM154" s="82">
        <v>0.39947780678851103</v>
      </c>
      <c r="AN154" s="82">
        <v>0.44221105527638099</v>
      </c>
      <c r="AO154" s="82">
        <v>0.42162162162162098</v>
      </c>
      <c r="AP154" s="82">
        <v>0.38146279949558598</v>
      </c>
      <c r="AQ154" s="82">
        <v>0.35191308455361298</v>
      </c>
      <c r="AR154" s="82">
        <v>0.34489966555183899</v>
      </c>
      <c r="AS154" s="82">
        <v>0.33904843549078401</v>
      </c>
      <c r="AT154" s="82">
        <v>0.32995169082125603</v>
      </c>
      <c r="AU154" s="82">
        <v>0.37603305785123903</v>
      </c>
      <c r="AV154" s="82">
        <v>0.27325581395348802</v>
      </c>
      <c r="AW154" s="82">
        <v>0.22379603399433401</v>
      </c>
      <c r="AX154" s="82">
        <v>0.21184400577756299</v>
      </c>
      <c r="AY154" s="82">
        <v>0.20702826585179501</v>
      </c>
      <c r="AZ154" s="82">
        <v>0.16555407209612799</v>
      </c>
      <c r="BA154" s="82">
        <v>0.483870967741935</v>
      </c>
      <c r="BB154" s="82">
        <v>0.30937500000000001</v>
      </c>
      <c r="BC154" s="82">
        <v>0.32272069464544101</v>
      </c>
      <c r="BD154" s="82">
        <v>0.39175257731958701</v>
      </c>
      <c r="BE154" s="82">
        <v>0.34313725490196001</v>
      </c>
      <c r="BF154" s="82">
        <v>0.25365853658536502</v>
      </c>
      <c r="BG154" s="82">
        <v>0.38121546961325897</v>
      </c>
      <c r="BH154" s="82">
        <v>0.452380952380952</v>
      </c>
      <c r="BI154" s="82">
        <v>0.28571428571428498</v>
      </c>
      <c r="BJ154" s="82">
        <v>0.372093023255813</v>
      </c>
      <c r="BK154" s="82">
        <v>0.30071599045345998</v>
      </c>
      <c r="BL154" s="82">
        <v>0.41935483870967699</v>
      </c>
      <c r="BM154" s="82">
        <v>0.32950191570881199</v>
      </c>
      <c r="BN154" s="82">
        <v>0.23513870541611601</v>
      </c>
      <c r="BO154" s="82">
        <v>0.34210526315789402</v>
      </c>
      <c r="BP154" s="82">
        <v>0.4</v>
      </c>
      <c r="BQ154" s="82">
        <v>0.38709677419354799</v>
      </c>
      <c r="BR154" s="82">
        <v>0.376470588235294</v>
      </c>
      <c r="BS154" s="82">
        <v>0.337837837837837</v>
      </c>
      <c r="BT154" s="82">
        <v>0.38282387190684097</v>
      </c>
      <c r="BV154" s="235">
        <v>12</v>
      </c>
      <c r="BW154" s="82">
        <v>7.5298438934802495E-2</v>
      </c>
      <c r="BX154" s="82">
        <v>9.9471830985915499E-2</v>
      </c>
      <c r="BY154" s="82">
        <v>8.3025830258302499E-2</v>
      </c>
      <c r="BZ154" s="82">
        <v>0.101394469392578</v>
      </c>
      <c r="CA154" s="82">
        <v>0.10617009449694199</v>
      </c>
      <c r="CB154" s="82">
        <v>0.105716141604417</v>
      </c>
      <c r="CC154" s="82">
        <v>0.10160078405749701</v>
      </c>
      <c r="CD154" s="82">
        <v>9.7219630528083495E-2</v>
      </c>
      <c r="CE154" s="82">
        <v>9.5006934812759999E-2</v>
      </c>
      <c r="CF154" s="82">
        <v>0.131054131054131</v>
      </c>
      <c r="CG154" s="82">
        <v>0.121895124195032</v>
      </c>
      <c r="CH154" s="82">
        <v>0.11702907402882901</v>
      </c>
      <c r="CI154" s="82">
        <v>0.12826420890936999</v>
      </c>
      <c r="CJ154" s="82">
        <v>0.137207425343018</v>
      </c>
      <c r="CK154" s="82">
        <v>0.120481927710843</v>
      </c>
      <c r="CL154" s="82">
        <v>0.116192830655129</v>
      </c>
      <c r="CM154" s="82">
        <v>0.11552567237163799</v>
      </c>
      <c r="CN154" s="82">
        <v>0.10606060606060599</v>
      </c>
      <c r="CO154" s="82">
        <v>0.14285714285714199</v>
      </c>
      <c r="CP154" s="82">
        <v>0.122625215889464</v>
      </c>
      <c r="CQ154" s="82">
        <v>9.1976516634050806E-2</v>
      </c>
      <c r="CR154" s="82">
        <v>0.12837837837837801</v>
      </c>
      <c r="CS154" s="82">
        <v>7.6433121019108194E-2</v>
      </c>
      <c r="CT154" s="82">
        <v>0.1</v>
      </c>
      <c r="CU154" s="82">
        <v>0.11460101867572101</v>
      </c>
      <c r="CV154" s="82">
        <v>8.04597701149425E-2</v>
      </c>
      <c r="CW154" s="82">
        <v>0.12649800266311501</v>
      </c>
      <c r="CX154" s="82">
        <v>0.110044785668586</v>
      </c>
      <c r="CY154" s="82">
        <v>0.1171875</v>
      </c>
      <c r="CZ154" s="82">
        <v>5.5737704918032697E-2</v>
      </c>
      <c r="DA154" s="82">
        <v>0.11111111111111099</v>
      </c>
      <c r="DB154" s="82">
        <v>0.11333333333333299</v>
      </c>
      <c r="DC154" s="82">
        <v>0.109026963657678</v>
      </c>
      <c r="DD154" s="82">
        <v>8.9648340762753798E-2</v>
      </c>
    </row>
    <row r="155" spans="2:108">
      <c r="B155" s="235">
        <v>13</v>
      </c>
      <c r="C155" s="43">
        <v>7.8380706287682997E-2</v>
      </c>
      <c r="D155" s="43">
        <v>7.8696343402225699E-2</v>
      </c>
      <c r="E155" s="43">
        <v>7.5770191507077395E-2</v>
      </c>
      <c r="F155" s="43">
        <v>9.2102645713148995E-2</v>
      </c>
      <c r="G155" s="43">
        <v>9.4704684317718904E-2</v>
      </c>
      <c r="H155" s="43">
        <v>9.2720210499937297E-2</v>
      </c>
      <c r="I155" s="43">
        <v>9.2177379172894799E-2</v>
      </c>
      <c r="J155" s="43">
        <v>9.32780574474385E-2</v>
      </c>
      <c r="K155" s="43">
        <v>9.5172952902091004E-2</v>
      </c>
      <c r="L155" s="43">
        <v>9.5607235142118802E-2</v>
      </c>
      <c r="M155" s="43">
        <v>0.125386996904024</v>
      </c>
      <c r="N155" s="43">
        <v>0.122579395817195</v>
      </c>
      <c r="O155" s="43">
        <v>0.120848708487084</v>
      </c>
      <c r="P155" s="43">
        <v>0.105101413644744</v>
      </c>
      <c r="Q155" s="43">
        <v>9.2356687898089096E-2</v>
      </c>
      <c r="R155" s="43">
        <v>0.10218978102189701</v>
      </c>
      <c r="S155" s="43">
        <v>9.5258999122036794E-2</v>
      </c>
      <c r="T155" s="43">
        <v>9.6091205211726302E-2</v>
      </c>
      <c r="U155" s="43">
        <v>8.4269662921348298E-2</v>
      </c>
      <c r="V155" s="43">
        <v>8.9376053962900506E-2</v>
      </c>
      <c r="W155" s="43">
        <v>0.104882459312839</v>
      </c>
      <c r="X155" s="43">
        <v>0.109090909090909</v>
      </c>
      <c r="Y155" s="43">
        <v>0.121827411167512</v>
      </c>
      <c r="Z155" s="43">
        <v>7.8787878787878698E-2</v>
      </c>
      <c r="AA155" s="43">
        <v>0.12546676624346501</v>
      </c>
      <c r="AB155" s="43">
        <v>0.14606741573033699</v>
      </c>
      <c r="AC155" s="43">
        <v>0.108272506082725</v>
      </c>
      <c r="AD155" s="43">
        <v>0.112944816915936</v>
      </c>
      <c r="AE155" s="43">
        <v>0.100775193798449</v>
      </c>
      <c r="AF155" s="43">
        <v>9.8039215686274495E-2</v>
      </c>
      <c r="AG155" s="43">
        <v>0.17647058823529399</v>
      </c>
      <c r="AH155" s="43">
        <v>0.106796116504854</v>
      </c>
      <c r="AI155" s="43">
        <v>9.2625899280575505E-2</v>
      </c>
      <c r="AJ155" s="43">
        <v>8.1932773109243698E-2</v>
      </c>
      <c r="AL155" s="235">
        <v>13</v>
      </c>
      <c r="AM155" s="82">
        <v>0.354243542435424</v>
      </c>
      <c r="AN155" s="82">
        <v>0.37323943661971798</v>
      </c>
      <c r="AO155" s="82">
        <v>0.41240875912408698</v>
      </c>
      <c r="AP155" s="82">
        <v>0.32319391634980899</v>
      </c>
      <c r="AQ155" s="82">
        <v>0.30831099195710399</v>
      </c>
      <c r="AR155" s="82">
        <v>0.28352037802717001</v>
      </c>
      <c r="AS155" s="82">
        <v>0.29352941176470498</v>
      </c>
      <c r="AT155" s="82">
        <v>0.290751829673985</v>
      </c>
      <c r="AU155" s="82">
        <v>0.32411820781696798</v>
      </c>
      <c r="AV155" s="82">
        <v>0.3203125</v>
      </c>
      <c r="AW155" s="82">
        <v>0.192023633677991</v>
      </c>
      <c r="AX155" s="82">
        <v>0.18793828892005601</v>
      </c>
      <c r="AY155" s="82">
        <v>0.187995469988674</v>
      </c>
      <c r="AZ155" s="82">
        <v>0.18320610687022901</v>
      </c>
      <c r="BA155" s="82">
        <v>0.25</v>
      </c>
      <c r="BB155" s="82">
        <v>0.32295719844357901</v>
      </c>
      <c r="BC155" s="82">
        <v>0.27941176470588203</v>
      </c>
      <c r="BD155" s="82">
        <v>0.33557046979865701</v>
      </c>
      <c r="BE155" s="82">
        <v>0.287128712871287</v>
      </c>
      <c r="BF155" s="82">
        <v>0.226744186046511</v>
      </c>
      <c r="BG155" s="82">
        <v>0.32</v>
      </c>
      <c r="BH155" s="82">
        <v>0.35555555555555501</v>
      </c>
      <c r="BI155" s="82">
        <v>0.3</v>
      </c>
      <c r="BJ155" s="82">
        <v>0.28767123287671198</v>
      </c>
      <c r="BK155" s="82">
        <v>0.29141104294478498</v>
      </c>
      <c r="BL155" s="82">
        <v>0.19047619047618999</v>
      </c>
      <c r="BM155" s="82">
        <v>0.26442307692307598</v>
      </c>
      <c r="BN155" s="82">
        <v>0.24177949709864599</v>
      </c>
      <c r="BO155" s="82">
        <v>0.238095238095238</v>
      </c>
      <c r="BP155" s="82">
        <v>0.34782608695652101</v>
      </c>
      <c r="BQ155" s="82">
        <v>0.23529411764705799</v>
      </c>
      <c r="BR155" s="82">
        <v>0.33812949640287698</v>
      </c>
      <c r="BS155" s="82">
        <v>0.27402135231316699</v>
      </c>
      <c r="BT155" s="82">
        <v>0.33874239350912699</v>
      </c>
      <c r="BV155" s="235">
        <v>13</v>
      </c>
      <c r="BW155" s="82">
        <v>7.1629213483146006E-2</v>
      </c>
      <c r="BX155" s="82">
        <v>6.2138728323699398E-2</v>
      </c>
      <c r="BY155" s="82">
        <v>8.3455344070278104E-2</v>
      </c>
      <c r="BZ155" s="82">
        <v>9.5163806552262004E-2</v>
      </c>
      <c r="CA155" s="82">
        <v>9.0751944684528907E-2</v>
      </c>
      <c r="CB155" s="82">
        <v>8.8265048052604905E-2</v>
      </c>
      <c r="CC155" s="82">
        <v>9.1152163344676698E-2</v>
      </c>
      <c r="CD155" s="82">
        <v>9.2169893094481301E-2</v>
      </c>
      <c r="CE155" s="82">
        <v>9.9388379204892893E-2</v>
      </c>
      <c r="CF155" s="82">
        <v>0.11016949152542301</v>
      </c>
      <c r="CG155" s="82">
        <v>0.11128526645768</v>
      </c>
      <c r="CH155" s="82">
        <v>0.116360796563842</v>
      </c>
      <c r="CI155" s="82">
        <v>0.121231155778894</v>
      </c>
      <c r="CJ155" s="82">
        <v>0.120291616038882</v>
      </c>
      <c r="CK155" s="82">
        <v>8.3798882681564199E-2</v>
      </c>
      <c r="CL155" s="82">
        <v>0.117202268431001</v>
      </c>
      <c r="CM155" s="82">
        <v>9.0582959641255595E-2</v>
      </c>
      <c r="CN155" s="82">
        <v>0.10032362459546899</v>
      </c>
      <c r="CO155" s="82">
        <v>8.2278481012658194E-2</v>
      </c>
      <c r="CP155" s="82">
        <v>9.9526066350710901E-2</v>
      </c>
      <c r="CQ155" s="82">
        <v>0.110294117647058</v>
      </c>
      <c r="CR155" s="82">
        <v>0.132743362831858</v>
      </c>
      <c r="CS155" s="82">
        <v>8.4210526315789402E-2</v>
      </c>
      <c r="CT155" s="82">
        <v>7.8703703703703706E-2</v>
      </c>
      <c r="CU155" s="82">
        <v>0.108333333333333</v>
      </c>
      <c r="CV155" s="82">
        <v>0.17460317460317401</v>
      </c>
      <c r="CW155" s="82">
        <v>9.6842105263157896E-2</v>
      </c>
      <c r="CX155" s="82">
        <v>0.11004784688995201</v>
      </c>
      <c r="CY155" s="82">
        <v>6.5789473684210495E-2</v>
      </c>
      <c r="CZ155" s="82">
        <v>9.4527363184079602E-2</v>
      </c>
      <c r="DA155" s="82">
        <v>0.146341463414634</v>
      </c>
      <c r="DB155" s="82">
        <v>0.11078717201166099</v>
      </c>
      <c r="DC155" s="82">
        <v>8.9630931458699395E-2</v>
      </c>
      <c r="DD155" s="82">
        <v>8.4496693607641393E-2</v>
      </c>
    </row>
    <row r="156" spans="2:108">
      <c r="B156" s="235">
        <v>14</v>
      </c>
      <c r="C156" s="43">
        <v>7.7586206896551699E-2</v>
      </c>
      <c r="D156" s="43">
        <v>6.8095838587641802E-2</v>
      </c>
      <c r="E156" s="43">
        <v>6.5826330532212804E-2</v>
      </c>
      <c r="F156" s="43">
        <v>7.5236167341430502E-2</v>
      </c>
      <c r="G156" s="43">
        <v>8.6233367451381701E-2</v>
      </c>
      <c r="H156" s="43">
        <v>7.8419452887537905E-2</v>
      </c>
      <c r="I156" s="43">
        <v>9.1896239694349402E-2</v>
      </c>
      <c r="J156" s="43">
        <v>8.5000000000000006E-2</v>
      </c>
      <c r="K156" s="43">
        <v>8.7540983606557293E-2</v>
      </c>
      <c r="L156" s="43">
        <v>8.0188679245283001E-2</v>
      </c>
      <c r="M156" s="43">
        <v>9.1567852437417593E-2</v>
      </c>
      <c r="N156" s="43">
        <v>0.10006518904823899</v>
      </c>
      <c r="O156" s="43">
        <v>0.100230946882217</v>
      </c>
      <c r="P156" s="43">
        <v>0.119431279620853</v>
      </c>
      <c r="Q156" s="43">
        <v>7.1794871794871706E-2</v>
      </c>
      <c r="R156" s="43">
        <v>9.1803278688524503E-2</v>
      </c>
      <c r="S156" s="43">
        <v>9.6707818930041101E-2</v>
      </c>
      <c r="T156" s="43">
        <v>9.8253275109170299E-2</v>
      </c>
      <c r="U156" s="43">
        <v>8.8737201365187701E-2</v>
      </c>
      <c r="V156" s="43">
        <v>9.9273607748184001E-2</v>
      </c>
      <c r="W156" s="43">
        <v>9.7421203438395401E-2</v>
      </c>
      <c r="X156" s="43">
        <v>9.9337748344370799E-2</v>
      </c>
      <c r="Y156" s="43">
        <v>5.6000000000000001E-2</v>
      </c>
      <c r="Z156" s="43">
        <v>7.1005917159763302E-2</v>
      </c>
      <c r="AA156" s="43">
        <v>9.8557692307692304E-2</v>
      </c>
      <c r="AB156" s="82">
        <v>8.8888888888888795E-2</v>
      </c>
      <c r="AC156" s="43">
        <v>6.9767441860465101E-2</v>
      </c>
      <c r="AD156" s="43">
        <v>8.1230283911671905E-2</v>
      </c>
      <c r="AE156" s="43">
        <v>0.13636363636363599</v>
      </c>
      <c r="AF156" s="43">
        <v>8.4112149532710206E-2</v>
      </c>
      <c r="AG156" s="82">
        <v>7.8431372549019607E-2</v>
      </c>
      <c r="AH156" s="43">
        <v>7.2100313479623798E-2</v>
      </c>
      <c r="AI156" s="43">
        <v>0.100135317997293</v>
      </c>
      <c r="AJ156" s="43">
        <v>8.6748633879781406E-2</v>
      </c>
      <c r="AL156" s="235">
        <v>14</v>
      </c>
      <c r="AM156" s="82">
        <v>0.35353535353535298</v>
      </c>
      <c r="AN156" s="82">
        <v>0.29126213592233002</v>
      </c>
      <c r="AO156" s="82">
        <v>0.32022471910112299</v>
      </c>
      <c r="AP156" s="82">
        <v>0.30294530154277699</v>
      </c>
      <c r="AQ156" s="82">
        <v>0.26045016077170402</v>
      </c>
      <c r="AR156" s="82">
        <v>0.244323342415985</v>
      </c>
      <c r="AS156" s="82">
        <v>0.223488168273444</v>
      </c>
      <c r="AT156" s="82">
        <v>0.271130625686059</v>
      </c>
      <c r="AU156" s="82">
        <v>0.27071823204419798</v>
      </c>
      <c r="AV156" s="82">
        <v>0.105263157894736</v>
      </c>
      <c r="AW156" s="82">
        <v>0.17688679245283001</v>
      </c>
      <c r="AX156" s="82">
        <v>0.159909909909909</v>
      </c>
      <c r="AY156" s="82">
        <v>0.131537242472266</v>
      </c>
      <c r="AZ156" s="82">
        <v>0.18975903614457801</v>
      </c>
      <c r="BA156" s="82">
        <v>0.30188679245283001</v>
      </c>
      <c r="BB156" s="82">
        <v>0.23741007194244601</v>
      </c>
      <c r="BC156" s="82">
        <v>0.239898989898989</v>
      </c>
      <c r="BD156" s="82">
        <v>0.34653465346534601</v>
      </c>
      <c r="BE156" s="82">
        <v>0.20253164556962</v>
      </c>
      <c r="BF156" s="82">
        <v>0.121739130434782</v>
      </c>
      <c r="BG156" s="82">
        <v>0.278481012658227</v>
      </c>
      <c r="BH156" s="82">
        <v>0.28409090909090901</v>
      </c>
      <c r="BI156" s="82">
        <v>0.3</v>
      </c>
      <c r="BJ156" s="82">
        <v>0.22222222222222199</v>
      </c>
      <c r="BK156" s="82">
        <v>0.27835051546391698</v>
      </c>
      <c r="BL156" s="82">
        <v>0.3</v>
      </c>
      <c r="BM156" s="82">
        <v>0.241666666666666</v>
      </c>
      <c r="BN156" s="82">
        <v>0.19010416666666599</v>
      </c>
      <c r="BO156" s="82">
        <v>0.13636363636363599</v>
      </c>
      <c r="BP156" s="82">
        <v>0.22641509433962201</v>
      </c>
      <c r="BQ156" s="82">
        <v>0.41176470588235198</v>
      </c>
      <c r="BR156" s="82">
        <v>0.25555555555555498</v>
      </c>
      <c r="BS156" s="82">
        <v>0.203703703703703</v>
      </c>
      <c r="BT156" s="82">
        <v>0.28901734104046201</v>
      </c>
      <c r="BV156" s="235">
        <v>14</v>
      </c>
      <c r="BW156" s="82">
        <v>8.9285714285714204E-2</v>
      </c>
      <c r="BX156" s="82">
        <v>8.1145584725536998E-2</v>
      </c>
      <c r="BY156" s="82">
        <v>5.1980198019801901E-2</v>
      </c>
      <c r="BZ156" s="82">
        <v>7.69230769230769E-2</v>
      </c>
      <c r="CA156" s="82">
        <v>8.0064481461579795E-2</v>
      </c>
      <c r="CB156" s="82">
        <v>8.2294264339152101E-2</v>
      </c>
      <c r="CC156" s="82">
        <v>9.1803278688524503E-2</v>
      </c>
      <c r="CD156" s="82">
        <v>8.61977789529349E-2</v>
      </c>
      <c r="CE156" s="82">
        <v>8.0793763288447895E-2</v>
      </c>
      <c r="CF156" s="82">
        <v>7.2072072072072002E-2</v>
      </c>
      <c r="CG156" s="82">
        <v>8.8445078459343796E-2</v>
      </c>
      <c r="CH156" s="82">
        <v>9.2957746478873199E-2</v>
      </c>
      <c r="CI156" s="82">
        <v>9.8492462311557699E-2</v>
      </c>
      <c r="CJ156" s="82">
        <v>0.12549019607843101</v>
      </c>
      <c r="CK156" s="82">
        <v>7.69230769230769E-2</v>
      </c>
      <c r="CL156" s="82">
        <v>9.4637223974763401E-2</v>
      </c>
      <c r="CM156" s="82">
        <v>8.1481481481481405E-2</v>
      </c>
      <c r="CN156" s="82">
        <v>9.1346153846153799E-2</v>
      </c>
      <c r="CO156" s="82">
        <v>7.9136690647481994E-2</v>
      </c>
      <c r="CP156" s="82">
        <v>8.7272727272727196E-2</v>
      </c>
      <c r="CQ156" s="82">
        <v>8.9285714285714204E-2</v>
      </c>
      <c r="CR156" s="82">
        <v>0.14285714285714199</v>
      </c>
      <c r="CS156" s="82">
        <v>7.2727272727272696E-2</v>
      </c>
      <c r="CT156" s="82">
        <v>0.109890109890109</v>
      </c>
      <c r="CU156" s="82">
        <v>8.5339168490153106E-2</v>
      </c>
      <c r="CV156" s="82">
        <v>0.125</v>
      </c>
      <c r="CW156" s="82">
        <v>5.4347826086956499E-2</v>
      </c>
      <c r="CX156" s="82">
        <v>8.1469648562300295E-2</v>
      </c>
      <c r="CY156" s="82">
        <v>0.12765957446808501</v>
      </c>
      <c r="CZ156" s="82">
        <v>6.6666666666666596E-2</v>
      </c>
      <c r="DA156" s="82">
        <v>0.12903225806451599</v>
      </c>
      <c r="DB156" s="82">
        <v>8.8541666666666602E-2</v>
      </c>
      <c r="DC156" s="82">
        <v>0.1</v>
      </c>
      <c r="DD156" s="82">
        <v>9.3220338983050793E-2</v>
      </c>
    </row>
    <row r="157" spans="2:108">
      <c r="B157" s="235">
        <v>15</v>
      </c>
      <c r="C157" s="43">
        <v>5.92255125284738E-2</v>
      </c>
      <c r="D157" s="43">
        <v>9.7902097902097904E-2</v>
      </c>
      <c r="E157" s="43">
        <v>5.5072463768115899E-2</v>
      </c>
      <c r="F157" s="43">
        <v>6.5372168284789603E-2</v>
      </c>
      <c r="G157" s="43">
        <v>7.0833333333333304E-2</v>
      </c>
      <c r="H157" s="43">
        <v>6.67961165048543E-2</v>
      </c>
      <c r="I157" s="43">
        <v>6.7708333333333301E-2</v>
      </c>
      <c r="J157" s="43">
        <v>6.1085972850678703E-2</v>
      </c>
      <c r="K157" s="43">
        <v>6.9753086419753002E-2</v>
      </c>
      <c r="L157" s="43">
        <v>6.6666666666666596E-2</v>
      </c>
      <c r="M157" s="43">
        <v>7.3232323232323204E-2</v>
      </c>
      <c r="N157" s="43">
        <v>7.8725961538461495E-2</v>
      </c>
      <c r="O157" s="43">
        <v>7.4493927125505996E-2</v>
      </c>
      <c r="P157" s="43">
        <v>6.4189189189189103E-2</v>
      </c>
      <c r="Q157" s="43">
        <v>4.6296296296296197E-2</v>
      </c>
      <c r="R157" s="43">
        <v>6.4024390243902399E-2</v>
      </c>
      <c r="S157" s="43">
        <v>8.6357947434292801E-2</v>
      </c>
      <c r="T157" s="43">
        <v>6.6445182724252497E-2</v>
      </c>
      <c r="U157" s="43">
        <v>8.7912087912087905E-2</v>
      </c>
      <c r="V157" s="43">
        <v>0.108843537414965</v>
      </c>
      <c r="W157" s="43">
        <v>6.6985645933014301E-2</v>
      </c>
      <c r="X157" s="82">
        <v>8.1521739130434701E-2</v>
      </c>
      <c r="Y157" s="82">
        <v>7.8431372549019607E-2</v>
      </c>
      <c r="Z157" s="43">
        <v>4.3010752688171998E-2</v>
      </c>
      <c r="AA157" s="43">
        <v>7.8341013824884703E-2</v>
      </c>
      <c r="AB157" s="82">
        <v>0.11764705882352899</v>
      </c>
      <c r="AC157" s="43">
        <v>6.0606060606060601E-2</v>
      </c>
      <c r="AD157" s="43">
        <v>8.1712062256809298E-2</v>
      </c>
      <c r="AE157" s="82">
        <v>3.3333333333333298E-2</v>
      </c>
      <c r="AF157" s="43">
        <v>5.1094890510948898E-2</v>
      </c>
      <c r="AG157" s="82"/>
      <c r="AH157" s="43">
        <v>7.1428571428571397E-2</v>
      </c>
      <c r="AI157" s="43">
        <v>6.9672131147540894E-2</v>
      </c>
      <c r="AJ157" s="43">
        <v>4.6706586826347297E-2</v>
      </c>
      <c r="AL157" s="235">
        <v>15</v>
      </c>
      <c r="AM157" s="82">
        <v>0.28947368421052599</v>
      </c>
      <c r="AN157" s="82">
        <v>0.24786324786324701</v>
      </c>
      <c r="AO157" s="82">
        <v>0.26415094339622602</v>
      </c>
      <c r="AP157" s="82">
        <v>0.22395833333333301</v>
      </c>
      <c r="AQ157" s="82">
        <v>0.230392156862745</v>
      </c>
      <c r="AR157" s="82">
        <v>0.18577648766328</v>
      </c>
      <c r="AS157" s="82">
        <v>0.23196605374823101</v>
      </c>
      <c r="AT157" s="82">
        <v>0.18945634266886299</v>
      </c>
      <c r="AU157" s="82">
        <v>0.20898876404494299</v>
      </c>
      <c r="AV157" s="82">
        <v>0.18</v>
      </c>
      <c r="AW157" s="82">
        <v>0.124060150375939</v>
      </c>
      <c r="AX157" s="82">
        <v>0.126923076923076</v>
      </c>
      <c r="AY157" s="82">
        <v>0.11835748792270499</v>
      </c>
      <c r="AZ157" s="82">
        <v>9.7674418604651106E-2</v>
      </c>
      <c r="BA157" s="82">
        <v>0.27500000000000002</v>
      </c>
      <c r="BB157" s="82">
        <v>0.16346153846153799</v>
      </c>
      <c r="BC157" s="82">
        <v>0.16017316017316</v>
      </c>
      <c r="BD157" s="82">
        <v>0.17073170731707299</v>
      </c>
      <c r="BE157" s="82">
        <v>0.14285714285714199</v>
      </c>
      <c r="BF157" s="82">
        <v>0.114035087719298</v>
      </c>
      <c r="BG157" s="82">
        <v>0.25581395348837199</v>
      </c>
      <c r="BH157" s="82">
        <v>0.204545454545454</v>
      </c>
      <c r="BI157" s="82">
        <v>0.2</v>
      </c>
      <c r="BJ157" s="82">
        <v>0.19354838709677399</v>
      </c>
      <c r="BK157" s="82">
        <v>0.217054263565891</v>
      </c>
      <c r="BL157" s="82">
        <v>0.125</v>
      </c>
      <c r="BM157" s="82">
        <v>0.16250000000000001</v>
      </c>
      <c r="BN157" s="82">
        <v>0.13553113553113499</v>
      </c>
      <c r="BO157" s="82">
        <v>0.15384615384615299</v>
      </c>
      <c r="BP157" s="82">
        <v>0.17777777777777701</v>
      </c>
      <c r="BQ157" s="82"/>
      <c r="BR157" s="82">
        <v>0.18867924528301799</v>
      </c>
      <c r="BS157" s="82">
        <v>0.19108280254776999</v>
      </c>
      <c r="BT157" s="82">
        <v>0.31075697211155301</v>
      </c>
      <c r="BV157" s="235">
        <v>15</v>
      </c>
      <c r="BW157" s="82">
        <v>5.0228310502283102E-2</v>
      </c>
      <c r="BX157" s="82">
        <v>7.3891625615763498E-2</v>
      </c>
      <c r="BY157" s="82">
        <v>6.9518716577540093E-2</v>
      </c>
      <c r="BZ157" s="82">
        <v>5.4095826893353897E-2</v>
      </c>
      <c r="CA157" s="82">
        <v>6.0817547357926202E-2</v>
      </c>
      <c r="CB157" s="82">
        <v>6.2768701633705903E-2</v>
      </c>
      <c r="CC157" s="82">
        <v>5.6867891513560802E-2</v>
      </c>
      <c r="CD157" s="82">
        <v>5.6352459016393401E-2</v>
      </c>
      <c r="CE157" s="82">
        <v>7.8167115902964907E-2</v>
      </c>
      <c r="CF157" s="82">
        <v>6.6666666666666596E-2</v>
      </c>
      <c r="CG157" s="82">
        <v>7.5675675675675597E-2</v>
      </c>
      <c r="CH157" s="82">
        <v>8.0821917808219096E-2</v>
      </c>
      <c r="CI157" s="82">
        <v>6.0546875E-2</v>
      </c>
      <c r="CJ157" s="82">
        <v>5.3719008264462798E-2</v>
      </c>
      <c r="CK157" s="82">
        <v>2.77777777777777E-2</v>
      </c>
      <c r="CL157" s="82">
        <v>6.1224489795918297E-2</v>
      </c>
      <c r="CM157" s="82">
        <v>8.6206896551724102E-2</v>
      </c>
      <c r="CN157" s="82">
        <v>7.2463768115942004E-2</v>
      </c>
      <c r="CO157" s="82">
        <v>8.6419753086419707E-2</v>
      </c>
      <c r="CP157" s="82">
        <v>0.103658536585365</v>
      </c>
      <c r="CQ157" s="82">
        <v>6.3157894736842093E-2</v>
      </c>
      <c r="CR157" s="82">
        <v>3.65853658536585E-2</v>
      </c>
      <c r="CS157" s="82">
        <v>6.8965517241379296E-2</v>
      </c>
      <c r="CT157" s="82">
        <v>5.7692307692307598E-2</v>
      </c>
      <c r="CU157" s="82">
        <v>5.7777777777777699E-2</v>
      </c>
      <c r="CV157" s="82">
        <v>6.6666666666666596E-2</v>
      </c>
      <c r="CW157" s="82">
        <v>4.5801526717557203E-2</v>
      </c>
      <c r="CX157" s="82">
        <v>6.9908814589665594E-2</v>
      </c>
      <c r="CY157" s="82">
        <v>4.54545454545454E-2</v>
      </c>
      <c r="CZ157" s="82">
        <v>5.0632911392405E-2</v>
      </c>
      <c r="DA157" s="82">
        <v>0.133333333333333</v>
      </c>
      <c r="DB157" s="82">
        <v>7.9207920792079195E-2</v>
      </c>
      <c r="DC157" s="82">
        <v>6.7460317460317401E-2</v>
      </c>
      <c r="DD157" s="82">
        <v>4.5238095238095202E-2</v>
      </c>
    </row>
    <row r="158" spans="2:108">
      <c r="B158" s="235">
        <v>16</v>
      </c>
      <c r="C158" s="43">
        <v>2.0134228187919399E-2</v>
      </c>
      <c r="D158" s="43">
        <v>8.1395348837209294E-2</v>
      </c>
      <c r="E158" s="43">
        <v>8.3832335329341298E-2</v>
      </c>
      <c r="F158" s="43">
        <v>5.7575757575757502E-2</v>
      </c>
      <c r="G158" s="43">
        <v>4.5073375262054502E-2</v>
      </c>
      <c r="H158" s="43">
        <v>5.2867383512544802E-2</v>
      </c>
      <c r="I158" s="43">
        <v>5.46677880571909E-2</v>
      </c>
      <c r="J158" s="43">
        <v>5.9331175836030203E-2</v>
      </c>
      <c r="K158" s="43">
        <v>5.5045871559633003E-2</v>
      </c>
      <c r="L158" s="82">
        <v>2.2222222222222199E-2</v>
      </c>
      <c r="M158" s="43">
        <v>8.5959885386819396E-2</v>
      </c>
      <c r="N158" s="43">
        <v>7.0855614973261996E-2</v>
      </c>
      <c r="O158" s="43">
        <v>6.2611806797853303E-2</v>
      </c>
      <c r="P158" s="43">
        <v>4.9019607843137199E-2</v>
      </c>
      <c r="Q158" s="82">
        <v>4.54545454545454E-2</v>
      </c>
      <c r="R158" s="82">
        <v>2.5806451612903201E-2</v>
      </c>
      <c r="S158" s="82">
        <v>5.2493438320209897E-2</v>
      </c>
      <c r="T158" s="82">
        <v>6.4516129032257993E-2</v>
      </c>
      <c r="U158" s="43">
        <v>1.4084507042253501E-2</v>
      </c>
      <c r="V158" s="43">
        <v>8.9820359281437098E-2</v>
      </c>
      <c r="W158" s="43">
        <v>3.8461538461538401E-2</v>
      </c>
      <c r="X158" s="82">
        <v>8.2352941176470504E-2</v>
      </c>
      <c r="Y158" s="82"/>
      <c r="Z158" s="82">
        <v>2.6315789473684199E-2</v>
      </c>
      <c r="AA158" s="43">
        <v>3.6866359447004601E-2</v>
      </c>
      <c r="AB158" s="82">
        <v>9.0909090909090898E-2</v>
      </c>
      <c r="AC158" s="43">
        <v>8.04597701149425E-2</v>
      </c>
      <c r="AD158" s="43">
        <v>4.2105263157894701E-2</v>
      </c>
      <c r="AE158" s="82">
        <v>5.2631578947368397E-2</v>
      </c>
      <c r="AF158" s="82">
        <v>3.4482758620689599E-2</v>
      </c>
      <c r="AG158" s="82"/>
      <c r="AH158" s="43">
        <v>9.7560975609756101E-2</v>
      </c>
      <c r="AI158" s="43">
        <v>4.3103448275862002E-2</v>
      </c>
      <c r="AJ158" s="43">
        <v>5.16795865633074E-2</v>
      </c>
      <c r="AL158" s="235">
        <v>16</v>
      </c>
      <c r="AM158" s="82">
        <v>0.15094339622641501</v>
      </c>
      <c r="AN158" s="82">
        <v>0.24</v>
      </c>
      <c r="AO158" s="82">
        <v>0.245283018867924</v>
      </c>
      <c r="AP158" s="82">
        <v>0.16129032258064499</v>
      </c>
      <c r="AQ158" s="82">
        <v>0.15770609318996401</v>
      </c>
      <c r="AR158" s="82">
        <v>0.12582781456953601</v>
      </c>
      <c r="AS158" s="82">
        <v>0.14010989010989</v>
      </c>
      <c r="AT158" s="82">
        <v>0.13718411552346499</v>
      </c>
      <c r="AU158" s="82">
        <v>0.16500000000000001</v>
      </c>
      <c r="AV158" s="82">
        <v>0.31578947368421001</v>
      </c>
      <c r="AW158" s="82">
        <v>9.4202898550724598E-2</v>
      </c>
      <c r="AX158" s="82">
        <v>0.111940298507462</v>
      </c>
      <c r="AY158" s="82">
        <v>0.10849056603773501</v>
      </c>
      <c r="AZ158" s="82">
        <v>8.4905660377358402E-2</v>
      </c>
      <c r="BA158" s="82">
        <v>0.21052631578947301</v>
      </c>
      <c r="BB158" s="82">
        <v>0.17307692307692299</v>
      </c>
      <c r="BC158" s="82">
        <v>0.16535433070866101</v>
      </c>
      <c r="BD158" s="82">
        <v>0.12068965517241299</v>
      </c>
      <c r="BE158" s="82">
        <v>0.14705882352941099</v>
      </c>
      <c r="BF158" s="82">
        <v>7.0175438596491196E-2</v>
      </c>
      <c r="BG158" s="82">
        <v>0.12</v>
      </c>
      <c r="BH158" s="82">
        <v>0.25925925925925902</v>
      </c>
      <c r="BI158" s="82"/>
      <c r="BJ158" s="82">
        <v>9.0909090909090898E-2</v>
      </c>
      <c r="BK158" s="82">
        <v>0.128571428571428</v>
      </c>
      <c r="BL158" s="82">
        <v>0.33333333333333298</v>
      </c>
      <c r="BM158" s="82">
        <v>0.114285714285714</v>
      </c>
      <c r="BN158" s="82">
        <v>0.150375939849624</v>
      </c>
      <c r="BO158" s="82">
        <v>0.22222222222222199</v>
      </c>
      <c r="BP158" s="82">
        <v>5.2631578947368397E-2</v>
      </c>
      <c r="BQ158" s="82">
        <v>0.28571428571428498</v>
      </c>
      <c r="BR158" s="82">
        <v>7.4074074074074001E-2</v>
      </c>
      <c r="BS158" s="82">
        <v>0.23684210526315699</v>
      </c>
      <c r="BT158" s="82">
        <v>0.206611570247933</v>
      </c>
      <c r="BV158" s="235">
        <v>16</v>
      </c>
      <c r="BW158" s="82"/>
      <c r="BX158" s="82">
        <v>6.5789473684210495E-2</v>
      </c>
      <c r="BY158" s="82">
        <v>3.4883720930232502E-2</v>
      </c>
      <c r="BZ158" s="82">
        <v>5.96491228070175E-2</v>
      </c>
      <c r="CA158" s="82">
        <v>4.0214477211796197E-2</v>
      </c>
      <c r="CB158" s="82">
        <v>5.7971014492753603E-2</v>
      </c>
      <c r="CC158" s="82">
        <v>6.3981042654028403E-2</v>
      </c>
      <c r="CD158" s="82">
        <v>4.7337278106508798E-2</v>
      </c>
      <c r="CE158" s="82">
        <v>5.60344827586206E-2</v>
      </c>
      <c r="CF158" s="82"/>
      <c r="CG158" s="82">
        <v>7.2992700729927001E-2</v>
      </c>
      <c r="CH158" s="82">
        <v>5.1546391752577303E-2</v>
      </c>
      <c r="CI158" s="82">
        <v>4.1095890410958902E-2</v>
      </c>
      <c r="CJ158" s="82">
        <v>1.8867924528301799E-2</v>
      </c>
      <c r="CK158" s="82"/>
      <c r="CL158" s="82">
        <v>5.5555555555555497E-2</v>
      </c>
      <c r="CM158" s="82">
        <v>6.3380281690140802E-2</v>
      </c>
      <c r="CN158" s="82">
        <v>5.5555555555555497E-2</v>
      </c>
      <c r="CO158" s="82"/>
      <c r="CP158" s="82">
        <v>5.5555555555555497E-2</v>
      </c>
      <c r="CQ158" s="82">
        <v>5.2631578947368397E-2</v>
      </c>
      <c r="CR158" s="82">
        <v>0.10256410256410201</v>
      </c>
      <c r="CS158" s="82"/>
      <c r="CT158" s="82"/>
      <c r="CU158" s="82">
        <v>3.1914893617021198E-2</v>
      </c>
      <c r="CV158" s="82"/>
      <c r="CW158" s="82">
        <v>2.0833333333333301E-2</v>
      </c>
      <c r="CX158" s="82">
        <v>2.1428571428571401E-2</v>
      </c>
      <c r="CY158" s="82"/>
      <c r="CZ158" s="82"/>
      <c r="DA158" s="82"/>
      <c r="DB158" s="82">
        <v>2.4390243902439001E-2</v>
      </c>
      <c r="DC158" s="82">
        <v>3.03030303030303E-2</v>
      </c>
      <c r="DD158" s="82">
        <v>6.0439560439560398E-2</v>
      </c>
    </row>
    <row r="159" spans="2:108">
      <c r="B159" s="235">
        <v>17</v>
      </c>
      <c r="C159" s="82"/>
      <c r="D159" s="82">
        <v>2.8571428571428501E-2</v>
      </c>
      <c r="E159" s="82">
        <v>7.1428571428571397E-2</v>
      </c>
      <c r="F159" s="82">
        <v>4.1958041958041897E-2</v>
      </c>
      <c r="G159" s="82">
        <v>5.6818181818181802E-2</v>
      </c>
      <c r="H159" s="43">
        <v>5.30973451327433E-2</v>
      </c>
      <c r="I159" s="43">
        <v>5.7416267942583699E-2</v>
      </c>
      <c r="J159" s="82">
        <v>5.94594594594594E-2</v>
      </c>
      <c r="K159" s="82">
        <v>5.3333333333333302E-2</v>
      </c>
      <c r="L159" s="82"/>
      <c r="M159" s="82">
        <v>1.53846153846153E-2</v>
      </c>
      <c r="N159" s="43">
        <v>3.2894736842105199E-2</v>
      </c>
      <c r="O159" s="43">
        <v>7.2072072072072002E-2</v>
      </c>
      <c r="P159" s="82"/>
      <c r="Q159" s="82">
        <v>8.3333333333333301E-2</v>
      </c>
      <c r="R159" s="82"/>
      <c r="S159" s="82">
        <v>1.5625E-2</v>
      </c>
      <c r="T159" s="82">
        <v>6.4516129032257993E-2</v>
      </c>
      <c r="U159" s="82">
        <v>4.7619047619047603E-2</v>
      </c>
      <c r="V159" s="82"/>
      <c r="W159" s="82"/>
      <c r="X159" s="82">
        <v>6.6666666666666596E-2</v>
      </c>
      <c r="Y159" s="82"/>
      <c r="Z159" s="82"/>
      <c r="AA159" s="82">
        <v>2.3255813953488299E-2</v>
      </c>
      <c r="AB159" s="82"/>
      <c r="AC159" s="82">
        <v>0.15384615384615299</v>
      </c>
      <c r="AD159" s="82">
        <v>7.1428571428571397E-2</v>
      </c>
      <c r="AE159" s="82"/>
      <c r="AF159" s="82"/>
      <c r="AG159" s="82"/>
      <c r="AH159" s="82">
        <v>0.11111111111111099</v>
      </c>
      <c r="AI159" s="82">
        <v>5.2631578947368397E-2</v>
      </c>
      <c r="AJ159" s="82">
        <v>2.3809523809523801E-2</v>
      </c>
      <c r="AL159" s="235">
        <v>17</v>
      </c>
      <c r="AM159" s="82">
        <v>0.25</v>
      </c>
      <c r="AN159" s="82">
        <v>0.4</v>
      </c>
      <c r="AO159" s="82">
        <v>0.266666666666666</v>
      </c>
      <c r="AP159" s="82">
        <v>0.13207547169811301</v>
      </c>
      <c r="AQ159" s="82">
        <v>0.152542372881355</v>
      </c>
      <c r="AR159" s="82">
        <v>0.112903225806451</v>
      </c>
      <c r="AS159" s="82">
        <v>0.169491525423728</v>
      </c>
      <c r="AT159" s="82">
        <v>0.145454545454545</v>
      </c>
      <c r="AU159" s="82">
        <v>0.15384615384615299</v>
      </c>
      <c r="AV159" s="82"/>
      <c r="AW159" s="82">
        <v>8.3333333333333301E-2</v>
      </c>
      <c r="AX159" s="82">
        <v>1.72413793103448E-2</v>
      </c>
      <c r="AY159" s="82">
        <v>8.5714285714285701E-2</v>
      </c>
      <c r="AZ159" s="82">
        <v>4.7619047619047603E-2</v>
      </c>
      <c r="BA159" s="82"/>
      <c r="BB159" s="82">
        <v>0.16666666666666599</v>
      </c>
      <c r="BC159" s="82">
        <v>0.125</v>
      </c>
      <c r="BD159" s="82"/>
      <c r="BE159" s="82">
        <v>0.125</v>
      </c>
      <c r="BF159" s="82">
        <v>0.2</v>
      </c>
      <c r="BG159" s="82">
        <v>0.16666666666666599</v>
      </c>
      <c r="BH159" s="82">
        <v>0.2</v>
      </c>
      <c r="BI159" s="82"/>
      <c r="BJ159" s="82"/>
      <c r="BK159" s="82">
        <v>0.22222222222222199</v>
      </c>
      <c r="BL159" s="82"/>
      <c r="BM159" s="82"/>
      <c r="BN159" s="82">
        <v>3.4482758620689599E-2</v>
      </c>
      <c r="BO159" s="82"/>
      <c r="BP159" s="82"/>
      <c r="BQ159" s="82"/>
      <c r="BR159" s="82">
        <v>0.11111111111111099</v>
      </c>
      <c r="BS159" s="82">
        <v>0.14285714285714199</v>
      </c>
      <c r="BT159" s="82">
        <v>0.16</v>
      </c>
      <c r="BV159" s="235">
        <v>17</v>
      </c>
      <c r="BW159" s="82"/>
      <c r="BX159" s="82"/>
      <c r="BY159" s="82"/>
      <c r="BZ159" s="82">
        <v>0.05</v>
      </c>
      <c r="CA159" s="82">
        <v>0.10256410256410201</v>
      </c>
      <c r="CB159" s="82">
        <v>2.4390243902439001E-2</v>
      </c>
      <c r="CC159" s="82">
        <v>2.77777777777777E-2</v>
      </c>
      <c r="CD159" s="82">
        <v>4.1666666666666602E-2</v>
      </c>
      <c r="CE159" s="82">
        <v>4.3478260869565202E-2</v>
      </c>
      <c r="CF159" s="82"/>
      <c r="CG159" s="82"/>
      <c r="CH159" s="82">
        <v>4.3478260869565202E-2</v>
      </c>
      <c r="CI159" s="82">
        <v>0.1</v>
      </c>
      <c r="CJ159" s="82"/>
      <c r="CK159" s="82"/>
      <c r="CL159" s="82"/>
      <c r="CM159" s="82">
        <v>7.1428571428571397E-2</v>
      </c>
      <c r="CN159" s="82"/>
      <c r="CO159" s="82"/>
      <c r="CP159" s="82"/>
      <c r="CQ159" s="82"/>
      <c r="CR159" s="82"/>
      <c r="CS159" s="82"/>
      <c r="CT159" s="82"/>
      <c r="CU159" s="82"/>
      <c r="CV159" s="82"/>
      <c r="CW159" s="82"/>
      <c r="CX159" s="82">
        <v>6.6666666666666596E-2</v>
      </c>
      <c r="CY159" s="82"/>
      <c r="CZ159" s="82"/>
      <c r="DA159" s="82"/>
      <c r="DB159" s="82"/>
      <c r="DC159" s="82"/>
      <c r="DD159" s="82">
        <v>4.7619047619047603E-2</v>
      </c>
    </row>
    <row r="160" spans="2:108">
      <c r="B160" s="235">
        <v>18</v>
      </c>
      <c r="C160" s="82"/>
      <c r="D160" s="82"/>
      <c r="E160" s="82"/>
      <c r="F160" s="82">
        <v>0.11111111111111099</v>
      </c>
      <c r="G160" s="82">
        <v>6.25E-2</v>
      </c>
      <c r="H160" s="82">
        <v>8.3333333333333301E-2</v>
      </c>
      <c r="I160" s="82"/>
      <c r="J160" s="82">
        <v>6.6666666666666596E-2</v>
      </c>
      <c r="K160" s="82"/>
      <c r="L160" s="82"/>
      <c r="M160" s="82"/>
      <c r="N160" s="82">
        <v>0.14285714285714199</v>
      </c>
      <c r="O160" s="82">
        <v>0.11111111111111099</v>
      </c>
      <c r="P160" s="82"/>
      <c r="Q160" s="82"/>
      <c r="R160" s="82"/>
      <c r="S160" s="82"/>
      <c r="T160" s="82"/>
      <c r="U160" s="82"/>
      <c r="V160" s="82"/>
      <c r="W160" s="82"/>
      <c r="X160" s="82"/>
      <c r="Y160" s="82"/>
      <c r="Z160" s="82"/>
      <c r="AA160" s="82"/>
      <c r="AB160" s="82"/>
      <c r="AC160" s="82"/>
      <c r="AD160" s="82"/>
      <c r="AE160" s="82"/>
      <c r="AF160" s="82"/>
      <c r="AG160" s="82"/>
      <c r="AH160" s="82"/>
      <c r="AI160" s="82"/>
      <c r="AJ160" s="82">
        <v>0.125</v>
      </c>
      <c r="AL160" s="235">
        <v>18</v>
      </c>
      <c r="AM160" s="82"/>
      <c r="AN160" s="82"/>
      <c r="AO160" s="82"/>
      <c r="AP160" s="82"/>
      <c r="AQ160" s="82">
        <v>0.66666666666666596</v>
      </c>
      <c r="AR160" s="82">
        <v>0.14285714285714199</v>
      </c>
      <c r="AS160" s="82"/>
      <c r="AT160" s="82">
        <v>0.33333333333333298</v>
      </c>
      <c r="AU160" s="82"/>
      <c r="AV160" s="82"/>
      <c r="AW160" s="82"/>
      <c r="AX160" s="82"/>
      <c r="AY160" s="82">
        <v>0.33333333333333298</v>
      </c>
      <c r="AZ160" s="82"/>
      <c r="BA160" s="82"/>
      <c r="BB160" s="82"/>
      <c r="BC160" s="82"/>
      <c r="BD160" s="82"/>
      <c r="BE160" s="82"/>
      <c r="BF160" s="82"/>
      <c r="BG160" s="82"/>
      <c r="BH160" s="82"/>
      <c r="BI160" s="82"/>
      <c r="BJ160" s="82"/>
      <c r="BK160" s="82"/>
      <c r="BL160" s="82"/>
      <c r="BM160" s="82"/>
      <c r="BN160" s="82"/>
      <c r="BO160" s="82"/>
      <c r="BP160" s="82"/>
      <c r="BQ160" s="82"/>
      <c r="BR160" s="82"/>
      <c r="BS160" s="82"/>
      <c r="BT160" s="82"/>
      <c r="BV160" s="235">
        <v>18</v>
      </c>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row>
    <row r="162" spans="74:108">
      <c r="BV162" s="311" t="s">
        <v>1040</v>
      </c>
      <c r="BW162" s="311"/>
      <c r="BX162" s="311"/>
      <c r="BY162" s="311"/>
      <c r="BZ162" s="311"/>
      <c r="CA162" s="311"/>
      <c r="CB162" s="311"/>
      <c r="CC162" s="311"/>
      <c r="CD162" s="311"/>
      <c r="CE162" s="311"/>
      <c r="CF162" s="311"/>
      <c r="CG162" s="311"/>
      <c r="CH162" s="311"/>
      <c r="CI162" s="311"/>
      <c r="CJ162" s="311"/>
      <c r="CK162" s="311"/>
      <c r="CL162" s="311"/>
      <c r="CM162" s="311"/>
      <c r="CN162" s="311"/>
      <c r="CO162" s="311"/>
      <c r="CP162" s="311"/>
      <c r="CQ162" s="311"/>
      <c r="CR162" s="311"/>
      <c r="CS162" s="311"/>
      <c r="CT162" s="311"/>
      <c r="CU162" s="311"/>
      <c r="CV162" s="311"/>
      <c r="CW162" s="311"/>
      <c r="CX162" s="311"/>
      <c r="CY162" s="311"/>
      <c r="CZ162" s="311"/>
      <c r="DA162" s="311"/>
      <c r="DB162" s="311"/>
      <c r="DC162" s="311"/>
      <c r="DD162" s="311"/>
    </row>
    <row r="163" spans="74:108">
      <c r="BV163" s="235" t="s">
        <v>1021</v>
      </c>
      <c r="BW163" s="335" t="s">
        <v>0</v>
      </c>
      <c r="BX163" s="335"/>
      <c r="BY163" s="335"/>
      <c r="BZ163" s="335" t="s">
        <v>1</v>
      </c>
      <c r="CA163" s="335"/>
      <c r="CB163" s="335"/>
      <c r="CC163" s="335"/>
      <c r="CD163" s="335"/>
      <c r="CE163" s="335"/>
      <c r="CF163" s="335" t="s">
        <v>1007</v>
      </c>
      <c r="CG163" s="335"/>
      <c r="CH163" s="335"/>
      <c r="CI163" s="335"/>
      <c r="CJ163" s="335"/>
      <c r="CK163" s="335" t="s">
        <v>1008</v>
      </c>
      <c r="CL163" s="335"/>
      <c r="CM163" s="335"/>
      <c r="CN163" s="335"/>
      <c r="CO163" s="335"/>
      <c r="CP163" s="335" t="s">
        <v>1009</v>
      </c>
      <c r="CQ163" s="335"/>
      <c r="CR163" s="335"/>
      <c r="CS163" s="335" t="s">
        <v>5</v>
      </c>
      <c r="CT163" s="335"/>
      <c r="CU163" s="335"/>
      <c r="CV163" s="335"/>
      <c r="CW163" s="335"/>
      <c r="CX163" s="335"/>
      <c r="CY163" s="335" t="s">
        <v>1010</v>
      </c>
      <c r="CZ163" s="335"/>
      <c r="DA163" s="335"/>
      <c r="DB163" s="335"/>
      <c r="DC163" s="335"/>
      <c r="DD163" s="236" t="s">
        <v>307</v>
      </c>
    </row>
    <row r="164" spans="74:108">
      <c r="BV164" s="237" t="s">
        <v>12</v>
      </c>
      <c r="BW164" s="237">
        <v>147</v>
      </c>
      <c r="BX164" s="237">
        <v>258</v>
      </c>
      <c r="BY164" s="237">
        <v>369</v>
      </c>
      <c r="BZ164" s="237">
        <v>14</v>
      </c>
      <c r="CA164" s="237">
        <v>25</v>
      </c>
      <c r="CB164" s="237">
        <v>36</v>
      </c>
      <c r="CC164" s="237">
        <v>47</v>
      </c>
      <c r="CD164" s="237">
        <v>58</v>
      </c>
      <c r="CE164" s="237">
        <v>69</v>
      </c>
      <c r="CF164" s="242" t="s">
        <v>1011</v>
      </c>
      <c r="CG164" s="237" t="s">
        <v>1012</v>
      </c>
      <c r="CH164" s="237" t="s">
        <v>1013</v>
      </c>
      <c r="CI164" s="237" t="s">
        <v>1014</v>
      </c>
      <c r="CJ164" s="237">
        <v>5</v>
      </c>
      <c r="CK164" s="242" t="s">
        <v>1011</v>
      </c>
      <c r="CL164" s="237" t="s">
        <v>1012</v>
      </c>
      <c r="CM164" s="237" t="s">
        <v>1013</v>
      </c>
      <c r="CN164" s="237" t="s">
        <v>1014</v>
      </c>
      <c r="CO164" s="237">
        <v>5</v>
      </c>
      <c r="CP164" s="237" t="s">
        <v>476</v>
      </c>
      <c r="CQ164" s="237" t="s">
        <v>477</v>
      </c>
      <c r="CR164" s="237" t="s">
        <v>868</v>
      </c>
      <c r="CS164" s="237" t="s">
        <v>1016</v>
      </c>
      <c r="CT164" s="273" t="s">
        <v>1158</v>
      </c>
      <c r="CU164" s="273" t="s">
        <v>1018</v>
      </c>
      <c r="CV164" s="273" t="s">
        <v>1159</v>
      </c>
      <c r="CW164" s="273" t="s">
        <v>1160</v>
      </c>
      <c r="CX164" s="273" t="s">
        <v>1020</v>
      </c>
      <c r="CY164" s="273" t="s">
        <v>1158</v>
      </c>
      <c r="CZ164" s="273" t="s">
        <v>1018</v>
      </c>
      <c r="DA164" s="273" t="s">
        <v>1159</v>
      </c>
      <c r="DB164" s="273" t="s">
        <v>1160</v>
      </c>
      <c r="DC164" s="273" t="s">
        <v>1020</v>
      </c>
      <c r="DD164" s="237" t="s">
        <v>307</v>
      </c>
    </row>
    <row r="165" spans="74:108">
      <c r="BV165" s="235">
        <v>0</v>
      </c>
      <c r="BW165" s="82"/>
      <c r="BX165" s="82"/>
      <c r="BY165" s="82"/>
      <c r="BZ165" s="82"/>
      <c r="CA165" s="82"/>
      <c r="CB165" s="82"/>
      <c r="CC165" s="82"/>
      <c r="CD165" s="82">
        <v>0.33333333333333298</v>
      </c>
      <c r="CE165" s="82">
        <v>0.33333333333333298</v>
      </c>
      <c r="CF165" s="82"/>
      <c r="CG165" s="82"/>
      <c r="CH165" s="82">
        <v>0.25</v>
      </c>
      <c r="CI165" s="82"/>
      <c r="CJ165" s="82"/>
      <c r="CK165" s="82"/>
      <c r="CL165" s="82"/>
      <c r="CM165" s="82"/>
      <c r="CN165" s="82"/>
      <c r="CO165" s="82"/>
      <c r="CP165" s="82"/>
      <c r="CQ165" s="82"/>
      <c r="CR165" s="82"/>
      <c r="CS165" s="82"/>
      <c r="CT165" s="82"/>
      <c r="CU165" s="82">
        <v>0.5</v>
      </c>
      <c r="CV165" s="82"/>
      <c r="CW165" s="82"/>
      <c r="CX165" s="82"/>
      <c r="CY165" s="82"/>
      <c r="CZ165" s="82"/>
      <c r="DA165" s="82"/>
      <c r="DB165" s="82"/>
      <c r="DC165" s="82"/>
      <c r="DD165" s="82"/>
    </row>
    <row r="166" spans="74:108">
      <c r="BV166" s="235">
        <v>1</v>
      </c>
      <c r="BW166" s="82"/>
      <c r="BX166" s="82"/>
      <c r="BY166" s="82"/>
      <c r="BZ166" s="82">
        <v>0.157894736842105</v>
      </c>
      <c r="CA166" s="82">
        <v>8.3333333333333301E-2</v>
      </c>
      <c r="CB166" s="82">
        <v>0.105263157894736</v>
      </c>
      <c r="CC166" s="82">
        <v>0.13636363636363599</v>
      </c>
      <c r="CD166" s="82"/>
      <c r="CE166" s="82"/>
      <c r="CF166" s="82">
        <v>0.5</v>
      </c>
      <c r="CG166" s="82"/>
      <c r="CH166" s="82">
        <v>0.12765957446808501</v>
      </c>
      <c r="CI166" s="82">
        <v>0.1875</v>
      </c>
      <c r="CJ166" s="82">
        <v>0.28571428571428498</v>
      </c>
      <c r="CK166" s="82"/>
      <c r="CL166" s="82"/>
      <c r="CM166" s="82"/>
      <c r="CN166" s="82"/>
      <c r="CO166" s="82"/>
      <c r="CP166" s="82"/>
      <c r="CQ166" s="82">
        <v>0.5</v>
      </c>
      <c r="CR166" s="82"/>
      <c r="CS166" s="82"/>
      <c r="CT166" s="82"/>
      <c r="CU166" s="82">
        <v>0.2</v>
      </c>
      <c r="CV166" s="82"/>
      <c r="CW166" s="82">
        <v>0.22222222222222199</v>
      </c>
      <c r="CX166" s="82"/>
      <c r="CY166" s="82"/>
      <c r="CZ166" s="82"/>
      <c r="DA166" s="82"/>
      <c r="DB166" s="82"/>
      <c r="DC166" s="82"/>
      <c r="DD166" s="82"/>
    </row>
    <row r="167" spans="74:108">
      <c r="BV167" s="235">
        <v>2</v>
      </c>
      <c r="BW167" s="82">
        <v>6.6666666666666596E-2</v>
      </c>
      <c r="BX167" s="82">
        <v>9.0909090909090898E-2</v>
      </c>
      <c r="BY167" s="82">
        <v>8.8235294117646995E-2</v>
      </c>
      <c r="BZ167" s="82">
        <v>6.13496932515337E-2</v>
      </c>
      <c r="CA167" s="82">
        <v>3.6231884057971002E-2</v>
      </c>
      <c r="CB167" s="82">
        <v>8.4615384615384606E-2</v>
      </c>
      <c r="CC167" s="82">
        <v>0.111940298507462</v>
      </c>
      <c r="CD167" s="82">
        <v>8.4033613445378103E-2</v>
      </c>
      <c r="CE167" s="82">
        <v>0.123287671232876</v>
      </c>
      <c r="CF167" s="82">
        <v>0.22222222222222199</v>
      </c>
      <c r="CG167" s="82">
        <v>0.125</v>
      </c>
      <c r="CH167" s="82">
        <v>0.14953271028037299</v>
      </c>
      <c r="CI167" s="82">
        <v>9.2307692307692299E-2</v>
      </c>
      <c r="CJ167" s="82">
        <v>7.69230769230769E-2</v>
      </c>
      <c r="CK167" s="82"/>
      <c r="CL167" s="82">
        <v>4.7619047619047603E-2</v>
      </c>
      <c r="CM167" s="82">
        <v>0.25</v>
      </c>
      <c r="CN167" s="82"/>
      <c r="CO167" s="82"/>
      <c r="CP167" s="82">
        <v>0.10416666666666601</v>
      </c>
      <c r="CQ167" s="82">
        <v>5.2631578947368397E-2</v>
      </c>
      <c r="CR167" s="82"/>
      <c r="CS167" s="82">
        <v>7.1428571428571397E-2</v>
      </c>
      <c r="CT167" s="82">
        <v>0.115384615384615</v>
      </c>
      <c r="CU167" s="82">
        <v>0.1125</v>
      </c>
      <c r="CV167" s="82">
        <v>0.14285714285714199</v>
      </c>
      <c r="CW167" s="82">
        <v>8.5714285714285701E-2</v>
      </c>
      <c r="CX167" s="82">
        <v>8.8888888888888795E-2</v>
      </c>
      <c r="CY167" s="82"/>
      <c r="CZ167" s="82"/>
      <c r="DA167" s="82"/>
      <c r="DB167" s="82">
        <v>0.25</v>
      </c>
      <c r="DC167" s="82"/>
      <c r="DD167" s="82">
        <v>0.108695652173913</v>
      </c>
    </row>
    <row r="168" spans="74:108">
      <c r="BV168" s="235">
        <v>3</v>
      </c>
      <c r="BW168" s="82">
        <v>0.109090909090909</v>
      </c>
      <c r="BX168" s="82">
        <v>5.8252427184466E-2</v>
      </c>
      <c r="BY168" s="82">
        <v>8.9285714285714204E-2</v>
      </c>
      <c r="BZ168" s="82">
        <v>8.5365853658536495E-2</v>
      </c>
      <c r="CA168" s="82">
        <v>8.3516483516483497E-2</v>
      </c>
      <c r="CB168" s="82">
        <v>9.64083175803402E-2</v>
      </c>
      <c r="CC168" s="82">
        <v>0.10970464135021001</v>
      </c>
      <c r="CD168" s="82">
        <v>0.110679611650485</v>
      </c>
      <c r="CE168" s="82">
        <v>7.8629032258064502E-2</v>
      </c>
      <c r="CF168" s="82">
        <v>0.15909090909090901</v>
      </c>
      <c r="CG168" s="82">
        <v>0.144230769230769</v>
      </c>
      <c r="CH168" s="82">
        <v>0.13019390581717399</v>
      </c>
      <c r="CI168" s="82">
        <v>0.14184397163120499</v>
      </c>
      <c r="CJ168" s="82">
        <v>0.118110236220472</v>
      </c>
      <c r="CK168" s="82"/>
      <c r="CL168" s="82">
        <v>9.0909090909090898E-2</v>
      </c>
      <c r="CM168" s="82">
        <v>0.12</v>
      </c>
      <c r="CN168" s="82"/>
      <c r="CO168" s="82"/>
      <c r="CP168" s="82">
        <v>0.11688311688311601</v>
      </c>
      <c r="CQ168" s="82">
        <v>8.6206896551724102E-2</v>
      </c>
      <c r="CR168" s="82">
        <v>0.25</v>
      </c>
      <c r="CS168" s="82">
        <v>9.0909090909090898E-2</v>
      </c>
      <c r="CT168" s="82">
        <v>6.8965517241379296E-2</v>
      </c>
      <c r="CU168" s="82">
        <v>6.7632850241545805E-2</v>
      </c>
      <c r="CV168" s="82">
        <v>5.5555555555555497E-2</v>
      </c>
      <c r="CW168" s="82">
        <v>0.120967741935483</v>
      </c>
      <c r="CX168" s="82">
        <v>8.8235294117646995E-2</v>
      </c>
      <c r="CY168" s="82">
        <v>0.11111111111111099</v>
      </c>
      <c r="CZ168" s="82"/>
      <c r="DA168" s="82"/>
      <c r="DB168" s="82"/>
      <c r="DC168" s="82">
        <v>0.05</v>
      </c>
      <c r="DD168" s="82">
        <v>7.2538860103626895E-2</v>
      </c>
    </row>
    <row r="169" spans="74:108">
      <c r="BV169" s="235">
        <v>4</v>
      </c>
      <c r="BW169" s="82">
        <v>7.7821011673151697E-2</v>
      </c>
      <c r="BX169" s="82">
        <v>4.9382716049382699E-2</v>
      </c>
      <c r="BY169" s="82">
        <v>6.6420664206641999E-2</v>
      </c>
      <c r="BZ169" s="82">
        <v>0.101086048454469</v>
      </c>
      <c r="CA169" s="82">
        <v>0.11755233494363899</v>
      </c>
      <c r="CB169" s="82">
        <v>0.108108108108108</v>
      </c>
      <c r="CC169" s="82">
        <v>0.10466067048242</v>
      </c>
      <c r="CD169" s="82">
        <v>0.10819949281487699</v>
      </c>
      <c r="CE169" s="82">
        <v>8.3404987102321498E-2</v>
      </c>
      <c r="CF169" s="82">
        <v>0.13970588235294101</v>
      </c>
      <c r="CG169" s="82">
        <v>0.15021008403361299</v>
      </c>
      <c r="CH169" s="82">
        <v>0.150157728706624</v>
      </c>
      <c r="CI169" s="82">
        <v>0.151898734177215</v>
      </c>
      <c r="CJ169" s="82">
        <v>0.164874551971326</v>
      </c>
      <c r="CK169" s="82">
        <v>0.25</v>
      </c>
      <c r="CL169" s="82">
        <v>8.5889570552147201E-2</v>
      </c>
      <c r="CM169" s="82">
        <v>0.13807531380753099</v>
      </c>
      <c r="CN169" s="82">
        <v>0.11111111111111099</v>
      </c>
      <c r="CO169" s="82">
        <v>0.25</v>
      </c>
      <c r="CP169" s="82">
        <v>0.161904761904761</v>
      </c>
      <c r="CQ169" s="82">
        <v>7.6470588235294096E-2</v>
      </c>
      <c r="CR169" s="82">
        <v>8.3333333333333301E-2</v>
      </c>
      <c r="CS169" s="82">
        <v>9.0909090909090898E-2</v>
      </c>
      <c r="CT169" s="82">
        <v>7.5675675675675597E-2</v>
      </c>
      <c r="CU169" s="82">
        <v>0.120481927710843</v>
      </c>
      <c r="CV169" s="82">
        <v>0.17333333333333301</v>
      </c>
      <c r="CW169" s="82">
        <v>0.10958904109589</v>
      </c>
      <c r="CX169" s="82">
        <v>0.138418079096045</v>
      </c>
      <c r="CY169" s="82">
        <v>0.16129032258064499</v>
      </c>
      <c r="CZ169" s="82">
        <v>5.2631578947368397E-2</v>
      </c>
      <c r="DA169" s="82">
        <v>0.23076923076923</v>
      </c>
      <c r="DB169" s="82">
        <v>4.4444444444444398E-2</v>
      </c>
      <c r="DC169" s="82">
        <v>0.156626506024096</v>
      </c>
      <c r="DD169" s="82">
        <v>6.9915254237288102E-2</v>
      </c>
    </row>
    <row r="170" spans="74:108">
      <c r="BV170" s="235">
        <v>5</v>
      </c>
      <c r="BW170" s="82">
        <v>7.0866141732283394E-2</v>
      </c>
      <c r="BX170" s="82">
        <v>6.3655030800821299E-2</v>
      </c>
      <c r="BY170" s="82">
        <v>8.2000000000000003E-2</v>
      </c>
      <c r="BZ170" s="82">
        <v>0.103825136612021</v>
      </c>
      <c r="CA170" s="82">
        <v>0.110158594084869</v>
      </c>
      <c r="CB170" s="82">
        <v>0.112721417069243</v>
      </c>
      <c r="CC170" s="82">
        <v>0.11383464894058901</v>
      </c>
      <c r="CD170" s="82">
        <v>9.3722369584438497E-2</v>
      </c>
      <c r="CE170" s="82">
        <v>0.10103743797925099</v>
      </c>
      <c r="CF170" s="82">
        <v>0.11344537815126</v>
      </c>
      <c r="CG170" s="82">
        <v>0.16153846153846099</v>
      </c>
      <c r="CH170" s="82">
        <v>0.14627949183302999</v>
      </c>
      <c r="CI170" s="82">
        <v>0.15210355987054999</v>
      </c>
      <c r="CJ170" s="82">
        <v>0.15238095238095201</v>
      </c>
      <c r="CK170" s="82">
        <v>0.17647058823529399</v>
      </c>
      <c r="CL170" s="82">
        <v>0.115853658536585</v>
      </c>
      <c r="CM170" s="82">
        <v>0.14260249554367199</v>
      </c>
      <c r="CN170" s="82">
        <v>0.1875</v>
      </c>
      <c r="CO170" s="82">
        <v>0.2</v>
      </c>
      <c r="CP170" s="82">
        <v>0.122923588039867</v>
      </c>
      <c r="CQ170" s="82">
        <v>0.14396887159533001</v>
      </c>
      <c r="CR170" s="82">
        <v>0.13636363636363599</v>
      </c>
      <c r="CS170" s="82">
        <v>0.10344827586206801</v>
      </c>
      <c r="CT170" s="82">
        <v>0.10231023102310199</v>
      </c>
      <c r="CU170" s="82">
        <v>0.13214285714285701</v>
      </c>
      <c r="CV170" s="82">
        <v>0.129411764705882</v>
      </c>
      <c r="CW170" s="82">
        <v>0.140151515151515</v>
      </c>
      <c r="CX170" s="82">
        <v>0.148450244698205</v>
      </c>
      <c r="CY170" s="82">
        <v>0.15094339622641501</v>
      </c>
      <c r="CZ170" s="82">
        <v>7.5949367088607597E-2</v>
      </c>
      <c r="DA170" s="82"/>
      <c r="DB170" s="82">
        <v>0.15</v>
      </c>
      <c r="DC170" s="82">
        <v>0.128571428571428</v>
      </c>
      <c r="DD170" s="82">
        <v>8.9411764705882302E-2</v>
      </c>
    </row>
    <row r="171" spans="74:108">
      <c r="BV171" s="235">
        <v>6</v>
      </c>
      <c r="BW171" s="82">
        <v>8.9914945321992706E-2</v>
      </c>
      <c r="BX171" s="82">
        <v>9.4240837696334998E-2</v>
      </c>
      <c r="BY171" s="82">
        <v>9.9346405228758095E-2</v>
      </c>
      <c r="BZ171" s="82">
        <v>0.113359119309729</v>
      </c>
      <c r="CA171" s="82">
        <v>0.12510448592922799</v>
      </c>
      <c r="CB171" s="82">
        <v>0.114906010060894</v>
      </c>
      <c r="CC171" s="82">
        <v>0.114123068582271</v>
      </c>
      <c r="CD171" s="82">
        <v>0.102316602316602</v>
      </c>
      <c r="CE171" s="82">
        <v>0.10570762958648799</v>
      </c>
      <c r="CF171" s="82">
        <v>0.14824797843665699</v>
      </c>
      <c r="CG171" s="82">
        <v>0.14926660914581499</v>
      </c>
      <c r="CH171" s="82">
        <v>0.16553067185978501</v>
      </c>
      <c r="CI171" s="82">
        <v>0.168255748738081</v>
      </c>
      <c r="CJ171" s="82">
        <v>0.16898148148148101</v>
      </c>
      <c r="CK171" s="82">
        <v>8.1300813008129996E-2</v>
      </c>
      <c r="CL171" s="82">
        <v>0.134686346863468</v>
      </c>
      <c r="CM171" s="82">
        <v>0.15384615384615299</v>
      </c>
      <c r="CN171" s="82">
        <v>0.159574468085106</v>
      </c>
      <c r="CO171" s="82">
        <v>0.11111111111111099</v>
      </c>
      <c r="CP171" s="82">
        <v>0.13235294117647001</v>
      </c>
      <c r="CQ171" s="82">
        <v>0.108641975308641</v>
      </c>
      <c r="CR171" s="82">
        <v>0.2</v>
      </c>
      <c r="CS171" s="82">
        <v>0.11979166666666601</v>
      </c>
      <c r="CT171" s="82">
        <v>0.11363636363636299</v>
      </c>
      <c r="CU171" s="82">
        <v>0.110210696920583</v>
      </c>
      <c r="CV171" s="82">
        <v>0.14074074074074</v>
      </c>
      <c r="CW171" s="82">
        <v>0.126358695652173</v>
      </c>
      <c r="CX171" s="82">
        <v>0.154002026342451</v>
      </c>
      <c r="CY171" s="82">
        <v>0.164179104477611</v>
      </c>
      <c r="CZ171" s="82">
        <v>0.100775193798449</v>
      </c>
      <c r="DA171" s="82">
        <v>0.171875</v>
      </c>
      <c r="DB171" s="82">
        <v>9.7674418604651106E-2</v>
      </c>
      <c r="DC171" s="82">
        <v>0.101398601398601</v>
      </c>
      <c r="DD171" s="82">
        <v>9.7345132743362803E-2</v>
      </c>
    </row>
    <row r="172" spans="74:108">
      <c r="BV172" s="235">
        <v>7</v>
      </c>
      <c r="BW172" s="82">
        <v>9.4428706326723302E-2</v>
      </c>
      <c r="BX172" s="82">
        <v>8.1433224755700306E-2</v>
      </c>
      <c r="BY172" s="82">
        <v>0.101744186046511</v>
      </c>
      <c r="BZ172" s="82">
        <v>0.11093466424682299</v>
      </c>
      <c r="CA172" s="82">
        <v>0.114513422818791</v>
      </c>
      <c r="CB172" s="82">
        <v>0.125173852573018</v>
      </c>
      <c r="CC172" s="82">
        <v>0.12738597548724101</v>
      </c>
      <c r="CD172" s="82">
        <v>0.120527306967984</v>
      </c>
      <c r="CE172" s="82">
        <v>0.115635179153094</v>
      </c>
      <c r="CF172" s="82">
        <v>0.11963882618510099</v>
      </c>
      <c r="CG172" s="82">
        <v>0.157744468236973</v>
      </c>
      <c r="CH172" s="82">
        <v>0.158170461414467</v>
      </c>
      <c r="CI172" s="82">
        <v>0.159827213822894</v>
      </c>
      <c r="CJ172" s="82">
        <v>0.15327102803738299</v>
      </c>
      <c r="CK172" s="82">
        <v>0.126582278481012</v>
      </c>
      <c r="CL172" s="82">
        <v>0.14809160305343499</v>
      </c>
      <c r="CM172" s="82">
        <v>0.12711864406779599</v>
      </c>
      <c r="CN172" s="82">
        <v>0.108433734939759</v>
      </c>
      <c r="CO172" s="82">
        <v>0.15151515151515099</v>
      </c>
      <c r="CP172" s="82">
        <v>0.155722326454033</v>
      </c>
      <c r="CQ172" s="82">
        <v>0.141153081510934</v>
      </c>
      <c r="CR172" s="82">
        <v>0.11764705882352899</v>
      </c>
      <c r="CS172" s="82">
        <v>0.16666666666666599</v>
      </c>
      <c r="CT172" s="82">
        <v>0.136563876651982</v>
      </c>
      <c r="CU172" s="82">
        <v>0.119279819954988</v>
      </c>
      <c r="CV172" s="82">
        <v>0.120567375886524</v>
      </c>
      <c r="CW172" s="82">
        <v>0.140106951871657</v>
      </c>
      <c r="CX172" s="82">
        <v>0.139202407825432</v>
      </c>
      <c r="CY172" s="82">
        <v>0.16470588235294101</v>
      </c>
      <c r="CZ172" s="82">
        <v>0.124324324324324</v>
      </c>
      <c r="DA172" s="82">
        <v>8.6956521739130405E-2</v>
      </c>
      <c r="DB172" s="82">
        <v>0.12968299711815501</v>
      </c>
      <c r="DC172" s="82">
        <v>0.14507772020725301</v>
      </c>
      <c r="DD172" s="82">
        <v>9.7010716300056393E-2</v>
      </c>
    </row>
    <row r="173" spans="74:108">
      <c r="BV173" s="235">
        <v>8</v>
      </c>
      <c r="BW173" s="82">
        <v>9.6802841918294802E-2</v>
      </c>
      <c r="BX173" s="82">
        <v>9.4745908699397002E-2</v>
      </c>
      <c r="BY173" s="82">
        <v>0.103781882145998</v>
      </c>
      <c r="BZ173" s="82">
        <v>0.12531752751905101</v>
      </c>
      <c r="CA173" s="82">
        <v>0.123333959076403</v>
      </c>
      <c r="CB173" s="82">
        <v>0.121222830888849</v>
      </c>
      <c r="CC173" s="82">
        <v>0.124434389140271</v>
      </c>
      <c r="CD173" s="82">
        <v>0.115097159940209</v>
      </c>
      <c r="CE173" s="82">
        <v>0.11453561016243199</v>
      </c>
      <c r="CF173" s="82">
        <v>0.163793103448275</v>
      </c>
      <c r="CG173" s="82">
        <v>0.15804294262583499</v>
      </c>
      <c r="CH173" s="82">
        <v>0.16488140780413099</v>
      </c>
      <c r="CI173" s="82">
        <v>0.16781345565749201</v>
      </c>
      <c r="CJ173" s="82">
        <v>0.15942028985507201</v>
      </c>
      <c r="CK173" s="82">
        <v>0.151898734177215</v>
      </c>
      <c r="CL173" s="82">
        <v>0.12862547288776699</v>
      </c>
      <c r="CM173" s="82">
        <v>0.139636363636363</v>
      </c>
      <c r="CN173" s="82">
        <v>8.5470085470085402E-2</v>
      </c>
      <c r="CO173" s="82">
        <v>0.159663865546218</v>
      </c>
      <c r="CP173" s="82">
        <v>0.14334470989761</v>
      </c>
      <c r="CQ173" s="82">
        <v>0.15206611570247899</v>
      </c>
      <c r="CR173" s="82">
        <v>0.189873417721519</v>
      </c>
      <c r="CS173" s="82">
        <v>0.16585365853658501</v>
      </c>
      <c r="CT173" s="82">
        <v>0.133192389006342</v>
      </c>
      <c r="CU173" s="82">
        <v>0.130181347150259</v>
      </c>
      <c r="CV173" s="82">
        <v>0.17647058823529399</v>
      </c>
      <c r="CW173" s="82">
        <v>0.143820224719101</v>
      </c>
      <c r="CX173" s="82">
        <v>0.13324269204622699</v>
      </c>
      <c r="CY173" s="82">
        <v>0.11363636363636299</v>
      </c>
      <c r="CZ173" s="82">
        <v>0.179372197309417</v>
      </c>
      <c r="DA173" s="82">
        <v>0.158730158730158</v>
      </c>
      <c r="DB173" s="82">
        <v>0.13753581661891101</v>
      </c>
      <c r="DC173" s="82">
        <v>0.130859375</v>
      </c>
      <c r="DD173" s="82">
        <v>0.102453102453102</v>
      </c>
    </row>
    <row r="174" spans="74:108">
      <c r="BV174" s="235">
        <v>9</v>
      </c>
      <c r="BW174" s="82">
        <v>0.10695187165775399</v>
      </c>
      <c r="BX174" s="82">
        <v>0.109375</v>
      </c>
      <c r="BY174" s="82">
        <v>0.105363984674329</v>
      </c>
      <c r="BZ174" s="82">
        <v>0.113481228668941</v>
      </c>
      <c r="CA174" s="82">
        <v>0.119536794919686</v>
      </c>
      <c r="CB174" s="82">
        <v>0.13191699604743001</v>
      </c>
      <c r="CC174" s="82">
        <v>0.12632464255677001</v>
      </c>
      <c r="CD174" s="82">
        <v>0.12509157509157501</v>
      </c>
      <c r="CE174" s="82">
        <v>0.115258677144728</v>
      </c>
      <c r="CF174" s="82">
        <v>0.14705882352941099</v>
      </c>
      <c r="CG174" s="82">
        <v>0.151183970856102</v>
      </c>
      <c r="CH174" s="82">
        <v>0.15242914979757</v>
      </c>
      <c r="CI174" s="82">
        <v>0.16009371339320499</v>
      </c>
      <c r="CJ174" s="82">
        <v>0.16653635652853699</v>
      </c>
      <c r="CK174" s="82">
        <v>0.118483412322274</v>
      </c>
      <c r="CL174" s="82">
        <v>0.141263940520446</v>
      </c>
      <c r="CM174" s="82">
        <v>0.127941176470588</v>
      </c>
      <c r="CN174" s="82">
        <v>0.18021201413427501</v>
      </c>
      <c r="CO174" s="82">
        <v>0.14393939393939301</v>
      </c>
      <c r="CP174" s="82">
        <v>0.150709219858156</v>
      </c>
      <c r="CQ174" s="82">
        <v>0.13407821229050201</v>
      </c>
      <c r="CR174" s="82">
        <v>0.15</v>
      </c>
      <c r="CS174" s="82">
        <v>8.5585585585585502E-2</v>
      </c>
      <c r="CT174" s="82">
        <v>0.140845070422535</v>
      </c>
      <c r="CU174" s="82">
        <v>0.131064446053584</v>
      </c>
      <c r="CV174" s="82">
        <v>0.16783216783216701</v>
      </c>
      <c r="CW174" s="82">
        <v>0.18714768883878199</v>
      </c>
      <c r="CX174" s="82">
        <v>0.158395649218218</v>
      </c>
      <c r="CY174" s="82">
        <v>0.114583333333333</v>
      </c>
      <c r="CZ174" s="82">
        <v>0.15887850467289699</v>
      </c>
      <c r="DA174" s="82">
        <v>0.171875</v>
      </c>
      <c r="DB174" s="82">
        <v>0.14211886304909499</v>
      </c>
      <c r="DC174" s="82">
        <v>0.12834224598930399</v>
      </c>
      <c r="DD174" s="82">
        <v>0.10836693548387</v>
      </c>
    </row>
    <row r="175" spans="74:108">
      <c r="BV175" s="235">
        <v>10</v>
      </c>
      <c r="BW175" s="82">
        <v>8.5972850678733004E-2</v>
      </c>
      <c r="BX175" s="82">
        <v>9.7794822627037398E-2</v>
      </c>
      <c r="BY175" s="82">
        <v>9.7514340344168199E-2</v>
      </c>
      <c r="BZ175" s="82">
        <v>0.120284174424301</v>
      </c>
      <c r="CA175" s="82">
        <v>0.119696659151465</v>
      </c>
      <c r="CB175" s="82">
        <v>0.125559734909546</v>
      </c>
      <c r="CC175" s="82">
        <v>0.12679382379654799</v>
      </c>
      <c r="CD175" s="82">
        <v>0.12789751931679499</v>
      </c>
      <c r="CE175" s="82">
        <v>0.123746637319638</v>
      </c>
      <c r="CF175" s="82">
        <v>0.19607843137254899</v>
      </c>
      <c r="CG175" s="82">
        <v>0.15408118725447401</v>
      </c>
      <c r="CH175" s="82">
        <v>0.156464192862207</v>
      </c>
      <c r="CI175" s="82">
        <v>0.157436708860759</v>
      </c>
      <c r="CJ175" s="82">
        <v>0.15853658536585299</v>
      </c>
      <c r="CK175" s="82">
        <v>9.1703056768558902E-2</v>
      </c>
      <c r="CL175" s="82">
        <v>0.125854993160054</v>
      </c>
      <c r="CM175" s="82">
        <v>0.12738853503184699</v>
      </c>
      <c r="CN175" s="82">
        <v>0.14432989690721601</v>
      </c>
      <c r="CO175" s="82">
        <v>0.11949685534591099</v>
      </c>
      <c r="CP175" s="82">
        <v>0.10934744268077599</v>
      </c>
      <c r="CQ175" s="82">
        <v>0.11047619047619001</v>
      </c>
      <c r="CR175" s="82">
        <v>0.15044247787610601</v>
      </c>
      <c r="CS175" s="82">
        <v>9.8837209302325493E-2</v>
      </c>
      <c r="CT175" s="82">
        <v>0.16935483870967699</v>
      </c>
      <c r="CU175" s="82">
        <v>0.13132911392405</v>
      </c>
      <c r="CV175" s="82">
        <v>0.144144144144144</v>
      </c>
      <c r="CW175" s="82">
        <v>0.13077939233817701</v>
      </c>
      <c r="CX175" s="82">
        <v>0.16561403508771899</v>
      </c>
      <c r="CY175" s="82">
        <v>0.10344827586206801</v>
      </c>
      <c r="CZ175" s="82">
        <v>8.6776859504132206E-2</v>
      </c>
      <c r="DA175" s="82">
        <v>0.15094339622641501</v>
      </c>
      <c r="DB175" s="82">
        <v>0.13649851632047399</v>
      </c>
      <c r="DC175" s="82">
        <v>0.14566284779050701</v>
      </c>
      <c r="DD175" s="82">
        <v>9.4492440604751607E-2</v>
      </c>
    </row>
    <row r="176" spans="74:108">
      <c r="BV176" s="235">
        <v>11</v>
      </c>
      <c r="BW176" s="82">
        <v>0.105067985166872</v>
      </c>
      <c r="BX176" s="82">
        <v>0.102502979737783</v>
      </c>
      <c r="BY176" s="82">
        <v>0.10576923076923</v>
      </c>
      <c r="BZ176" s="82">
        <v>0.11849881796690299</v>
      </c>
      <c r="CA176" s="82">
        <v>0.12616593028964099</v>
      </c>
      <c r="CB176" s="82">
        <v>0.11997419909696801</v>
      </c>
      <c r="CC176" s="82">
        <v>0.116494845360824</v>
      </c>
      <c r="CD176" s="82">
        <v>0.117830573554115</v>
      </c>
      <c r="CE176" s="82">
        <v>0.11573131724338399</v>
      </c>
      <c r="CF176" s="82">
        <v>0.12542372881355901</v>
      </c>
      <c r="CG176" s="82">
        <v>0.14551422319474799</v>
      </c>
      <c r="CH176" s="82">
        <v>0.152454780361757</v>
      </c>
      <c r="CI176" s="82">
        <v>0.154471544715447</v>
      </c>
      <c r="CJ176" s="82">
        <v>0.15820895522388001</v>
      </c>
      <c r="CK176" s="82">
        <v>0.15706806282722499</v>
      </c>
      <c r="CL176" s="82">
        <v>0.115853658536585</v>
      </c>
      <c r="CM176" s="82">
        <v>0.12806324110671899</v>
      </c>
      <c r="CN176" s="82">
        <v>0.13043478260869501</v>
      </c>
      <c r="CO176" s="82">
        <v>0.152941176470588</v>
      </c>
      <c r="CP176" s="82">
        <v>0.121722846441947</v>
      </c>
      <c r="CQ176" s="82">
        <v>0.124694376528117</v>
      </c>
      <c r="CR176" s="82">
        <v>0.148148148148148</v>
      </c>
      <c r="CS176" s="82">
        <v>0.14184397163120499</v>
      </c>
      <c r="CT176" s="82">
        <v>0.14122137404580101</v>
      </c>
      <c r="CU176" s="82">
        <v>0.12413793103448199</v>
      </c>
      <c r="CV176" s="82">
        <v>0.116279069767441</v>
      </c>
      <c r="CW176" s="82">
        <v>0.148450244698205</v>
      </c>
      <c r="CX176" s="82">
        <v>0.128654970760233</v>
      </c>
      <c r="CY176" s="82">
        <v>2.77777777777777E-2</v>
      </c>
      <c r="CZ176" s="82">
        <v>0.13419913419913401</v>
      </c>
      <c r="DA176" s="82">
        <v>5.0847457627118599E-2</v>
      </c>
      <c r="DB176" s="82">
        <v>0.16913946587536999</v>
      </c>
      <c r="DC176" s="82">
        <v>0.149466192170818</v>
      </c>
      <c r="DD176" s="82">
        <v>0.103835978835978</v>
      </c>
    </row>
    <row r="177" spans="74:108">
      <c r="BV177" s="235">
        <v>12</v>
      </c>
      <c r="BW177" s="82">
        <v>0.123076923076923</v>
      </c>
      <c r="BX177" s="82">
        <v>7.69230769230769E-2</v>
      </c>
      <c r="BY177" s="82">
        <v>0.117174959871589</v>
      </c>
      <c r="BZ177" s="82">
        <v>0.106893880712625</v>
      </c>
      <c r="CA177" s="82">
        <v>0.108286252354048</v>
      </c>
      <c r="CB177" s="82">
        <v>0.109866666666666</v>
      </c>
      <c r="CC177" s="82">
        <v>0.11700716370390001</v>
      </c>
      <c r="CD177" s="82">
        <v>0.115753636645001</v>
      </c>
      <c r="CE177" s="82">
        <v>0.117669032499066</v>
      </c>
      <c r="CF177" s="82">
        <v>0.145299145299145</v>
      </c>
      <c r="CG177" s="82">
        <v>0.149399399399399</v>
      </c>
      <c r="CH177" s="82">
        <v>0.14525993883791999</v>
      </c>
      <c r="CI177" s="82">
        <v>0.14933837429111499</v>
      </c>
      <c r="CJ177" s="82">
        <v>0.138011695906432</v>
      </c>
      <c r="CK177" s="82">
        <v>9.9337748344370799E-2</v>
      </c>
      <c r="CL177" s="82">
        <v>0.14876033057851201</v>
      </c>
      <c r="CM177" s="82">
        <v>0.12741312741312699</v>
      </c>
      <c r="CN177" s="82">
        <v>0.15209125475285101</v>
      </c>
      <c r="CO177" s="82">
        <v>0.12676056338028099</v>
      </c>
      <c r="CP177" s="82">
        <v>0.114285714285714</v>
      </c>
      <c r="CQ177" s="82">
        <v>0.11575562700964601</v>
      </c>
      <c r="CR177" s="82">
        <v>0.10638297872340401</v>
      </c>
      <c r="CS177" s="82">
        <v>7.8947368421052599E-2</v>
      </c>
      <c r="CT177" s="82">
        <v>0.15757575757575701</v>
      </c>
      <c r="CU177" s="82">
        <v>0.12169312169312101</v>
      </c>
      <c r="CV177" s="82">
        <v>0.14893617021276501</v>
      </c>
      <c r="CW177" s="82">
        <v>0.129896907216494</v>
      </c>
      <c r="CX177" s="82">
        <v>0.13056994818652801</v>
      </c>
      <c r="CY177" s="82">
        <v>0.14925373134328301</v>
      </c>
      <c r="CZ177" s="82">
        <v>9.5238095238095205E-2</v>
      </c>
      <c r="DA177" s="82">
        <v>9.3023255813953404E-2</v>
      </c>
      <c r="DB177" s="82">
        <v>9.2592592592592504E-2</v>
      </c>
      <c r="DC177" s="82">
        <v>0.12030075187969901</v>
      </c>
      <c r="DD177" s="82">
        <v>0.10436137071651</v>
      </c>
    </row>
    <row r="178" spans="74:108">
      <c r="BV178" s="235">
        <v>13</v>
      </c>
      <c r="BW178" s="82">
        <v>0.103982300884955</v>
      </c>
      <c r="BX178" s="82">
        <v>0.103238866396761</v>
      </c>
      <c r="BY178" s="82">
        <v>8.5106382978723402E-2</v>
      </c>
      <c r="BZ178" s="82">
        <v>9.1732729331823304E-2</v>
      </c>
      <c r="CA178" s="82">
        <v>0.111672987779182</v>
      </c>
      <c r="CB178" s="82">
        <v>0.11316800558854299</v>
      </c>
      <c r="CC178" s="82">
        <v>9.9854227405247797E-2</v>
      </c>
      <c r="CD178" s="82">
        <v>0.10128205128205101</v>
      </c>
      <c r="CE178" s="82">
        <v>0.10825892857142801</v>
      </c>
      <c r="CF178" s="82">
        <v>0.102272727272727</v>
      </c>
      <c r="CG178" s="82">
        <v>0.141116751269035</v>
      </c>
      <c r="CH178" s="82">
        <v>0.137520303194369</v>
      </c>
      <c r="CI178" s="82">
        <v>0.12303881090008199</v>
      </c>
      <c r="CJ178" s="82">
        <v>0.111650485436893</v>
      </c>
      <c r="CK178" s="82">
        <v>0.126050420168067</v>
      </c>
      <c r="CL178" s="82">
        <v>0.134860050890585</v>
      </c>
      <c r="CM178" s="82">
        <v>9.9750623441396499E-2</v>
      </c>
      <c r="CN178" s="82">
        <v>0.12935323383084499</v>
      </c>
      <c r="CO178" s="82">
        <v>9.3959731543624095E-2</v>
      </c>
      <c r="CP178" s="82">
        <v>8.3135391923990498E-2</v>
      </c>
      <c r="CQ178" s="82">
        <v>0.116504854368932</v>
      </c>
      <c r="CR178" s="82">
        <v>0.11764705882352899</v>
      </c>
      <c r="CS178" s="82">
        <v>0.186046511627906</v>
      </c>
      <c r="CT178" s="82">
        <v>0.114503816793893</v>
      </c>
      <c r="CU178" s="82">
        <v>0.130808950086058</v>
      </c>
      <c r="CV178" s="82">
        <v>0.15625</v>
      </c>
      <c r="CW178" s="82">
        <v>0.125</v>
      </c>
      <c r="CX178" s="82">
        <v>0.12090680100755601</v>
      </c>
      <c r="CY178" s="82">
        <v>6.25E-2</v>
      </c>
      <c r="CZ178" s="82">
        <v>0.112582781456953</v>
      </c>
      <c r="DA178" s="82">
        <v>0.20512820512820501</v>
      </c>
      <c r="DB178" s="82">
        <v>0.105263157894736</v>
      </c>
      <c r="DC178" s="82">
        <v>0.103044496487119</v>
      </c>
      <c r="DD178" s="82">
        <v>0.102697095435684</v>
      </c>
    </row>
    <row r="179" spans="74:108">
      <c r="BV179" s="235">
        <v>14</v>
      </c>
      <c r="BW179" s="82">
        <v>8.3591331269349797E-2</v>
      </c>
      <c r="BX179" s="82">
        <v>8.4745762711864403E-2</v>
      </c>
      <c r="BY179" s="82">
        <v>9.1445427728613499E-2</v>
      </c>
      <c r="BZ179" s="82">
        <v>8.3548664944013695E-2</v>
      </c>
      <c r="CA179" s="82">
        <v>9.5451633568225502E-2</v>
      </c>
      <c r="CB179" s="82">
        <v>7.6126359399274895E-2</v>
      </c>
      <c r="CC179" s="82">
        <v>0.104538500764915</v>
      </c>
      <c r="CD179" s="82">
        <v>9.65068087625814E-2</v>
      </c>
      <c r="CE179" s="82">
        <v>0.1</v>
      </c>
      <c r="CF179" s="82">
        <v>9.5238095238095205E-2</v>
      </c>
      <c r="CG179" s="82">
        <v>9.3023255813953404E-2</v>
      </c>
      <c r="CH179" s="82">
        <v>0.119841269841269</v>
      </c>
      <c r="CI179" s="82">
        <v>0.116868798235942</v>
      </c>
      <c r="CJ179" s="82">
        <v>0.11084337349397499</v>
      </c>
      <c r="CK179" s="82">
        <v>0.105882352941176</v>
      </c>
      <c r="CL179" s="82">
        <v>0.121457489878542</v>
      </c>
      <c r="CM179" s="82">
        <v>0.119298245614035</v>
      </c>
      <c r="CN179" s="82">
        <v>0.15028901734104</v>
      </c>
      <c r="CO179" s="82">
        <v>0.118181818181818</v>
      </c>
      <c r="CP179" s="82">
        <v>9.34579439252336E-2</v>
      </c>
      <c r="CQ179" s="82">
        <v>0.101910828025477</v>
      </c>
      <c r="CR179" s="82">
        <v>8.5714285714285701E-2</v>
      </c>
      <c r="CS179" s="82">
        <v>9.2307692307692299E-2</v>
      </c>
      <c r="CT179" s="82">
        <v>7.9545454545454503E-2</v>
      </c>
      <c r="CU179" s="82">
        <v>0.122715404699738</v>
      </c>
      <c r="CV179" s="82">
        <v>0.18181818181818099</v>
      </c>
      <c r="CW179" s="82">
        <v>9.16334661354581E-2</v>
      </c>
      <c r="CX179" s="82">
        <v>8.5808580858085806E-2</v>
      </c>
      <c r="CY179" s="82">
        <v>0.1875</v>
      </c>
      <c r="CZ179" s="82">
        <v>0.103174603174603</v>
      </c>
      <c r="DA179" s="82">
        <v>0.04</v>
      </c>
      <c r="DB179" s="82">
        <v>9.0909090909090898E-2</v>
      </c>
      <c r="DC179" s="82">
        <v>0.109090909090909</v>
      </c>
      <c r="DD179" s="82">
        <v>9.5567867036011001E-2</v>
      </c>
    </row>
    <row r="180" spans="74:108">
      <c r="BV180" s="235">
        <v>15</v>
      </c>
      <c r="BW180" s="82">
        <v>8.8372093023255799E-2</v>
      </c>
      <c r="BX180" s="82">
        <v>6.5420560747663503E-2</v>
      </c>
      <c r="BY180" s="82">
        <v>4.8387096774193498E-2</v>
      </c>
      <c r="BZ180" s="82">
        <v>8.4626234132581094E-2</v>
      </c>
      <c r="CA180" s="82">
        <v>8.2177161152614697E-2</v>
      </c>
      <c r="CB180" s="82">
        <v>7.6855123674911596E-2</v>
      </c>
      <c r="CC180" s="82">
        <v>8.5784313725490197E-2</v>
      </c>
      <c r="CD180" s="82">
        <v>7.3319755600814607E-2</v>
      </c>
      <c r="CE180" s="82">
        <v>6.6305818673883604E-2</v>
      </c>
      <c r="CF180" s="82">
        <v>5.3333333333333302E-2</v>
      </c>
      <c r="CG180" s="82">
        <v>9.8092643051771095E-2</v>
      </c>
      <c r="CH180" s="82">
        <v>9.2050209205020897E-2</v>
      </c>
      <c r="CI180" s="82">
        <v>8.2901554404144998E-2</v>
      </c>
      <c r="CJ180" s="82">
        <v>8.4870848708487004E-2</v>
      </c>
      <c r="CK180" s="82">
        <v>8.3333333333333301E-2</v>
      </c>
      <c r="CL180" s="82">
        <v>6.8322981366459604E-2</v>
      </c>
      <c r="CM180" s="82">
        <v>8.7976539589442806E-2</v>
      </c>
      <c r="CN180" s="82">
        <v>7.1428571428571397E-2</v>
      </c>
      <c r="CO180" s="82">
        <v>0.140625</v>
      </c>
      <c r="CP180" s="82">
        <v>8.7866108786610803E-2</v>
      </c>
      <c r="CQ180" s="82">
        <v>5.0505050505050497E-2</v>
      </c>
      <c r="CR180" s="82">
        <v>0.16250000000000001</v>
      </c>
      <c r="CS180" s="82">
        <v>0.12121212121212099</v>
      </c>
      <c r="CT180" s="82">
        <v>0.108695652173913</v>
      </c>
      <c r="CU180" s="82">
        <v>8.59375E-2</v>
      </c>
      <c r="CV180" s="82">
        <v>0.14285714285714199</v>
      </c>
      <c r="CW180" s="82">
        <v>8.3333333333333301E-2</v>
      </c>
      <c r="CX180" s="82">
        <v>8.1730769230769204E-2</v>
      </c>
      <c r="CY180" s="82"/>
      <c r="CZ180" s="82">
        <v>2.4691358024691301E-2</v>
      </c>
      <c r="DA180" s="82">
        <v>0.14285714285714199</v>
      </c>
      <c r="DB180" s="82">
        <v>9.8039215686274495E-2</v>
      </c>
      <c r="DC180" s="82">
        <v>8.7336244541484698E-2</v>
      </c>
      <c r="DD180" s="82">
        <v>0.05</v>
      </c>
    </row>
    <row r="181" spans="74:108">
      <c r="BV181" s="235">
        <v>16</v>
      </c>
      <c r="BW181" s="82">
        <v>2.5974025974025899E-2</v>
      </c>
      <c r="BX181" s="82">
        <v>0.102272727272727</v>
      </c>
      <c r="BY181" s="82">
        <v>0.13043478260869501</v>
      </c>
      <c r="BZ181" s="82">
        <v>6.2130177514792898E-2</v>
      </c>
      <c r="CA181" s="82">
        <v>5.6485355648535497E-2</v>
      </c>
      <c r="CB181" s="82">
        <v>5.3601340033500797E-2</v>
      </c>
      <c r="CC181" s="82">
        <v>5.1282051282051197E-2</v>
      </c>
      <c r="CD181" s="82">
        <v>5.78158458244111E-2</v>
      </c>
      <c r="CE181" s="82">
        <v>5.1630434782608599E-2</v>
      </c>
      <c r="CF181" s="82"/>
      <c r="CG181" s="82">
        <v>0.10695187165775399</v>
      </c>
      <c r="CH181" s="82">
        <v>8.8471849865951704E-2</v>
      </c>
      <c r="CI181" s="82">
        <v>6.7857142857142796E-2</v>
      </c>
      <c r="CJ181" s="82">
        <v>4.1095890410958902E-2</v>
      </c>
      <c r="CK181" s="82">
        <v>8.6956521739130405E-2</v>
      </c>
      <c r="CL181" s="82">
        <v>2.3255813953488299E-2</v>
      </c>
      <c r="CM181" s="82">
        <v>6.25E-2</v>
      </c>
      <c r="CN181" s="82">
        <v>9.6774193548387094E-2</v>
      </c>
      <c r="CO181" s="82">
        <v>2.5641025641025599E-2</v>
      </c>
      <c r="CP181" s="82">
        <v>8.4033613445378103E-2</v>
      </c>
      <c r="CQ181" s="82">
        <v>4.8780487804878002E-2</v>
      </c>
      <c r="CR181" s="82">
        <v>4.3478260869565202E-2</v>
      </c>
      <c r="CS181" s="82"/>
      <c r="CT181" s="82"/>
      <c r="CU181" s="82">
        <v>3.4013605442176797E-2</v>
      </c>
      <c r="CV181" s="82">
        <v>0.25</v>
      </c>
      <c r="CW181" s="82">
        <v>9.8360655737704902E-2</v>
      </c>
      <c r="CX181" s="82">
        <v>5.5299539170506902E-2</v>
      </c>
      <c r="CY181" s="82">
        <v>6.6666666666666596E-2</v>
      </c>
      <c r="CZ181" s="82">
        <v>5.2631578947368397E-2</v>
      </c>
      <c r="DA181" s="82"/>
      <c r="DB181" s="82">
        <v>0.11111111111111099</v>
      </c>
      <c r="DC181" s="82">
        <v>4.3478260869565202E-2</v>
      </c>
      <c r="DD181" s="82">
        <v>8.16326530612244E-2</v>
      </c>
    </row>
    <row r="182" spans="74:108">
      <c r="BV182" s="235">
        <v>17</v>
      </c>
      <c r="BW182" s="82"/>
      <c r="BX182" s="82">
        <v>3.4482758620689599E-2</v>
      </c>
      <c r="BY182" s="82">
        <v>0.04</v>
      </c>
      <c r="BZ182" s="82">
        <v>0.03</v>
      </c>
      <c r="CA182" s="82">
        <v>1.94174757281553E-2</v>
      </c>
      <c r="CB182" s="82">
        <v>5.1470588235294101E-2</v>
      </c>
      <c r="CC182" s="82">
        <v>3.1007751937984399E-2</v>
      </c>
      <c r="CD182" s="82">
        <v>6.4814814814814797E-2</v>
      </c>
      <c r="CE182" s="82">
        <v>5.2631578947368397E-2</v>
      </c>
      <c r="CF182" s="82"/>
      <c r="CG182" s="82"/>
      <c r="CH182" s="82">
        <v>3.9603960396039598E-2</v>
      </c>
      <c r="CI182" s="82">
        <v>6.8965517241379296E-2</v>
      </c>
      <c r="CJ182" s="82"/>
      <c r="CK182" s="82">
        <v>9.0909090909090898E-2</v>
      </c>
      <c r="CL182" s="82"/>
      <c r="CM182" s="82"/>
      <c r="CN182" s="82"/>
      <c r="CO182" s="82">
        <v>9.0909090909090898E-2</v>
      </c>
      <c r="CP182" s="82"/>
      <c r="CQ182" s="82"/>
      <c r="CR182" s="82">
        <v>0.11111111111111099</v>
      </c>
      <c r="CS182" s="82"/>
      <c r="CT182" s="82">
        <v>0.18181818181818099</v>
      </c>
      <c r="CU182" s="82"/>
      <c r="CV182" s="82"/>
      <c r="CW182" s="82">
        <v>0.17647058823529399</v>
      </c>
      <c r="CX182" s="82">
        <v>0.12962962962962901</v>
      </c>
      <c r="CY182" s="82"/>
      <c r="CZ182" s="82"/>
      <c r="DA182" s="82"/>
      <c r="DB182" s="82">
        <v>0.125</v>
      </c>
      <c r="DC182" s="82">
        <v>3.2258064516128997E-2</v>
      </c>
      <c r="DD182" s="82">
        <v>1.8867924528301799E-2</v>
      </c>
    </row>
    <row r="183" spans="74:108">
      <c r="BV183" s="235">
        <v>18</v>
      </c>
      <c r="BW183" s="82"/>
      <c r="BX183" s="82"/>
      <c r="BY183" s="82"/>
      <c r="BZ183" s="82">
        <v>0.2</v>
      </c>
      <c r="CA183" s="82">
        <v>8.3333333333333301E-2</v>
      </c>
      <c r="CB183" s="82">
        <v>0.125</v>
      </c>
      <c r="CC183" s="82"/>
      <c r="CD183" s="82">
        <v>0.14285714285714199</v>
      </c>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row>
    <row r="185" spans="74:108">
      <c r="BV185" s="311" t="s">
        <v>1041</v>
      </c>
      <c r="BW185" s="311"/>
      <c r="BX185" s="311"/>
      <c r="BY185" s="311"/>
      <c r="BZ185" s="311"/>
      <c r="CA185" s="311"/>
      <c r="CB185" s="311"/>
      <c r="CC185" s="311"/>
      <c r="CD185" s="311"/>
      <c r="CE185" s="311"/>
      <c r="CF185" s="311"/>
      <c r="CG185" s="311"/>
      <c r="CH185" s="311"/>
      <c r="CI185" s="311"/>
      <c r="CJ185" s="311"/>
      <c r="CK185" s="311"/>
      <c r="CL185" s="311"/>
      <c r="CM185" s="311"/>
      <c r="CN185" s="311"/>
      <c r="CO185" s="311"/>
      <c r="CP185" s="311"/>
      <c r="CQ185" s="311"/>
      <c r="CR185" s="311"/>
      <c r="CS185" s="311"/>
      <c r="CT185" s="311"/>
      <c r="CU185" s="311"/>
      <c r="CV185" s="311"/>
      <c r="CW185" s="311"/>
      <c r="CX185" s="311"/>
      <c r="CY185" s="311"/>
      <c r="CZ185" s="311"/>
      <c r="DA185" s="311"/>
      <c r="DB185" s="311"/>
      <c r="DC185" s="311"/>
      <c r="DD185" s="311"/>
    </row>
    <row r="186" spans="74:108">
      <c r="BV186" s="235" t="s">
        <v>1021</v>
      </c>
      <c r="BW186" s="335" t="s">
        <v>0</v>
      </c>
      <c r="BX186" s="335"/>
      <c r="BY186" s="335"/>
      <c r="BZ186" s="335" t="s">
        <v>1</v>
      </c>
      <c r="CA186" s="335"/>
      <c r="CB186" s="335"/>
      <c r="CC186" s="335"/>
      <c r="CD186" s="335"/>
      <c r="CE186" s="335"/>
      <c r="CF186" s="335" t="s">
        <v>1007</v>
      </c>
      <c r="CG186" s="335"/>
      <c r="CH186" s="335"/>
      <c r="CI186" s="335"/>
      <c r="CJ186" s="335"/>
      <c r="CK186" s="335" t="s">
        <v>1008</v>
      </c>
      <c r="CL186" s="335"/>
      <c r="CM186" s="335"/>
      <c r="CN186" s="335"/>
      <c r="CO186" s="335"/>
      <c r="CP186" s="335" t="s">
        <v>1009</v>
      </c>
      <c r="CQ186" s="335"/>
      <c r="CR186" s="335"/>
      <c r="CS186" s="335" t="s">
        <v>5</v>
      </c>
      <c r="CT186" s="335"/>
      <c r="CU186" s="335"/>
      <c r="CV186" s="335"/>
      <c r="CW186" s="335"/>
      <c r="CX186" s="335"/>
      <c r="CY186" s="335" t="s">
        <v>1010</v>
      </c>
      <c r="CZ186" s="335"/>
      <c r="DA186" s="335"/>
      <c r="DB186" s="335"/>
      <c r="DC186" s="335"/>
      <c r="DD186" s="236" t="s">
        <v>307</v>
      </c>
    </row>
    <row r="187" spans="74:108">
      <c r="BV187" s="237" t="s">
        <v>12</v>
      </c>
      <c r="BW187" s="237">
        <v>147</v>
      </c>
      <c r="BX187" s="237">
        <v>258</v>
      </c>
      <c r="BY187" s="237">
        <v>369</v>
      </c>
      <c r="BZ187" s="237">
        <v>14</v>
      </c>
      <c r="CA187" s="237">
        <v>25</v>
      </c>
      <c r="CB187" s="237">
        <v>36</v>
      </c>
      <c r="CC187" s="237">
        <v>47</v>
      </c>
      <c r="CD187" s="237">
        <v>58</v>
      </c>
      <c r="CE187" s="237">
        <v>69</v>
      </c>
      <c r="CF187" s="242" t="s">
        <v>1011</v>
      </c>
      <c r="CG187" s="237" t="s">
        <v>1012</v>
      </c>
      <c r="CH187" s="237" t="s">
        <v>1013</v>
      </c>
      <c r="CI187" s="237" t="s">
        <v>1014</v>
      </c>
      <c r="CJ187" s="237">
        <v>5</v>
      </c>
      <c r="CK187" s="242" t="s">
        <v>1011</v>
      </c>
      <c r="CL187" s="237" t="s">
        <v>1012</v>
      </c>
      <c r="CM187" s="237" t="s">
        <v>1013</v>
      </c>
      <c r="CN187" s="237" t="s">
        <v>1014</v>
      </c>
      <c r="CO187" s="237">
        <v>5</v>
      </c>
      <c r="CP187" s="237" t="s">
        <v>476</v>
      </c>
      <c r="CQ187" s="237" t="s">
        <v>477</v>
      </c>
      <c r="CR187" s="237" t="s">
        <v>868</v>
      </c>
      <c r="CS187" s="237" t="s">
        <v>1016</v>
      </c>
      <c r="CT187" s="273" t="s">
        <v>1158</v>
      </c>
      <c r="CU187" s="273" t="s">
        <v>1018</v>
      </c>
      <c r="CV187" s="273" t="s">
        <v>1159</v>
      </c>
      <c r="CW187" s="273" t="s">
        <v>1160</v>
      </c>
      <c r="CX187" s="273" t="s">
        <v>1020</v>
      </c>
      <c r="CY187" s="273" t="s">
        <v>1158</v>
      </c>
      <c r="CZ187" s="273" t="s">
        <v>1018</v>
      </c>
      <c r="DA187" s="273" t="s">
        <v>1159</v>
      </c>
      <c r="DB187" s="273" t="s">
        <v>1160</v>
      </c>
      <c r="DC187" s="273" t="s">
        <v>1020</v>
      </c>
      <c r="DD187" s="237" t="s">
        <v>307</v>
      </c>
    </row>
    <row r="188" spans="74:108">
      <c r="BV188" s="235">
        <v>0</v>
      </c>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row>
    <row r="189" spans="74:108">
      <c r="BV189" s="235">
        <v>1</v>
      </c>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row>
    <row r="190" spans="74:108">
      <c r="BV190" s="235">
        <v>2</v>
      </c>
      <c r="BW190" s="82"/>
      <c r="BX190" s="82"/>
      <c r="BY190" s="82"/>
      <c r="BZ190" s="82"/>
      <c r="CA190" s="82">
        <v>0.16666666666666599</v>
      </c>
      <c r="CB190" s="82"/>
      <c r="CC190" s="82"/>
      <c r="CD190" s="82">
        <v>0.125</v>
      </c>
      <c r="CE190" s="82"/>
      <c r="CF190" s="82"/>
      <c r="CG190" s="82">
        <v>0.5</v>
      </c>
      <c r="CH190" s="82">
        <v>0.25</v>
      </c>
      <c r="CI190" s="82"/>
      <c r="CJ190" s="82"/>
      <c r="CK190" s="82"/>
      <c r="CL190" s="82"/>
      <c r="CM190" s="82"/>
      <c r="CN190" s="82"/>
      <c r="CO190" s="82"/>
      <c r="CP190" s="82"/>
      <c r="CQ190" s="82"/>
      <c r="CR190" s="82"/>
      <c r="CS190" s="82"/>
      <c r="CT190" s="82"/>
      <c r="CU190" s="82"/>
      <c r="CV190" s="82"/>
      <c r="CW190" s="82"/>
      <c r="CX190" s="82">
        <v>0.5</v>
      </c>
      <c r="CY190" s="82"/>
      <c r="CZ190" s="82"/>
      <c r="DA190" s="82"/>
      <c r="DB190" s="82"/>
      <c r="DC190" s="82"/>
      <c r="DD190" s="82"/>
    </row>
    <row r="191" spans="74:108">
      <c r="BV191" s="235">
        <v>3</v>
      </c>
      <c r="BW191" s="82">
        <v>0.14285714285714199</v>
      </c>
      <c r="BX191" s="82">
        <v>0.16666666666666599</v>
      </c>
      <c r="BY191" s="82">
        <v>0.11111111111111099</v>
      </c>
      <c r="BZ191" s="82">
        <v>5.2631578947368397E-2</v>
      </c>
      <c r="CA191" s="82">
        <v>7.1428571428571397E-2</v>
      </c>
      <c r="CB191" s="82">
        <v>0.11111111111111099</v>
      </c>
      <c r="CC191" s="82">
        <v>4.1666666666666602E-2</v>
      </c>
      <c r="CD191" s="82"/>
      <c r="CE191" s="82">
        <v>4.54545454545454E-2</v>
      </c>
      <c r="CF191" s="82">
        <v>0.2</v>
      </c>
      <c r="CG191" s="82">
        <v>9.0909090909090898E-2</v>
      </c>
      <c r="CH191" s="82">
        <v>0.17857142857142799</v>
      </c>
      <c r="CI191" s="82"/>
      <c r="CJ191" s="82">
        <v>0.22222222222222199</v>
      </c>
      <c r="CK191" s="82"/>
      <c r="CL191" s="82">
        <v>0.33333333333333298</v>
      </c>
      <c r="CM191" s="82"/>
      <c r="CN191" s="82"/>
      <c r="CO191" s="82"/>
      <c r="CP191" s="82"/>
      <c r="CQ191" s="82"/>
      <c r="CR191" s="82"/>
      <c r="CS191" s="82"/>
      <c r="CT191" s="82"/>
      <c r="CU191" s="82">
        <v>0.1</v>
      </c>
      <c r="CV191" s="82"/>
      <c r="CW191" s="82">
        <v>0.25</v>
      </c>
      <c r="CX191" s="82"/>
      <c r="CY191" s="82"/>
      <c r="CZ191" s="82"/>
      <c r="DA191" s="82"/>
      <c r="DB191" s="82"/>
      <c r="DC191" s="82"/>
      <c r="DD191" s="82"/>
    </row>
    <row r="192" spans="74:108">
      <c r="BV192" s="235">
        <v>4</v>
      </c>
      <c r="BW192" s="82">
        <v>0.11764705882352899</v>
      </c>
      <c r="BX192" s="82">
        <v>0.18181818181818099</v>
      </c>
      <c r="BY192" s="82">
        <v>0.18181818181818099</v>
      </c>
      <c r="BZ192" s="82">
        <v>0.22666666666666599</v>
      </c>
      <c r="CA192" s="82">
        <v>7.3529411764705802E-2</v>
      </c>
      <c r="CB192" s="82">
        <v>0.14925373134328301</v>
      </c>
      <c r="CC192" s="82">
        <v>7.8947368421052599E-2</v>
      </c>
      <c r="CD192" s="82">
        <v>0.129870129870129</v>
      </c>
      <c r="CE192" s="82">
        <v>9.2105263157894704E-2</v>
      </c>
      <c r="CF192" s="82"/>
      <c r="CG192" s="82">
        <v>0.203125</v>
      </c>
      <c r="CH192" s="82">
        <v>0.19626168224299001</v>
      </c>
      <c r="CI192" s="82">
        <v>0.10638297872340401</v>
      </c>
      <c r="CJ192" s="82">
        <v>5.8823529411764698E-2</v>
      </c>
      <c r="CK192" s="82"/>
      <c r="CL192" s="82">
        <v>0.11111111111111099</v>
      </c>
      <c r="CM192" s="82">
        <v>0.08</v>
      </c>
      <c r="CN192" s="82"/>
      <c r="CO192" s="82"/>
      <c r="CP192" s="82">
        <v>0.19230769230769201</v>
      </c>
      <c r="CQ192" s="82"/>
      <c r="CR192" s="82"/>
      <c r="CS192" s="82"/>
      <c r="CT192" s="82">
        <v>0.16666666666666599</v>
      </c>
      <c r="CU192" s="82">
        <v>0.1</v>
      </c>
      <c r="CV192" s="82"/>
      <c r="CW192" s="82">
        <v>0.2</v>
      </c>
      <c r="CX192" s="82">
        <v>0.24</v>
      </c>
      <c r="CY192" s="82"/>
      <c r="CZ192" s="82">
        <v>0.5</v>
      </c>
      <c r="DA192" s="82"/>
      <c r="DB192" s="82">
        <v>0.25</v>
      </c>
      <c r="DC192" s="82">
        <v>0.33333333333333298</v>
      </c>
      <c r="DD192" s="82">
        <v>0.15384615384615299</v>
      </c>
    </row>
    <row r="193" spans="74:108">
      <c r="BV193" s="235">
        <v>5</v>
      </c>
      <c r="BW193" s="82">
        <v>9.6774193548387094E-2</v>
      </c>
      <c r="BX193" s="82">
        <v>0.11764705882352899</v>
      </c>
      <c r="BY193" s="82">
        <v>0.12195121951219499</v>
      </c>
      <c r="BZ193" s="82">
        <v>0.13157894736842099</v>
      </c>
      <c r="CA193" s="82">
        <v>0.123595505617977</v>
      </c>
      <c r="CB193" s="82">
        <v>0.133333333333333</v>
      </c>
      <c r="CC193" s="82">
        <v>0.16756756756756699</v>
      </c>
      <c r="CD193" s="82">
        <v>0.11363636363636299</v>
      </c>
      <c r="CE193" s="82">
        <v>0.13609467455621299</v>
      </c>
      <c r="CF193" s="82">
        <v>0.12</v>
      </c>
      <c r="CG193" s="82">
        <v>0.179245283018867</v>
      </c>
      <c r="CH193" s="82">
        <v>0.17525773195876199</v>
      </c>
      <c r="CI193" s="82">
        <v>0.256410256410256</v>
      </c>
      <c r="CJ193" s="82">
        <v>8.8888888888888795E-2</v>
      </c>
      <c r="CK193" s="82"/>
      <c r="CL193" s="82">
        <v>4.3478260869565202E-2</v>
      </c>
      <c r="CM193" s="82">
        <v>0.15151515151515099</v>
      </c>
      <c r="CN193" s="82">
        <v>0.33333333333333298</v>
      </c>
      <c r="CO193" s="82"/>
      <c r="CP193" s="82">
        <v>8.3333333333333301E-2</v>
      </c>
      <c r="CQ193" s="82">
        <v>9.5238095238095205E-2</v>
      </c>
      <c r="CR193" s="82"/>
      <c r="CS193" s="82">
        <v>0.125</v>
      </c>
      <c r="CT193" s="82">
        <v>0.17391304347826</v>
      </c>
      <c r="CU193" s="82">
        <v>9.0909090909090898E-2</v>
      </c>
      <c r="CV193" s="82"/>
      <c r="CW193" s="82">
        <v>0.135135135135135</v>
      </c>
      <c r="CX193" s="82">
        <v>5.2631578947368397E-2</v>
      </c>
      <c r="CY193" s="82">
        <v>0.66666666666666596</v>
      </c>
      <c r="CZ193" s="82"/>
      <c r="DA193" s="82"/>
      <c r="DB193" s="82">
        <v>0.25</v>
      </c>
      <c r="DC193" s="82">
        <v>9.0909090909090898E-2</v>
      </c>
      <c r="DD193" s="82">
        <v>8.9552238805970102E-2</v>
      </c>
    </row>
    <row r="194" spans="74:108">
      <c r="BV194" s="235">
        <v>6</v>
      </c>
      <c r="BW194" s="82">
        <v>0.10606060606060599</v>
      </c>
      <c r="BX194" s="82">
        <v>0.10666666666666599</v>
      </c>
      <c r="BY194" s="82">
        <v>9.0909090909090898E-2</v>
      </c>
      <c r="BZ194" s="82">
        <v>8.4639498432601795E-2</v>
      </c>
      <c r="CA194" s="82">
        <v>0.12847222222222199</v>
      </c>
      <c r="CB194" s="82">
        <v>0.12094395280235901</v>
      </c>
      <c r="CC194" s="82">
        <v>0.13586956521739099</v>
      </c>
      <c r="CD194" s="82">
        <v>9.3093093093092993E-2</v>
      </c>
      <c r="CE194" s="82">
        <v>0.12847222222222199</v>
      </c>
      <c r="CF194" s="82">
        <v>0.2</v>
      </c>
      <c r="CG194" s="82">
        <v>0.172839506172839</v>
      </c>
      <c r="CH194" s="82">
        <v>0.18994413407821201</v>
      </c>
      <c r="CI194" s="82">
        <v>0.19078947368421001</v>
      </c>
      <c r="CJ194" s="82">
        <v>0.185714285714285</v>
      </c>
      <c r="CK194" s="82">
        <v>0.11111111111111099</v>
      </c>
      <c r="CL194" s="82">
        <v>7.4074074074074001E-2</v>
      </c>
      <c r="CM194" s="82">
        <v>0.16666666666666599</v>
      </c>
      <c r="CN194" s="82"/>
      <c r="CO194" s="82"/>
      <c r="CP194" s="82">
        <v>0.14705882352941099</v>
      </c>
      <c r="CQ194" s="82">
        <v>4.6511627906976702E-2</v>
      </c>
      <c r="CR194" s="82"/>
      <c r="CS194" s="82">
        <v>0.125</v>
      </c>
      <c r="CT194" s="82">
        <v>0.25</v>
      </c>
      <c r="CU194" s="82">
        <v>0.16513761467889901</v>
      </c>
      <c r="CV194" s="82">
        <v>0.125</v>
      </c>
      <c r="CW194" s="82">
        <v>0.13888888888888801</v>
      </c>
      <c r="CX194" s="82">
        <v>0.126126126126126</v>
      </c>
      <c r="CY194" s="82">
        <v>0.28571428571428498</v>
      </c>
      <c r="CZ194" s="82">
        <v>0.214285714285714</v>
      </c>
      <c r="DA194" s="82"/>
      <c r="DB194" s="82">
        <v>0.18181818181818099</v>
      </c>
      <c r="DC194" s="82">
        <v>0.17857142857142799</v>
      </c>
      <c r="DD194" s="82">
        <v>0.13084112149532701</v>
      </c>
    </row>
    <row r="195" spans="74:108">
      <c r="BV195" s="235">
        <v>7</v>
      </c>
      <c r="BW195" s="82">
        <v>7.9207920792079195E-2</v>
      </c>
      <c r="BX195" s="82">
        <v>0.14876033057851201</v>
      </c>
      <c r="BY195" s="82">
        <v>0.10091743119266</v>
      </c>
      <c r="BZ195" s="82">
        <v>0.111872146118721</v>
      </c>
      <c r="CA195" s="82">
        <v>0.11244979919678701</v>
      </c>
      <c r="CB195" s="82">
        <v>0.127490039840637</v>
      </c>
      <c r="CC195" s="82">
        <v>0.14800759013282699</v>
      </c>
      <c r="CD195" s="82">
        <v>0.115618661257606</v>
      </c>
      <c r="CE195" s="82">
        <v>0.106290672451193</v>
      </c>
      <c r="CF195" s="82">
        <v>0.19298245614035001</v>
      </c>
      <c r="CG195" s="82">
        <v>0.16</v>
      </c>
      <c r="CH195" s="82">
        <v>0.14509803921568601</v>
      </c>
      <c r="CI195" s="82">
        <v>0.16470588235294101</v>
      </c>
      <c r="CJ195" s="82">
        <v>0.24324324324324301</v>
      </c>
      <c r="CK195" s="82">
        <v>4.54545454545454E-2</v>
      </c>
      <c r="CL195" s="82">
        <v>0.16279069767441801</v>
      </c>
      <c r="CM195" s="82">
        <v>0.12711864406779599</v>
      </c>
      <c r="CN195" s="82">
        <v>8.3333333333333301E-2</v>
      </c>
      <c r="CO195" s="82">
        <v>0.25</v>
      </c>
      <c r="CP195" s="82">
        <v>0.18181818181818099</v>
      </c>
      <c r="CQ195" s="82">
        <v>7.1428571428571397E-2</v>
      </c>
      <c r="CR195" s="82"/>
      <c r="CS195" s="82">
        <v>0.11764705882352899</v>
      </c>
      <c r="CT195" s="82">
        <v>0.12</v>
      </c>
      <c r="CU195" s="82">
        <v>0.10638297872340401</v>
      </c>
      <c r="CV195" s="82">
        <v>0.27272727272727199</v>
      </c>
      <c r="CW195" s="82">
        <v>0.19</v>
      </c>
      <c r="CX195" s="82">
        <v>0.16239316239316201</v>
      </c>
      <c r="CY195" s="82">
        <v>0.11111111111111099</v>
      </c>
      <c r="CZ195" s="82">
        <v>0.14285714285714199</v>
      </c>
      <c r="DA195" s="82">
        <v>0.16666666666666599</v>
      </c>
      <c r="DB195" s="82">
        <v>0.12195121951219499</v>
      </c>
      <c r="DC195" s="82">
        <v>0.16129032258064499</v>
      </c>
      <c r="DD195" s="82">
        <v>6.4864864864864799E-2</v>
      </c>
    </row>
    <row r="196" spans="74:108">
      <c r="BV196" s="235">
        <v>8</v>
      </c>
      <c r="BW196" s="82">
        <v>9.7222222222222196E-2</v>
      </c>
      <c r="BX196" s="82">
        <v>0.112</v>
      </c>
      <c r="BY196" s="82">
        <v>6.7226890756302504E-2</v>
      </c>
      <c r="BZ196" s="82">
        <v>0.14732965009208099</v>
      </c>
      <c r="CA196" s="82">
        <v>0.13535031847133699</v>
      </c>
      <c r="CB196" s="82">
        <v>0.117734724292101</v>
      </c>
      <c r="CC196" s="82">
        <v>0.10866372980910401</v>
      </c>
      <c r="CD196" s="82">
        <v>0.13036565977742401</v>
      </c>
      <c r="CE196" s="82">
        <v>0.105263157894736</v>
      </c>
      <c r="CF196" s="82">
        <v>0.171875</v>
      </c>
      <c r="CG196" s="82">
        <v>0.226361031518624</v>
      </c>
      <c r="CH196" s="82">
        <v>0.18451400329489201</v>
      </c>
      <c r="CI196" s="82">
        <v>0.18879056047197601</v>
      </c>
      <c r="CJ196" s="82">
        <v>0.19047619047618999</v>
      </c>
      <c r="CK196" s="82">
        <v>8.3333333333333301E-2</v>
      </c>
      <c r="CL196" s="82">
        <v>0.114583333333333</v>
      </c>
      <c r="CM196" s="82">
        <v>0.15217391304347799</v>
      </c>
      <c r="CN196" s="82">
        <v>0.16666666666666599</v>
      </c>
      <c r="CO196" s="82">
        <v>0.15384615384615299</v>
      </c>
      <c r="CP196" s="82">
        <v>0.16304347826086901</v>
      </c>
      <c r="CQ196" s="82">
        <v>7.8125E-2</v>
      </c>
      <c r="CR196" s="82"/>
      <c r="CS196" s="82">
        <v>0.115384615384615</v>
      </c>
      <c r="CT196" s="82">
        <v>0.28000000000000003</v>
      </c>
      <c r="CU196" s="82">
        <v>0.14857142857142799</v>
      </c>
      <c r="CV196" s="82">
        <v>7.69230769230769E-2</v>
      </c>
      <c r="CW196" s="82">
        <v>0.119402985074626</v>
      </c>
      <c r="CX196" s="82">
        <v>0.17647058823529399</v>
      </c>
      <c r="CY196" s="82">
        <v>0.157894736842105</v>
      </c>
      <c r="CZ196" s="82">
        <v>0.15</v>
      </c>
      <c r="DA196" s="82">
        <v>0.2</v>
      </c>
      <c r="DB196" s="82">
        <v>0.108108108108108</v>
      </c>
      <c r="DC196" s="82">
        <v>0.13559322033898299</v>
      </c>
      <c r="DD196" s="82">
        <v>0.114624505928853</v>
      </c>
    </row>
    <row r="197" spans="74:108">
      <c r="BV197" s="235">
        <v>9</v>
      </c>
      <c r="BW197" s="82">
        <v>9.9337748344370799E-2</v>
      </c>
      <c r="BX197" s="82">
        <v>0.122699386503067</v>
      </c>
      <c r="BY197" s="82">
        <v>5.6179775280898799E-2</v>
      </c>
      <c r="BZ197" s="82">
        <v>0.128983308042488</v>
      </c>
      <c r="CA197" s="82">
        <v>0.11171662125340499</v>
      </c>
      <c r="CB197" s="82">
        <v>0.12630208333333301</v>
      </c>
      <c r="CC197" s="82">
        <v>0.13875000000000001</v>
      </c>
      <c r="CD197" s="82">
        <v>0.13864306784660699</v>
      </c>
      <c r="CE197" s="82">
        <v>0.14378029079159901</v>
      </c>
      <c r="CF197" s="82">
        <v>0.16176470588235201</v>
      </c>
      <c r="CG197" s="82">
        <v>0.152542372881355</v>
      </c>
      <c r="CH197" s="82">
        <v>0.17047184170471799</v>
      </c>
      <c r="CI197" s="82">
        <v>0.194366197183098</v>
      </c>
      <c r="CJ197" s="82">
        <v>0.24324324324324301</v>
      </c>
      <c r="CK197" s="82">
        <v>7.69230769230769E-2</v>
      </c>
      <c r="CL197" s="82">
        <v>0.17431192660550399</v>
      </c>
      <c r="CM197" s="82">
        <v>0.119047619047619</v>
      </c>
      <c r="CN197" s="82">
        <v>8.6956521739130405E-2</v>
      </c>
      <c r="CO197" s="82">
        <v>0.23529411764705799</v>
      </c>
      <c r="CP197" s="82">
        <v>0.14117647058823499</v>
      </c>
      <c r="CQ197" s="82">
        <v>0.160919540229885</v>
      </c>
      <c r="CR197" s="82">
        <v>0.25</v>
      </c>
      <c r="CS197" s="82">
        <v>0.15384615384615299</v>
      </c>
      <c r="CT197" s="82">
        <v>4.2553191489361701E-2</v>
      </c>
      <c r="CU197" s="82">
        <v>0.14285714285714199</v>
      </c>
      <c r="CV197" s="82">
        <v>0.14285714285714199</v>
      </c>
      <c r="CW197" s="82">
        <v>0.140625</v>
      </c>
      <c r="CX197" s="82">
        <v>0.118226600985221</v>
      </c>
      <c r="CY197" s="82">
        <v>0.15384615384615299</v>
      </c>
      <c r="CZ197" s="82">
        <v>0.13888888888888801</v>
      </c>
      <c r="DA197" s="82">
        <v>0.23076923076923</v>
      </c>
      <c r="DB197" s="82">
        <v>0.15384615384615299</v>
      </c>
      <c r="DC197" s="82">
        <v>0.21249999999999999</v>
      </c>
      <c r="DD197" s="82">
        <v>0.105263157894736</v>
      </c>
    </row>
    <row r="198" spans="74:108">
      <c r="BV198" s="235">
        <v>10</v>
      </c>
      <c r="BW198" s="82">
        <v>0.11656441717791401</v>
      </c>
      <c r="BX198" s="82">
        <v>0.129870129870129</v>
      </c>
      <c r="BY198" s="82">
        <v>0.13600000000000001</v>
      </c>
      <c r="BZ198" s="82">
        <v>0.144876325088339</v>
      </c>
      <c r="CA198" s="82">
        <v>0.12868632707774799</v>
      </c>
      <c r="CB198" s="82">
        <v>0.126923076923076</v>
      </c>
      <c r="CC198" s="82">
        <v>0.109961190168175</v>
      </c>
      <c r="CD198" s="82">
        <v>0.12769010043041601</v>
      </c>
      <c r="CE198" s="82">
        <v>0.132669983416252</v>
      </c>
      <c r="CF198" s="82">
        <v>0.115384615384615</v>
      </c>
      <c r="CG198" s="82">
        <v>0.15709969788519601</v>
      </c>
      <c r="CH198" s="82">
        <v>0.151757188498402</v>
      </c>
      <c r="CI198" s="82">
        <v>0.179271708683473</v>
      </c>
      <c r="CJ198" s="82">
        <v>0.16571428571428501</v>
      </c>
      <c r="CK198" s="82">
        <v>0.16129032258064499</v>
      </c>
      <c r="CL198" s="82">
        <v>0.18279569892473099</v>
      </c>
      <c r="CM198" s="82">
        <v>0.14689265536723101</v>
      </c>
      <c r="CN198" s="82">
        <v>0.145454545454545</v>
      </c>
      <c r="CO198" s="82">
        <v>0.23076923076923</v>
      </c>
      <c r="CP198" s="82">
        <v>0.17</v>
      </c>
      <c r="CQ198" s="82">
        <v>0.134328358208955</v>
      </c>
      <c r="CR198" s="82">
        <v>0.28571428571428498</v>
      </c>
      <c r="CS198" s="82">
        <v>0.10344827586206801</v>
      </c>
      <c r="CT198" s="82">
        <v>0.13207547169811301</v>
      </c>
      <c r="CU198" s="82">
        <v>0.18012422360248401</v>
      </c>
      <c r="CV198" s="82">
        <v>6.25E-2</v>
      </c>
      <c r="CW198" s="82">
        <v>0.15887850467289699</v>
      </c>
      <c r="CX198" s="82">
        <v>0.12935323383084499</v>
      </c>
      <c r="CY198" s="82"/>
      <c r="CZ198" s="82">
        <v>2.94117647058823E-2</v>
      </c>
      <c r="DA198" s="82">
        <v>0.2</v>
      </c>
      <c r="DB198" s="82">
        <v>0.11111111111111099</v>
      </c>
      <c r="DC198" s="82">
        <v>8.5714285714285701E-2</v>
      </c>
      <c r="DD198" s="82">
        <v>9.85915492957746E-2</v>
      </c>
    </row>
    <row r="199" spans="74:108">
      <c r="BV199" s="235">
        <v>11</v>
      </c>
      <c r="BW199" s="82">
        <v>9.7744360902255606E-2</v>
      </c>
      <c r="BX199" s="82">
        <v>0.1171875</v>
      </c>
      <c r="BY199" s="82">
        <v>0.119402985074626</v>
      </c>
      <c r="BZ199" s="82">
        <v>0.103969754253308</v>
      </c>
      <c r="CA199" s="82">
        <v>0.121642969984202</v>
      </c>
      <c r="CB199" s="82">
        <v>0.130146082337317</v>
      </c>
      <c r="CC199" s="82">
        <v>0.114167812929848</v>
      </c>
      <c r="CD199" s="82">
        <v>0.13973799126637501</v>
      </c>
      <c r="CE199" s="82">
        <v>0.10946196660482301</v>
      </c>
      <c r="CF199" s="82">
        <v>0.14516129032257999</v>
      </c>
      <c r="CG199" s="82">
        <v>0.119047619047619</v>
      </c>
      <c r="CH199" s="82">
        <v>0.15296367112810699</v>
      </c>
      <c r="CI199" s="82">
        <v>0.162420382165605</v>
      </c>
      <c r="CJ199" s="82">
        <v>0.15540540540540501</v>
      </c>
      <c r="CK199" s="82">
        <v>9.375E-2</v>
      </c>
      <c r="CL199" s="82">
        <v>0.109890109890109</v>
      </c>
      <c r="CM199" s="82">
        <v>0.151685393258426</v>
      </c>
      <c r="CN199" s="82">
        <v>7.8947368421052599E-2</v>
      </c>
      <c r="CO199" s="82">
        <v>0.13793103448275801</v>
      </c>
      <c r="CP199" s="82">
        <v>0.14117647058823499</v>
      </c>
      <c r="CQ199" s="82">
        <v>7.4626865671641701E-2</v>
      </c>
      <c r="CR199" s="82">
        <v>5.2631578947368397E-2</v>
      </c>
      <c r="CS199" s="82">
        <v>9.0909090909090898E-2</v>
      </c>
      <c r="CT199" s="82">
        <v>0.16666666666666599</v>
      </c>
      <c r="CU199" s="82">
        <v>9.5238095238095205E-2</v>
      </c>
      <c r="CV199" s="82">
        <v>0.375</v>
      </c>
      <c r="CW199" s="82">
        <v>0.156626506024096</v>
      </c>
      <c r="CX199" s="82">
        <v>0.16746411483253501</v>
      </c>
      <c r="CY199" s="82">
        <v>0.1</v>
      </c>
      <c r="CZ199" s="82">
        <v>0.12903225806451599</v>
      </c>
      <c r="DA199" s="82">
        <v>8.3333333333333301E-2</v>
      </c>
      <c r="DB199" s="82">
        <v>0.183673469387755</v>
      </c>
      <c r="DC199" s="82">
        <v>8.8888888888888795E-2</v>
      </c>
      <c r="DD199" s="82">
        <v>0.12547528517110201</v>
      </c>
    </row>
    <row r="200" spans="74:108">
      <c r="BV200" s="235">
        <v>12</v>
      </c>
      <c r="BW200" s="82">
        <v>0.10576923076923</v>
      </c>
      <c r="BX200" s="82">
        <v>7.0796460176991094E-2</v>
      </c>
      <c r="BY200" s="82">
        <v>0.122641509433962</v>
      </c>
      <c r="BZ200" s="82">
        <v>0.11374407582938301</v>
      </c>
      <c r="CA200" s="82">
        <v>9.9277978339350106E-2</v>
      </c>
      <c r="CB200" s="82">
        <v>0.134762633996937</v>
      </c>
      <c r="CC200" s="82">
        <v>0.14176829268292601</v>
      </c>
      <c r="CD200" s="82">
        <v>0.13479052823315099</v>
      </c>
      <c r="CE200" s="82">
        <v>0.10411622276029001</v>
      </c>
      <c r="CF200" s="82">
        <v>9.8039215686274495E-2</v>
      </c>
      <c r="CG200" s="82">
        <v>0.16030534351145001</v>
      </c>
      <c r="CH200" s="82">
        <v>0.134903640256959</v>
      </c>
      <c r="CI200" s="82">
        <v>0.13793103448275801</v>
      </c>
      <c r="CJ200" s="82">
        <v>0.132911392405063</v>
      </c>
      <c r="CK200" s="82">
        <v>0.13043478260869501</v>
      </c>
      <c r="CL200" s="82">
        <v>0.15116279069767399</v>
      </c>
      <c r="CM200" s="82">
        <v>8.3333333333333301E-2</v>
      </c>
      <c r="CN200" s="82">
        <v>8.6956521739130405E-2</v>
      </c>
      <c r="CO200" s="82">
        <v>0.2</v>
      </c>
      <c r="CP200" s="82">
        <v>0.15730337078651599</v>
      </c>
      <c r="CQ200" s="82">
        <v>0.10204081632653</v>
      </c>
      <c r="CR200" s="82">
        <v>9.0909090909090898E-2</v>
      </c>
      <c r="CS200" s="82">
        <v>0.148148148148148</v>
      </c>
      <c r="CT200" s="82">
        <v>0.11764705882352899</v>
      </c>
      <c r="CU200" s="82">
        <v>0.13245033112582699</v>
      </c>
      <c r="CV200" s="82">
        <v>0.25</v>
      </c>
      <c r="CW200" s="82">
        <v>0.17333333333333301</v>
      </c>
      <c r="CX200" s="82">
        <v>0.15083798882681501</v>
      </c>
      <c r="CY200" s="82">
        <v>0.2</v>
      </c>
      <c r="CZ200" s="82">
        <v>0.20833333333333301</v>
      </c>
      <c r="DA200" s="82"/>
      <c r="DB200" s="82">
        <v>6.6666666666666596E-2</v>
      </c>
      <c r="DC200" s="82">
        <v>0.13829787234042501</v>
      </c>
      <c r="DD200" s="82">
        <v>0.108695652173913</v>
      </c>
    </row>
    <row r="201" spans="74:108">
      <c r="BV201" s="235">
        <v>13</v>
      </c>
      <c r="BW201" s="82">
        <v>0.125</v>
      </c>
      <c r="BX201" s="82">
        <v>0.10576923076923</v>
      </c>
      <c r="BY201" s="82">
        <v>8.7499999999999994E-2</v>
      </c>
      <c r="BZ201" s="82">
        <v>0.102893890675241</v>
      </c>
      <c r="CA201" s="82">
        <v>0.10126582278481</v>
      </c>
      <c r="CB201" s="82">
        <v>0.11449016100178799</v>
      </c>
      <c r="CC201" s="82">
        <v>0.114186851211072</v>
      </c>
      <c r="CD201" s="82">
        <v>0.111856823266219</v>
      </c>
      <c r="CE201" s="82">
        <v>0.125</v>
      </c>
      <c r="CF201" s="82">
        <v>0.1</v>
      </c>
      <c r="CG201" s="82">
        <v>0.128205128205128</v>
      </c>
      <c r="CH201" s="82">
        <v>0.138504155124653</v>
      </c>
      <c r="CI201" s="82">
        <v>0.132616487455197</v>
      </c>
      <c r="CJ201" s="82">
        <v>0.133333333333333</v>
      </c>
      <c r="CK201" s="82">
        <v>0.22222222222222199</v>
      </c>
      <c r="CL201" s="82">
        <v>8.4745762711864403E-2</v>
      </c>
      <c r="CM201" s="82">
        <v>0.13043478260869501</v>
      </c>
      <c r="CN201" s="82">
        <v>0.13636363636363599</v>
      </c>
      <c r="CO201" s="82">
        <v>5.8823529411764698E-2</v>
      </c>
      <c r="CP201" s="82">
        <v>0.121621621621621</v>
      </c>
      <c r="CQ201" s="82">
        <v>6.6666666666666596E-2</v>
      </c>
      <c r="CR201" s="82">
        <v>0.2</v>
      </c>
      <c r="CS201" s="82"/>
      <c r="CT201" s="82">
        <v>3.3333333333333298E-2</v>
      </c>
      <c r="CU201" s="82">
        <v>0.209302325581395</v>
      </c>
      <c r="CV201" s="82">
        <v>0.4</v>
      </c>
      <c r="CW201" s="82">
        <v>0.16393442622950799</v>
      </c>
      <c r="CX201" s="82">
        <v>0.152866242038216</v>
      </c>
      <c r="CY201" s="82">
        <v>0.214285714285714</v>
      </c>
      <c r="CZ201" s="82">
        <v>0.15384615384615299</v>
      </c>
      <c r="DA201" s="82"/>
      <c r="DB201" s="82">
        <v>0.11111111111111099</v>
      </c>
      <c r="DC201" s="82">
        <v>0.118279569892473</v>
      </c>
      <c r="DD201" s="82">
        <v>9.18367346938775E-2</v>
      </c>
    </row>
    <row r="202" spans="74:108">
      <c r="BV202" s="235">
        <v>14</v>
      </c>
      <c r="BW202" s="82">
        <v>5.0632911392405E-2</v>
      </c>
      <c r="BX202" s="82">
        <v>6.3291139240506306E-2</v>
      </c>
      <c r="BY202" s="82">
        <v>0.18032786885245899</v>
      </c>
      <c r="BZ202" s="82">
        <v>8.9928057553956803E-2</v>
      </c>
      <c r="CA202" s="82">
        <v>9.9476439790575896E-2</v>
      </c>
      <c r="CB202" s="82">
        <v>0.107655502392344</v>
      </c>
      <c r="CC202" s="82">
        <v>8.7443946188340796E-2</v>
      </c>
      <c r="CD202" s="82">
        <v>9.9722991689750698E-2</v>
      </c>
      <c r="CE202" s="82">
        <v>0.13157894736842099</v>
      </c>
      <c r="CF202" s="82">
        <v>0.16666666666666599</v>
      </c>
      <c r="CG202" s="82">
        <v>0.1875</v>
      </c>
      <c r="CH202" s="82">
        <v>0.11333333333333299</v>
      </c>
      <c r="CI202" s="82">
        <v>9.1743119266054995E-2</v>
      </c>
      <c r="CJ202" s="82">
        <v>0.11764705882352899</v>
      </c>
      <c r="CK202" s="82"/>
      <c r="CL202" s="82">
        <v>6.0606060606060601E-2</v>
      </c>
      <c r="CM202" s="82">
        <v>9.7744360902255606E-2</v>
      </c>
      <c r="CN202" s="82">
        <v>4.4444444444444398E-2</v>
      </c>
      <c r="CO202" s="82">
        <v>8.8235294117646995E-2</v>
      </c>
      <c r="CP202" s="82">
        <v>0.10958904109589</v>
      </c>
      <c r="CQ202" s="82">
        <v>9.375E-2</v>
      </c>
      <c r="CR202" s="82">
        <v>4.54545454545454E-2</v>
      </c>
      <c r="CS202" s="82">
        <v>0.133333333333333</v>
      </c>
      <c r="CT202" s="82">
        <v>4.1666666666666602E-2</v>
      </c>
      <c r="CU202" s="82">
        <v>0.119266055045871</v>
      </c>
      <c r="CV202" s="82"/>
      <c r="CW202" s="82">
        <v>9.0909090909090898E-2</v>
      </c>
      <c r="CX202" s="82">
        <v>7.9710144927536197E-2</v>
      </c>
      <c r="CY202" s="82">
        <v>0.14285714285714199</v>
      </c>
      <c r="CZ202" s="82">
        <v>0.1</v>
      </c>
      <c r="DA202" s="82"/>
      <c r="DB202" s="82">
        <v>4.3478260869565202E-2</v>
      </c>
      <c r="DC202" s="82">
        <v>0.15730337078651599</v>
      </c>
      <c r="DD202" s="82">
        <v>8.16326530612244E-2</v>
      </c>
    </row>
    <row r="203" spans="74:108">
      <c r="BV203" s="235">
        <v>15</v>
      </c>
      <c r="BW203" s="82">
        <v>5.2631578947368397E-2</v>
      </c>
      <c r="BX203" s="82">
        <v>0.13559322033898299</v>
      </c>
      <c r="BY203" s="82">
        <v>0.02</v>
      </c>
      <c r="BZ203" s="82">
        <v>6.7010309278350499E-2</v>
      </c>
      <c r="CA203" s="82">
        <v>8.5020242914979699E-2</v>
      </c>
      <c r="CB203" s="82">
        <v>8.9041095890410898E-2</v>
      </c>
      <c r="CC203" s="82">
        <v>7.5471698113207503E-2</v>
      </c>
      <c r="CD203" s="82">
        <v>9.2250922509224995E-2</v>
      </c>
      <c r="CE203" s="82">
        <v>7.7348066298342497E-2</v>
      </c>
      <c r="CF203" s="82">
        <v>4.54545454545454E-2</v>
      </c>
      <c r="CG203" s="82">
        <v>6.7307692307692304E-2</v>
      </c>
      <c r="CH203" s="82">
        <v>8.2949308755760301E-2</v>
      </c>
      <c r="CI203" s="82">
        <v>0.12727272727272701</v>
      </c>
      <c r="CJ203" s="82">
        <v>0.133333333333333</v>
      </c>
      <c r="CK203" s="82"/>
      <c r="CL203" s="82">
        <v>9.375E-2</v>
      </c>
      <c r="CM203" s="82">
        <v>6.5420560747663503E-2</v>
      </c>
      <c r="CN203" s="82">
        <v>4.7619047619047603E-2</v>
      </c>
      <c r="CO203" s="82"/>
      <c r="CP203" s="82">
        <v>6.7567567567567502E-2</v>
      </c>
      <c r="CQ203" s="82">
        <v>0.05</v>
      </c>
      <c r="CR203" s="82">
        <v>5.5555555555555497E-2</v>
      </c>
      <c r="CS203" s="82">
        <v>9.0909090909090898E-2</v>
      </c>
      <c r="CT203" s="82">
        <v>0.14285714285714199</v>
      </c>
      <c r="CU203" s="82">
        <v>1.3698630136986301E-2</v>
      </c>
      <c r="CV203" s="82"/>
      <c r="CW203" s="82">
        <v>5.7142857142857099E-2</v>
      </c>
      <c r="CX203" s="82">
        <v>0.10377358490565999</v>
      </c>
      <c r="CY203" s="82"/>
      <c r="CZ203" s="82">
        <v>0.13793103448275801</v>
      </c>
      <c r="DA203" s="82"/>
      <c r="DB203" s="82"/>
      <c r="DC203" s="82">
        <v>4.8387096774193498E-2</v>
      </c>
      <c r="DD203" s="82">
        <v>5.0847457627118599E-2</v>
      </c>
    </row>
    <row r="204" spans="74:108">
      <c r="BV204" s="235">
        <v>16</v>
      </c>
      <c r="BW204" s="82">
        <v>7.1428571428571397E-2</v>
      </c>
      <c r="BX204" s="82">
        <v>3.125E-2</v>
      </c>
      <c r="BY204" s="82">
        <v>6.6666666666666596E-2</v>
      </c>
      <c r="BZ204" s="82">
        <v>8.2568807339449504E-2</v>
      </c>
      <c r="CA204" s="82">
        <v>5.14285714285714E-2</v>
      </c>
      <c r="CB204" s="82">
        <v>6.43274853801169E-2</v>
      </c>
      <c r="CC204" s="82">
        <v>5.7591623036649199E-2</v>
      </c>
      <c r="CD204" s="82">
        <v>8.04597701149425E-2</v>
      </c>
      <c r="CE204" s="82">
        <v>0.11504424778760999</v>
      </c>
      <c r="CF204" s="82">
        <v>0.15384615384615299</v>
      </c>
      <c r="CG204" s="82">
        <v>4.6153846153846101E-2</v>
      </c>
      <c r="CH204" s="82">
        <v>7.4999999999999997E-2</v>
      </c>
      <c r="CI204" s="82">
        <v>6.1855670103092703E-2</v>
      </c>
      <c r="CJ204" s="82">
        <v>0.13207547169811301</v>
      </c>
      <c r="CK204" s="82"/>
      <c r="CL204" s="82">
        <v>0.04</v>
      </c>
      <c r="CM204" s="82">
        <v>4.22535211267605E-2</v>
      </c>
      <c r="CN204" s="82">
        <v>4.54545454545454E-2</v>
      </c>
      <c r="CO204" s="82"/>
      <c r="CP204" s="82">
        <v>8.16326530612244E-2</v>
      </c>
      <c r="CQ204" s="82"/>
      <c r="CR204" s="82"/>
      <c r="CS204" s="82"/>
      <c r="CT204" s="82">
        <v>0.14285714285714199</v>
      </c>
      <c r="CU204" s="82">
        <v>7.3170731707316999E-2</v>
      </c>
      <c r="CV204" s="82"/>
      <c r="CW204" s="82">
        <v>0.14285714285714199</v>
      </c>
      <c r="CX204" s="82">
        <v>5.3333333333333302E-2</v>
      </c>
      <c r="CY204" s="82"/>
      <c r="CZ204" s="82">
        <v>0.2</v>
      </c>
      <c r="DA204" s="82">
        <v>0.25</v>
      </c>
      <c r="DB204" s="82">
        <v>9.5238095238095205E-2</v>
      </c>
      <c r="DC204" s="82">
        <v>3.03030303030303E-2</v>
      </c>
      <c r="DD204" s="82">
        <v>2.40963855421686E-2</v>
      </c>
    </row>
    <row r="205" spans="74:108">
      <c r="BV205" s="235">
        <v>17</v>
      </c>
      <c r="BW205" s="82"/>
      <c r="BX205" s="82"/>
      <c r="BY205" s="82">
        <v>0.1</v>
      </c>
      <c r="BZ205" s="82">
        <v>6.25E-2</v>
      </c>
      <c r="CA205" s="82">
        <v>8.4745762711864403E-2</v>
      </c>
      <c r="CB205" s="82">
        <v>7.8947368421052599E-2</v>
      </c>
      <c r="CC205" s="82">
        <v>9.85915492957746E-2</v>
      </c>
      <c r="CD205" s="82">
        <v>5.0847457627118599E-2</v>
      </c>
      <c r="CE205" s="82">
        <v>4.1666666666666602E-2</v>
      </c>
      <c r="CF205" s="82"/>
      <c r="CG205" s="82">
        <v>5.5555555555555497E-2</v>
      </c>
      <c r="CH205" s="82">
        <v>1.8867924528301799E-2</v>
      </c>
      <c r="CI205" s="82">
        <v>4.4444444444444398E-2</v>
      </c>
      <c r="CJ205" s="82"/>
      <c r="CK205" s="82"/>
      <c r="CL205" s="82"/>
      <c r="CM205" s="82"/>
      <c r="CN205" s="82">
        <v>0.125</v>
      </c>
      <c r="CO205" s="82"/>
      <c r="CP205" s="82">
        <v>0.05</v>
      </c>
      <c r="CQ205" s="82"/>
      <c r="CR205" s="82"/>
      <c r="CS205" s="82"/>
      <c r="CT205" s="82">
        <v>0.16666666666666599</v>
      </c>
      <c r="CU205" s="82">
        <v>4.7619047619047603E-2</v>
      </c>
      <c r="CV205" s="82"/>
      <c r="CW205" s="82">
        <v>0.25</v>
      </c>
      <c r="CX205" s="82">
        <v>9.375E-2</v>
      </c>
      <c r="CY205" s="82"/>
      <c r="CZ205" s="82"/>
      <c r="DA205" s="82"/>
      <c r="DB205" s="82"/>
      <c r="DC205" s="82">
        <v>8.3333333333333301E-2</v>
      </c>
      <c r="DD205" s="82">
        <v>2.3809523809523801E-2</v>
      </c>
    </row>
    <row r="206" spans="74:108">
      <c r="BV206" s="235">
        <v>18</v>
      </c>
      <c r="BW206" s="82"/>
      <c r="BX206" s="82"/>
      <c r="BY206" s="82"/>
      <c r="BZ206" s="82"/>
      <c r="CA206" s="82"/>
      <c r="CB206" s="82">
        <v>5.5555555555555497E-2</v>
      </c>
      <c r="CC206" s="82"/>
      <c r="CD206" s="82"/>
      <c r="CE206" s="82"/>
      <c r="CF206" s="82"/>
      <c r="CG206" s="82"/>
      <c r="CH206" s="82">
        <v>0.33333333333333298</v>
      </c>
      <c r="CI206" s="82">
        <v>0.16666666666666599</v>
      </c>
      <c r="CJ206" s="82"/>
      <c r="CK206" s="82"/>
      <c r="CL206" s="82"/>
      <c r="CM206" s="82"/>
      <c r="CN206" s="82"/>
      <c r="CO206" s="82"/>
      <c r="CP206" s="82"/>
      <c r="CQ206" s="82"/>
      <c r="CR206" s="82"/>
      <c r="CS206" s="82"/>
      <c r="CT206" s="82"/>
      <c r="CU206" s="82"/>
      <c r="CV206" s="82"/>
      <c r="CW206" s="82"/>
      <c r="CX206" s="82"/>
      <c r="CY206" s="82"/>
      <c r="CZ206" s="82"/>
      <c r="DA206" s="82"/>
      <c r="DB206" s="82"/>
      <c r="DC206" s="82"/>
      <c r="DD206" s="82">
        <v>0.25</v>
      </c>
    </row>
  </sheetData>
  <sortState xmlns:xlrd2="http://schemas.microsoft.com/office/spreadsheetml/2017/richdata2" ref="DH13:DJ38">
    <sortCondition descending="1" ref="DJ38"/>
  </sortState>
  <mergeCells count="169">
    <mergeCell ref="B2:V2"/>
    <mergeCell ref="B3:V4"/>
    <mergeCell ref="BV185:DD185"/>
    <mergeCell ref="BW186:BY186"/>
    <mergeCell ref="BZ186:CE186"/>
    <mergeCell ref="CF186:CJ186"/>
    <mergeCell ref="CK186:CO186"/>
    <mergeCell ref="CP186:CR186"/>
    <mergeCell ref="CS186:CX186"/>
    <mergeCell ref="CY186:DC186"/>
    <mergeCell ref="BV162:DD162"/>
    <mergeCell ref="BW163:BY163"/>
    <mergeCell ref="BZ163:CE163"/>
    <mergeCell ref="CF163:CJ163"/>
    <mergeCell ref="CK163:CO163"/>
    <mergeCell ref="CP163:CR163"/>
    <mergeCell ref="CS163:CX163"/>
    <mergeCell ref="CY163:DC163"/>
    <mergeCell ref="BV139:DD139"/>
    <mergeCell ref="BW140:BY140"/>
    <mergeCell ref="BZ140:CE140"/>
    <mergeCell ref="CF140:CJ140"/>
    <mergeCell ref="CK140:CO140"/>
    <mergeCell ref="CP140:CR140"/>
    <mergeCell ref="CS140:CX140"/>
    <mergeCell ref="CY140:DC140"/>
    <mergeCell ref="BV116:DD116"/>
    <mergeCell ref="BW117:BY117"/>
    <mergeCell ref="BZ117:CE117"/>
    <mergeCell ref="CF117:CJ117"/>
    <mergeCell ref="CK117:CO117"/>
    <mergeCell ref="CP117:CR117"/>
    <mergeCell ref="CS117:CX117"/>
    <mergeCell ref="CY117:DC117"/>
    <mergeCell ref="BV93:DD93"/>
    <mergeCell ref="BW94:BY94"/>
    <mergeCell ref="BZ94:CE94"/>
    <mergeCell ref="CF94:CJ94"/>
    <mergeCell ref="CK94:CO94"/>
    <mergeCell ref="CP94:CR94"/>
    <mergeCell ref="CS94:CX94"/>
    <mergeCell ref="CY94:DC94"/>
    <mergeCell ref="BV70:DD70"/>
    <mergeCell ref="BW71:BY71"/>
    <mergeCell ref="BZ71:CE71"/>
    <mergeCell ref="CF71:CJ71"/>
    <mergeCell ref="CK71:CO71"/>
    <mergeCell ref="CP71:CR71"/>
    <mergeCell ref="CS71:CX71"/>
    <mergeCell ref="CY71:DC71"/>
    <mergeCell ref="BV47:DD47"/>
    <mergeCell ref="BW48:BY48"/>
    <mergeCell ref="BZ48:CE48"/>
    <mergeCell ref="CF48:CJ48"/>
    <mergeCell ref="CK48:CO48"/>
    <mergeCell ref="CP48:CR48"/>
    <mergeCell ref="CS48:CX48"/>
    <mergeCell ref="CY48:DC48"/>
    <mergeCell ref="BV24:DD24"/>
    <mergeCell ref="BW25:BY25"/>
    <mergeCell ref="BZ25:CE25"/>
    <mergeCell ref="CF25:CJ25"/>
    <mergeCell ref="CK25:CO25"/>
    <mergeCell ref="CP25:CR25"/>
    <mergeCell ref="CS25:CX25"/>
    <mergeCell ref="CY25:DC25"/>
    <mergeCell ref="AL139:BT139"/>
    <mergeCell ref="AM140:AO140"/>
    <mergeCell ref="AP140:AU140"/>
    <mergeCell ref="AV140:AZ140"/>
    <mergeCell ref="BA140:BE140"/>
    <mergeCell ref="BF140:BH140"/>
    <mergeCell ref="BI140:BN140"/>
    <mergeCell ref="BO140:BS140"/>
    <mergeCell ref="AL116:BT116"/>
    <mergeCell ref="AM117:AO117"/>
    <mergeCell ref="AP117:AU117"/>
    <mergeCell ref="AV117:AZ117"/>
    <mergeCell ref="BA117:BE117"/>
    <mergeCell ref="BF117:BH117"/>
    <mergeCell ref="BI117:BN117"/>
    <mergeCell ref="BO117:BS117"/>
    <mergeCell ref="AM48:AO48"/>
    <mergeCell ref="AP48:AU48"/>
    <mergeCell ref="AV48:AZ48"/>
    <mergeCell ref="BA48:BE48"/>
    <mergeCell ref="BF48:BH48"/>
    <mergeCell ref="BI48:BN48"/>
    <mergeCell ref="AL93:BT93"/>
    <mergeCell ref="AM94:AO94"/>
    <mergeCell ref="AP94:AU94"/>
    <mergeCell ref="AV94:AZ94"/>
    <mergeCell ref="BA94:BE94"/>
    <mergeCell ref="BF94:BH94"/>
    <mergeCell ref="BI94:BN94"/>
    <mergeCell ref="BO94:BS94"/>
    <mergeCell ref="BO48:BS48"/>
    <mergeCell ref="AL70:BT70"/>
    <mergeCell ref="AM71:AO71"/>
    <mergeCell ref="AP71:AU71"/>
    <mergeCell ref="AV71:AZ71"/>
    <mergeCell ref="BA71:BE71"/>
    <mergeCell ref="BF71:BH71"/>
    <mergeCell ref="BI71:BN71"/>
    <mergeCell ref="BO71:BS71"/>
    <mergeCell ref="B139:AJ139"/>
    <mergeCell ref="C140:E140"/>
    <mergeCell ref="F140:K140"/>
    <mergeCell ref="L140:P140"/>
    <mergeCell ref="Q140:U140"/>
    <mergeCell ref="V140:X140"/>
    <mergeCell ref="Y140:AD140"/>
    <mergeCell ref="AE140:AI140"/>
    <mergeCell ref="B116:AJ116"/>
    <mergeCell ref="C117:E117"/>
    <mergeCell ref="F117:K117"/>
    <mergeCell ref="L117:P117"/>
    <mergeCell ref="Q117:U117"/>
    <mergeCell ref="V117:X117"/>
    <mergeCell ref="Y117:AD117"/>
    <mergeCell ref="AE117:AI117"/>
    <mergeCell ref="B93:AJ93"/>
    <mergeCell ref="C94:E94"/>
    <mergeCell ref="F94:K94"/>
    <mergeCell ref="L94:P94"/>
    <mergeCell ref="Q94:U94"/>
    <mergeCell ref="V94:X94"/>
    <mergeCell ref="Y94:AD94"/>
    <mergeCell ref="AE94:AI94"/>
    <mergeCell ref="AE48:AI48"/>
    <mergeCell ref="B70:AJ70"/>
    <mergeCell ref="C71:E71"/>
    <mergeCell ref="F71:K71"/>
    <mergeCell ref="L71:P71"/>
    <mergeCell ref="Q71:U71"/>
    <mergeCell ref="V71:X71"/>
    <mergeCell ref="Y71:AD71"/>
    <mergeCell ref="AE71:AI71"/>
    <mergeCell ref="C48:E48"/>
    <mergeCell ref="F48:K48"/>
    <mergeCell ref="L48:P48"/>
    <mergeCell ref="Q48:U48"/>
    <mergeCell ref="V48:X48"/>
    <mergeCell ref="Y48:AD48"/>
    <mergeCell ref="B24:AJ24"/>
    <mergeCell ref="AB11:AC11"/>
    <mergeCell ref="AP11:AQ11"/>
    <mergeCell ref="B47:AJ47"/>
    <mergeCell ref="C25:E25"/>
    <mergeCell ref="AE25:AI25"/>
    <mergeCell ref="Y25:AD25"/>
    <mergeCell ref="V25:X25"/>
    <mergeCell ref="Q25:U25"/>
    <mergeCell ref="L25:P25"/>
    <mergeCell ref="F25:K25"/>
    <mergeCell ref="AM25:AO25"/>
    <mergeCell ref="B22:AU22"/>
    <mergeCell ref="AP25:AU25"/>
    <mergeCell ref="AL24:AU24"/>
    <mergeCell ref="AL47:BT47"/>
    <mergeCell ref="O6:AW6"/>
    <mergeCell ref="P7:R7"/>
    <mergeCell ref="S7:X7"/>
    <mergeCell ref="Y7:AC7"/>
    <mergeCell ref="AD7:AH7"/>
    <mergeCell ref="AI7:AK7"/>
    <mergeCell ref="AL7:AQ7"/>
    <mergeCell ref="AR7:AV7"/>
    <mergeCell ref="B6:M6"/>
  </mergeCells>
  <conditionalFormatting sqref="C27:AJ45">
    <cfRule type="colorScale" priority="552">
      <colorScale>
        <cfvo type="min"/>
        <cfvo type="percentile" val="50"/>
        <cfvo type="max"/>
        <color rgb="FFF8696B"/>
        <color rgb="FFFFEB84"/>
        <color rgb="FF63BE7B"/>
      </colorScale>
    </cfRule>
  </conditionalFormatting>
  <conditionalFormatting sqref="C96:AJ114">
    <cfRule type="colorScale" priority="82">
      <colorScale>
        <cfvo type="min"/>
        <cfvo type="percentile" val="50"/>
        <cfvo type="max"/>
        <color rgb="FFF8696B"/>
        <color rgb="FFFFEB84"/>
        <color rgb="FF63BE7B"/>
      </colorScale>
    </cfRule>
  </conditionalFormatting>
  <conditionalFormatting sqref="C119:AJ137">
    <cfRule type="colorScale" priority="81">
      <colorScale>
        <cfvo type="min"/>
        <cfvo type="percentile" val="50"/>
        <cfvo type="max"/>
        <color rgb="FFF8696B"/>
        <color rgb="FFFFEB84"/>
        <color rgb="FF63BE7B"/>
      </colorScale>
    </cfRule>
  </conditionalFormatting>
  <conditionalFormatting sqref="C142:AJ160">
    <cfRule type="colorScale" priority="80">
      <colorScale>
        <cfvo type="min"/>
        <cfvo type="percentile" val="50"/>
        <cfvo type="max"/>
        <color rgb="FFF8696B"/>
        <color rgb="FFFFEB84"/>
        <color rgb="FF63BE7B"/>
      </colorScale>
    </cfRule>
  </conditionalFormatting>
  <conditionalFormatting sqref="AM50:BT68">
    <cfRule type="colorScale" priority="79">
      <colorScale>
        <cfvo type="min"/>
        <cfvo type="percentile" val="50"/>
        <cfvo type="max"/>
        <color rgb="FFF8696B"/>
        <color rgb="FFFFEB84"/>
        <color rgb="FF63BE7B"/>
      </colorScale>
    </cfRule>
  </conditionalFormatting>
  <conditionalFormatting sqref="AM73:BT91">
    <cfRule type="colorScale" priority="78">
      <colorScale>
        <cfvo type="min"/>
        <cfvo type="percentile" val="50"/>
        <cfvo type="max"/>
        <color rgb="FFF8696B"/>
        <color rgb="FFFFEB84"/>
        <color rgb="FF63BE7B"/>
      </colorScale>
    </cfRule>
  </conditionalFormatting>
  <conditionalFormatting sqref="AM96:BT114">
    <cfRule type="colorScale" priority="77">
      <colorScale>
        <cfvo type="min"/>
        <cfvo type="percentile" val="50"/>
        <cfvo type="max"/>
        <color rgb="FFF8696B"/>
        <color rgb="FFFFEB84"/>
        <color rgb="FF63BE7B"/>
      </colorScale>
    </cfRule>
  </conditionalFormatting>
  <conditionalFormatting sqref="AM119:BT137">
    <cfRule type="colorScale" priority="76">
      <colorScale>
        <cfvo type="min"/>
        <cfvo type="percentile" val="50"/>
        <cfvo type="max"/>
        <color rgb="FFF8696B"/>
        <color rgb="FFFFEB84"/>
        <color rgb="FF63BE7B"/>
      </colorScale>
    </cfRule>
  </conditionalFormatting>
  <conditionalFormatting sqref="AM142:BT160">
    <cfRule type="colorScale" priority="75">
      <colorScale>
        <cfvo type="min"/>
        <cfvo type="percentile" val="50"/>
        <cfvo type="max"/>
        <color rgb="FFF8696B"/>
        <color rgb="FFFFEB84"/>
        <color rgb="FF63BE7B"/>
      </colorScale>
    </cfRule>
  </conditionalFormatting>
  <conditionalFormatting sqref="AM27:AU45">
    <cfRule type="colorScale" priority="74">
      <colorScale>
        <cfvo type="min"/>
        <cfvo type="percentile" val="50"/>
        <cfvo type="max"/>
        <color rgb="FFF8696B"/>
        <color rgb="FFFFEB84"/>
        <color rgb="FF63BE7B"/>
      </colorScale>
    </cfRule>
  </conditionalFormatting>
  <conditionalFormatting sqref="BW27:DD45">
    <cfRule type="colorScale" priority="73">
      <colorScale>
        <cfvo type="min"/>
        <cfvo type="percentile" val="50"/>
        <cfvo type="max"/>
        <color rgb="FFF8696B"/>
        <color rgb="FFFFEB84"/>
        <color rgb="FF63BE7B"/>
      </colorScale>
    </cfRule>
  </conditionalFormatting>
  <conditionalFormatting sqref="BW50:DD68">
    <cfRule type="colorScale" priority="72">
      <colorScale>
        <cfvo type="min"/>
        <cfvo type="percentile" val="50"/>
        <cfvo type="max"/>
        <color rgb="FFF8696B"/>
        <color rgb="FFFFEB84"/>
        <color rgb="FF63BE7B"/>
      </colorScale>
    </cfRule>
  </conditionalFormatting>
  <conditionalFormatting sqref="BW73:DD91">
    <cfRule type="colorScale" priority="71">
      <colorScale>
        <cfvo type="min"/>
        <cfvo type="percentile" val="50"/>
        <cfvo type="max"/>
        <color rgb="FFF8696B"/>
        <color rgb="FFFFEB84"/>
        <color rgb="FF63BE7B"/>
      </colorScale>
    </cfRule>
  </conditionalFormatting>
  <conditionalFormatting sqref="BW96:DD114">
    <cfRule type="colorScale" priority="70">
      <colorScale>
        <cfvo type="min"/>
        <cfvo type="percentile" val="50"/>
        <cfvo type="max"/>
        <color rgb="FFF8696B"/>
        <color rgb="FFFFEB84"/>
        <color rgb="FF63BE7B"/>
      </colorScale>
    </cfRule>
  </conditionalFormatting>
  <conditionalFormatting sqref="BW119:DD137">
    <cfRule type="colorScale" priority="69">
      <colorScale>
        <cfvo type="min"/>
        <cfvo type="percentile" val="50"/>
        <cfvo type="max"/>
        <color rgb="FFF8696B"/>
        <color rgb="FFFFEB84"/>
        <color rgb="FF63BE7B"/>
      </colorScale>
    </cfRule>
  </conditionalFormatting>
  <conditionalFormatting sqref="BW142:DD160">
    <cfRule type="colorScale" priority="68">
      <colorScale>
        <cfvo type="min"/>
        <cfvo type="percentile" val="50"/>
        <cfvo type="max"/>
        <color rgb="FFF8696B"/>
        <color rgb="FFFFEB84"/>
        <color rgb="FF63BE7B"/>
      </colorScale>
    </cfRule>
  </conditionalFormatting>
  <conditionalFormatting sqref="BW165:DD183">
    <cfRule type="colorScale" priority="67">
      <colorScale>
        <cfvo type="min"/>
        <cfvo type="percentile" val="50"/>
        <cfvo type="max"/>
        <color rgb="FFF8696B"/>
        <color rgb="FFFFEB84"/>
        <color rgb="FF63BE7B"/>
      </colorScale>
    </cfRule>
  </conditionalFormatting>
  <conditionalFormatting sqref="BW188:DD206">
    <cfRule type="colorScale" priority="66">
      <colorScale>
        <cfvo type="min"/>
        <cfvo type="percentile" val="50"/>
        <cfvo type="max"/>
        <color rgb="FFF8696B"/>
        <color rgb="FFFFEB84"/>
        <color rgb="FF63BE7B"/>
      </colorScale>
    </cfRule>
  </conditionalFormatting>
  <conditionalFormatting sqref="P9:AW9 Y11:AA11 AI11:AO11 AW11">
    <cfRule type="colorScale" priority="65">
      <colorScale>
        <cfvo type="min"/>
        <cfvo type="percentile" val="50"/>
        <cfvo type="max"/>
        <color rgb="FFF8696B"/>
        <color rgb="FFFFEB84"/>
        <color rgb="FF63BE7B"/>
      </colorScale>
    </cfRule>
  </conditionalFormatting>
  <conditionalFormatting sqref="AD11:AH11 AR11:AV11">
    <cfRule type="colorScale" priority="64">
      <colorScale>
        <cfvo type="min"/>
        <cfvo type="percentile" val="50"/>
        <cfvo type="max"/>
        <color rgb="FF63BE7B"/>
        <color rgb="FFFFEB84"/>
        <color rgb="FFF8696B"/>
      </colorScale>
    </cfRule>
  </conditionalFormatting>
  <conditionalFormatting sqref="C50:AJ68">
    <cfRule type="colorScale" priority="63">
      <colorScale>
        <cfvo type="min"/>
        <cfvo type="percentile" val="50"/>
        <cfvo type="max"/>
        <color rgb="FFF8696B"/>
        <color rgb="FFFFEB84"/>
        <color rgb="FF63BE7B"/>
      </colorScale>
    </cfRule>
  </conditionalFormatting>
  <conditionalFormatting sqref="C73:AJ91">
    <cfRule type="colorScale" priority="62">
      <colorScale>
        <cfvo type="min"/>
        <cfvo type="percentile" val="50"/>
        <cfvo type="max"/>
        <color rgb="FFF8696B"/>
        <color rgb="FFFFEB84"/>
        <color rgb="FF63BE7B"/>
      </colorScale>
    </cfRule>
  </conditionalFormatting>
  <conditionalFormatting sqref="AR11:AV11 AD11:AH11">
    <cfRule type="colorScale" priority="61">
      <colorScale>
        <cfvo type="min"/>
        <cfvo type="percentile" val="50"/>
        <cfvo type="max"/>
        <color rgb="FFF8696B"/>
        <color rgb="FFFFEB84"/>
        <color rgb="FF63BE7B"/>
      </colorScale>
    </cfRule>
  </conditionalFormatting>
  <conditionalFormatting sqref="Y11:AA11 AI11:AO11 AW11">
    <cfRule type="colorScale" priority="60">
      <colorScale>
        <cfvo type="min"/>
        <cfvo type="percentile" val="50"/>
        <cfvo type="max"/>
        <color rgb="FFF8696B"/>
        <color rgb="FFFFEB84"/>
        <color rgb="FF63BE7B"/>
      </colorScale>
    </cfRule>
  </conditionalFormatting>
  <conditionalFormatting sqref="P9:AW9">
    <cfRule type="colorScale" priority="59">
      <colorScale>
        <cfvo type="min"/>
        <cfvo type="percentile" val="50"/>
        <cfvo type="max"/>
        <color rgb="FFF8696B"/>
        <color rgb="FFFFEB84"/>
        <color rgb="FF63BE7B"/>
      </colorScale>
    </cfRule>
  </conditionalFormatting>
  <conditionalFormatting sqref="P11:X11">
    <cfRule type="colorScale" priority="58">
      <colorScale>
        <cfvo type="min"/>
        <cfvo type="percentile" val="50"/>
        <cfvo type="max"/>
        <color rgb="FFF8696B"/>
        <color rgb="FFFFEB84"/>
        <color rgb="FF63BE7B"/>
      </colorScale>
    </cfRule>
  </conditionalFormatting>
  <conditionalFormatting sqref="P12:AW12">
    <cfRule type="colorScale" priority="57">
      <colorScale>
        <cfvo type="min"/>
        <cfvo type="percentile" val="50"/>
        <cfvo type="max"/>
        <color rgb="FFF8696B"/>
        <color rgb="FFFFEB84"/>
        <color rgb="FF63BE7B"/>
      </colorScale>
    </cfRule>
  </conditionalFormatting>
  <conditionalFormatting sqref="P13:AW13">
    <cfRule type="colorScale" priority="56">
      <colorScale>
        <cfvo type="min"/>
        <cfvo type="percentile" val="50"/>
        <cfvo type="max"/>
        <color rgb="FFF8696B"/>
        <color rgb="FFFFEB84"/>
        <color rgb="FF63BE7B"/>
      </colorScale>
    </cfRule>
  </conditionalFormatting>
  <conditionalFormatting sqref="P9:AW9 P11:X11 P12:AW14">
    <cfRule type="colorScale" priority="55">
      <colorScale>
        <cfvo type="min"/>
        <cfvo type="percentile" val="50"/>
        <cfvo type="max"/>
        <color rgb="FFF8696B"/>
        <color rgb="FFFFEB84"/>
        <color rgb="FF63BE7B"/>
      </colorScale>
    </cfRule>
  </conditionalFormatting>
  <conditionalFormatting sqref="D8:D15">
    <cfRule type="colorScale" priority="53">
      <colorScale>
        <cfvo type="min"/>
        <cfvo type="percentile" val="50"/>
        <cfvo type="max"/>
        <color rgb="FFF8696B"/>
        <color rgb="FFFFEB84"/>
        <color rgb="FF63BE7B"/>
      </colorScale>
    </cfRule>
  </conditionalFormatting>
  <conditionalFormatting sqref="H8:H15">
    <cfRule type="colorScale" priority="52">
      <colorScale>
        <cfvo type="min"/>
        <cfvo type="percentile" val="50"/>
        <cfvo type="max"/>
        <color rgb="FFF8696B"/>
        <color rgb="FFFFEB84"/>
        <color rgb="FF63BE7B"/>
      </colorScale>
    </cfRule>
  </conditionalFormatting>
  <conditionalFormatting sqref="L8:L15">
    <cfRule type="colorScale" priority="51">
      <colorScale>
        <cfvo type="min"/>
        <cfvo type="percentile" val="50"/>
        <cfvo type="max"/>
        <color rgb="FFF8696B"/>
        <color rgb="FFFFEB84"/>
        <color rgb="FF63BE7B"/>
      </colorScale>
    </cfRule>
  </conditionalFormatting>
  <conditionalFormatting sqref="L8:L15 H8:H15 D8:D15">
    <cfRule type="colorScale" priority="50">
      <colorScale>
        <cfvo type="min"/>
        <cfvo type="percentile" val="50"/>
        <cfvo type="max"/>
        <color rgb="FFF8696B"/>
        <color rgb="FFFFEB84"/>
        <color rgb="FF63BE7B"/>
      </colorScale>
    </cfRule>
  </conditionalFormatting>
  <conditionalFormatting sqref="E8:E15 I8:I15 M8:M1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zoomScale="70" zoomScaleNormal="70" workbookViewId="0">
      <selection activeCell="A2" sqref="A2"/>
    </sheetView>
  </sheetViews>
  <sheetFormatPr defaultRowHeight="15"/>
  <sheetData>
    <row r="2" spans="2:49" ht="18.75">
      <c r="B2" s="319" t="s">
        <v>1002</v>
      </c>
      <c r="C2" s="319"/>
      <c r="D2" s="319"/>
      <c r="E2" s="319"/>
      <c r="F2" s="319"/>
      <c r="G2" s="319"/>
      <c r="H2" s="319"/>
      <c r="I2" s="319"/>
      <c r="J2" s="319"/>
      <c r="K2" s="319"/>
      <c r="L2" s="319"/>
      <c r="M2" s="319"/>
      <c r="N2" s="319"/>
      <c r="O2" s="319"/>
      <c r="P2" s="319"/>
      <c r="Q2" s="319"/>
      <c r="R2" s="319"/>
      <c r="S2" s="319"/>
      <c r="T2" s="319"/>
      <c r="U2" s="319"/>
      <c r="V2" s="319"/>
      <c r="W2" s="319"/>
    </row>
    <row r="3" spans="2:49" ht="55.5" customHeight="1">
      <c r="B3" s="320" t="s">
        <v>1077</v>
      </c>
      <c r="C3" s="320"/>
      <c r="D3" s="320"/>
      <c r="E3" s="320"/>
      <c r="F3" s="320"/>
      <c r="G3" s="320"/>
      <c r="H3" s="320"/>
      <c r="I3" s="320"/>
      <c r="J3" s="320"/>
      <c r="K3" s="320"/>
      <c r="L3" s="320"/>
      <c r="M3" s="320"/>
      <c r="N3" s="320"/>
      <c r="O3" s="320"/>
      <c r="P3" s="320"/>
      <c r="Q3" s="320"/>
      <c r="R3" s="320"/>
      <c r="S3" s="320"/>
      <c r="T3" s="320"/>
      <c r="U3" s="320"/>
      <c r="V3" s="320"/>
      <c r="W3" s="320"/>
    </row>
    <row r="4" spans="2:49" ht="117" customHeight="1">
      <c r="B4" s="320"/>
      <c r="C4" s="320"/>
      <c r="D4" s="320"/>
      <c r="E4" s="320"/>
      <c r="F4" s="320"/>
      <c r="G4" s="320"/>
      <c r="H4" s="320"/>
      <c r="I4" s="320"/>
      <c r="J4" s="320"/>
      <c r="K4" s="320"/>
      <c r="L4" s="320"/>
      <c r="M4" s="320"/>
      <c r="N4" s="320"/>
      <c r="O4" s="320"/>
      <c r="P4" s="320"/>
      <c r="Q4" s="320"/>
      <c r="R4" s="320"/>
      <c r="S4" s="320"/>
      <c r="T4" s="320"/>
      <c r="U4" s="320"/>
      <c r="V4" s="320"/>
      <c r="W4" s="320"/>
    </row>
    <row r="6" spans="2:49">
      <c r="B6" s="311" t="s">
        <v>1065</v>
      </c>
      <c r="C6" s="311"/>
      <c r="D6" s="311"/>
      <c r="E6" s="311"/>
      <c r="F6" s="311"/>
      <c r="G6" s="311"/>
      <c r="H6" s="311"/>
      <c r="I6" s="311"/>
      <c r="J6" s="311"/>
      <c r="K6" s="311"/>
      <c r="L6" s="311"/>
      <c r="M6" s="311"/>
      <c r="N6" s="311"/>
      <c r="O6" s="311"/>
      <c r="P6" s="311"/>
      <c r="Q6" s="311"/>
      <c r="R6" s="311"/>
      <c r="S6" s="311"/>
      <c r="T6" s="311"/>
      <c r="U6" s="311"/>
      <c r="V6" s="311"/>
      <c r="W6" s="311"/>
      <c r="X6" s="311"/>
      <c r="Y6" s="311"/>
      <c r="Z6" s="311"/>
      <c r="AB6" s="311" t="s">
        <v>1054</v>
      </c>
      <c r="AC6" s="311"/>
      <c r="AD6" s="311"/>
      <c r="AE6" s="311"/>
      <c r="AF6" s="311"/>
      <c r="AG6" s="311"/>
      <c r="AH6" s="311"/>
      <c r="AI6" s="311"/>
      <c r="AJ6" s="311"/>
      <c r="AK6" s="311"/>
      <c r="AL6" s="311"/>
      <c r="AM6" s="311"/>
      <c r="AN6" s="231"/>
    </row>
    <row r="7" spans="2:49">
      <c r="B7" s="243" t="s">
        <v>1021</v>
      </c>
      <c r="C7" s="335" t="s">
        <v>0</v>
      </c>
      <c r="D7" s="335"/>
      <c r="E7" s="335"/>
      <c r="F7" s="335" t="s">
        <v>1</v>
      </c>
      <c r="G7" s="335"/>
      <c r="H7" s="335"/>
      <c r="I7" s="335"/>
      <c r="J7" s="335"/>
      <c r="K7" s="335"/>
      <c r="L7" s="335" t="s">
        <v>1007</v>
      </c>
      <c r="M7" s="335"/>
      <c r="N7" s="335"/>
      <c r="O7" s="335"/>
      <c r="P7" s="335"/>
      <c r="Q7" s="335" t="s">
        <v>1009</v>
      </c>
      <c r="R7" s="335"/>
      <c r="S7" s="335"/>
      <c r="T7" s="335" t="s">
        <v>5</v>
      </c>
      <c r="U7" s="335"/>
      <c r="V7" s="335"/>
      <c r="W7" s="335"/>
      <c r="X7" s="335"/>
      <c r="Y7" s="335"/>
      <c r="Z7" s="244" t="s">
        <v>307</v>
      </c>
      <c r="AB7" s="228" t="s">
        <v>12</v>
      </c>
      <c r="AC7" s="228">
        <v>147</v>
      </c>
      <c r="AD7" s="228">
        <v>258</v>
      </c>
      <c r="AE7" s="228">
        <v>14</v>
      </c>
      <c r="AF7" s="228">
        <v>25</v>
      </c>
      <c r="AG7" s="228">
        <v>36</v>
      </c>
      <c r="AH7" s="228" t="s">
        <v>4</v>
      </c>
      <c r="AI7" s="228">
        <v>1</v>
      </c>
      <c r="AJ7" s="228">
        <v>2</v>
      </c>
      <c r="AK7" s="228">
        <v>3</v>
      </c>
      <c r="AL7" s="228">
        <v>4</v>
      </c>
      <c r="AM7" s="228">
        <v>5</v>
      </c>
    </row>
    <row r="8" spans="2:49">
      <c r="B8" s="245" t="s">
        <v>12</v>
      </c>
      <c r="C8" s="245">
        <v>147</v>
      </c>
      <c r="D8" s="245">
        <v>258</v>
      </c>
      <c r="E8" s="245">
        <v>369</v>
      </c>
      <c r="F8" s="245">
        <v>14</v>
      </c>
      <c r="G8" s="245">
        <v>25</v>
      </c>
      <c r="H8" s="245">
        <v>36</v>
      </c>
      <c r="I8" s="245">
        <v>47</v>
      </c>
      <c r="J8" s="245">
        <v>58</v>
      </c>
      <c r="K8" s="245">
        <v>69</v>
      </c>
      <c r="L8" s="242" t="s">
        <v>1011</v>
      </c>
      <c r="M8" s="245" t="s">
        <v>1012</v>
      </c>
      <c r="N8" s="245" t="s">
        <v>1013</v>
      </c>
      <c r="O8" s="245" t="s">
        <v>1014</v>
      </c>
      <c r="P8" s="245">
        <v>5</v>
      </c>
      <c r="Q8" s="245" t="s">
        <v>476</v>
      </c>
      <c r="R8" s="245" t="s">
        <v>477</v>
      </c>
      <c r="S8" s="245" t="s">
        <v>868</v>
      </c>
      <c r="T8" s="284" t="s">
        <v>1016</v>
      </c>
      <c r="U8" s="284" t="s">
        <v>1158</v>
      </c>
      <c r="V8" s="284" t="s">
        <v>1018</v>
      </c>
      <c r="W8" s="284" t="s">
        <v>1159</v>
      </c>
      <c r="X8" s="284" t="s">
        <v>1160</v>
      </c>
      <c r="Y8" s="284" t="s">
        <v>1020</v>
      </c>
      <c r="Z8" s="245" t="s">
        <v>307</v>
      </c>
      <c r="AB8" s="228">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c r="B9" s="245" t="s">
        <v>30</v>
      </c>
      <c r="C9" s="249">
        <f t="shared" ref="C9:Z9" si="0">C30</f>
        <v>0.69484240687679</v>
      </c>
      <c r="D9" s="249">
        <f t="shared" si="0"/>
        <v>0.72148859543817501</v>
      </c>
      <c r="E9" s="249">
        <f t="shared" si="0"/>
        <v>0.72712933753943199</v>
      </c>
      <c r="F9" s="249">
        <f t="shared" si="0"/>
        <v>0.66991570073761797</v>
      </c>
      <c r="G9" s="249">
        <f t="shared" si="0"/>
        <v>0.630581572642125</v>
      </c>
      <c r="H9" s="249">
        <f t="shared" si="0"/>
        <v>0.62300247580463597</v>
      </c>
      <c r="I9" s="249">
        <f t="shared" si="0"/>
        <v>0.618024800708591</v>
      </c>
      <c r="J9" s="249">
        <f t="shared" si="0"/>
        <v>0.63711294274894104</v>
      </c>
      <c r="K9" s="249">
        <f t="shared" si="0"/>
        <v>0.66801183750336202</v>
      </c>
      <c r="L9" s="249">
        <f t="shared" si="0"/>
        <v>0.48075880758807499</v>
      </c>
      <c r="M9" s="249">
        <f t="shared" si="0"/>
        <v>0.45081967213114699</v>
      </c>
      <c r="N9" s="249">
        <f t="shared" si="0"/>
        <v>0.43371504073992501</v>
      </c>
      <c r="O9" s="249">
        <f t="shared" si="0"/>
        <v>0.40760410380205098</v>
      </c>
      <c r="P9" s="249">
        <f t="shared" si="0"/>
        <v>0.38768844221105497</v>
      </c>
      <c r="Q9" s="249">
        <f t="shared" si="0"/>
        <v>0.40447761194029802</v>
      </c>
      <c r="R9" s="249">
        <f t="shared" si="0"/>
        <v>0.53854875283446701</v>
      </c>
      <c r="S9" s="249">
        <f t="shared" si="0"/>
        <v>0.39436619718309801</v>
      </c>
      <c r="T9" s="249">
        <f t="shared" si="0"/>
        <v>0.51736111111111105</v>
      </c>
      <c r="U9" s="249">
        <f t="shared" si="0"/>
        <v>0.47777777777777702</v>
      </c>
      <c r="V9" s="249">
        <f t="shared" si="0"/>
        <v>0.46424702058504802</v>
      </c>
      <c r="W9" s="249">
        <f t="shared" si="0"/>
        <v>0.53968253968253899</v>
      </c>
      <c r="X9" s="249">
        <f t="shared" si="0"/>
        <v>0.42569832402234598</v>
      </c>
      <c r="Y9" s="249">
        <f t="shared" si="0"/>
        <v>0.44359214218896098</v>
      </c>
      <c r="Z9" s="249">
        <f t="shared" si="0"/>
        <v>0.61879895561357701</v>
      </c>
      <c r="AB9" s="228">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c r="B10" s="245" t="s">
        <v>1066</v>
      </c>
      <c r="C10" s="250">
        <v>0.657193605683836</v>
      </c>
      <c r="D10" s="250">
        <v>0.66998341625207203</v>
      </c>
      <c r="E10" s="250">
        <v>0.662771285475793</v>
      </c>
      <c r="F10" s="250">
        <v>0.56317829457364299</v>
      </c>
      <c r="G10" s="250">
        <v>0.53568977350720604</v>
      </c>
      <c r="H10" s="250">
        <v>0.51643920595533499</v>
      </c>
      <c r="I10" s="250">
        <v>0.52559726962457298</v>
      </c>
      <c r="J10" s="250">
        <v>0.52541254125412495</v>
      </c>
      <c r="K10" s="250">
        <v>0.56908140403286001</v>
      </c>
      <c r="L10" s="250">
        <v>0.426966292134831</v>
      </c>
      <c r="M10" s="250">
        <v>0.42759051186017399</v>
      </c>
      <c r="N10" s="250">
        <v>0.37268128161888697</v>
      </c>
      <c r="O10" s="250">
        <v>0.35837765957446799</v>
      </c>
      <c r="P10" s="250">
        <v>0.31547619047619002</v>
      </c>
      <c r="Q10" s="251">
        <v>0.49289099526066299</v>
      </c>
      <c r="R10" s="251">
        <v>0.53972602739726006</v>
      </c>
      <c r="S10" s="251">
        <v>0.46551724137931</v>
      </c>
      <c r="T10" s="251">
        <v>0.61467889908256801</v>
      </c>
      <c r="U10" s="251">
        <v>0.57142857142857095</v>
      </c>
      <c r="V10" s="251">
        <v>0.553984575835475</v>
      </c>
      <c r="W10" s="251">
        <v>0.58024691358024605</v>
      </c>
      <c r="X10" s="251">
        <v>0.46895074946466803</v>
      </c>
      <c r="Y10" s="251">
        <v>0.42467532467532398</v>
      </c>
      <c r="Z10" s="251">
        <v>0.623529411764705</v>
      </c>
      <c r="AB10" s="228">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c r="B11" s="247" t="s">
        <v>1076</v>
      </c>
      <c r="C11" s="250">
        <f>C9/C10</f>
        <v>1.0572872299233327</v>
      </c>
      <c r="D11" s="250">
        <f t="shared" ref="D11:Z11" si="1">D9/D10</f>
        <v>1.0768753045772776</v>
      </c>
      <c r="E11" s="250">
        <f t="shared" si="1"/>
        <v>1.0971044664637777</v>
      </c>
      <c r="F11" s="250">
        <f t="shared" si="1"/>
        <v>1.189526846457712</v>
      </c>
      <c r="G11" s="250">
        <f t="shared" si="1"/>
        <v>1.1771394635997143</v>
      </c>
      <c r="H11" s="250">
        <f t="shared" si="1"/>
        <v>1.2063423315280157</v>
      </c>
      <c r="I11" s="250">
        <f t="shared" si="1"/>
        <v>1.1758523805689436</v>
      </c>
      <c r="J11" s="250">
        <f t="shared" si="1"/>
        <v>1.2125956133977971</v>
      </c>
      <c r="K11" s="250">
        <f t="shared" si="1"/>
        <v>1.1738423233818926</v>
      </c>
      <c r="L11" s="250">
        <f t="shared" si="1"/>
        <v>1.1259877335615454</v>
      </c>
      <c r="M11" s="250">
        <f t="shared" si="1"/>
        <v>1.0543257149694873</v>
      </c>
      <c r="N11" s="250">
        <f t="shared" si="1"/>
        <v>1.1637693174605228</v>
      </c>
      <c r="O11" s="250">
        <f t="shared" si="1"/>
        <v>1.1373591319448699</v>
      </c>
      <c r="P11" s="250">
        <f t="shared" si="1"/>
        <v>1.2288992130463647</v>
      </c>
      <c r="Q11" s="250">
        <f t="shared" si="1"/>
        <v>0.82062284730195167</v>
      </c>
      <c r="R11" s="250">
        <f t="shared" si="1"/>
        <v>0.99781875525167785</v>
      </c>
      <c r="S11" s="250">
        <f t="shared" si="1"/>
        <v>0.84715701617110006</v>
      </c>
      <c r="T11" s="250">
        <f t="shared" si="1"/>
        <v>0.8416770315091221</v>
      </c>
      <c r="U11" s="250">
        <f t="shared" si="1"/>
        <v>0.83611111111111047</v>
      </c>
      <c r="V11" s="250">
        <f t="shared" si="1"/>
        <v>0.83801434342266301</v>
      </c>
      <c r="W11" s="250">
        <f t="shared" si="1"/>
        <v>0.93009118541033453</v>
      </c>
      <c r="X11" s="250">
        <f t="shared" si="1"/>
        <v>0.90776765898829037</v>
      </c>
      <c r="Y11" s="250">
        <f t="shared" si="1"/>
        <v>1.0445441880290536</v>
      </c>
      <c r="Z11" s="250">
        <f t="shared" si="1"/>
        <v>0.99241341938026639</v>
      </c>
      <c r="AC11" s="256"/>
      <c r="AD11" s="256"/>
      <c r="AE11" s="256"/>
      <c r="AF11" s="256"/>
      <c r="AG11" s="256"/>
      <c r="AH11" s="44"/>
      <c r="AI11" s="44"/>
      <c r="AJ11" s="44"/>
      <c r="AK11" s="44"/>
      <c r="AL11" s="44"/>
      <c r="AM11" s="44"/>
    </row>
    <row r="12" spans="2:49">
      <c r="B12" s="245" t="s">
        <v>1056</v>
      </c>
      <c r="C12" s="249">
        <f>C53</f>
        <v>0.24948453608247401</v>
      </c>
      <c r="D12" s="249">
        <f t="shared" ref="D12:Z12" si="2">D53</f>
        <v>0.28286189683860202</v>
      </c>
      <c r="E12" s="249">
        <f t="shared" si="2"/>
        <v>0.245119305856832</v>
      </c>
      <c r="F12" s="249">
        <f t="shared" si="2"/>
        <v>0.26622099882029099</v>
      </c>
      <c r="G12" s="249">
        <f t="shared" si="2"/>
        <v>0.30880829015543998</v>
      </c>
      <c r="H12" s="249">
        <f t="shared" si="2"/>
        <v>0.30220375722543302</v>
      </c>
      <c r="I12" s="249">
        <f t="shared" si="2"/>
        <v>0.31744894303117099</v>
      </c>
      <c r="J12" s="249">
        <f t="shared" si="2"/>
        <v>0.30489510489510402</v>
      </c>
      <c r="K12" s="249">
        <f t="shared" si="2"/>
        <v>0.26782118405154998</v>
      </c>
      <c r="L12" s="249">
        <f t="shared" si="2"/>
        <v>0.246899661781285</v>
      </c>
      <c r="M12" s="249">
        <f t="shared" si="2"/>
        <v>0.30454545454545401</v>
      </c>
      <c r="N12" s="249">
        <f t="shared" si="2"/>
        <v>0.33104848946433102</v>
      </c>
      <c r="O12" s="249">
        <f t="shared" si="2"/>
        <v>0.36037903464613502</v>
      </c>
      <c r="P12" s="249">
        <f t="shared" si="2"/>
        <v>0.36292935839274099</v>
      </c>
      <c r="Q12" s="249">
        <f t="shared" si="2"/>
        <v>0.31734317343173402</v>
      </c>
      <c r="R12" s="249">
        <f t="shared" si="2"/>
        <v>0.29473684210526302</v>
      </c>
      <c r="S12" s="249">
        <f t="shared" si="2"/>
        <v>0.23214285714285701</v>
      </c>
      <c r="T12" s="249">
        <f t="shared" si="2"/>
        <v>0.28187919463087202</v>
      </c>
      <c r="U12" s="249">
        <f t="shared" si="2"/>
        <v>0.32093023255813902</v>
      </c>
      <c r="V12" s="249">
        <f t="shared" si="2"/>
        <v>0.36522753792298701</v>
      </c>
      <c r="W12" s="249">
        <f t="shared" si="2"/>
        <v>0.35294117647058798</v>
      </c>
      <c r="X12" s="249">
        <f t="shared" si="2"/>
        <v>0.34645669291338499</v>
      </c>
      <c r="Y12" s="249">
        <f t="shared" si="2"/>
        <v>0.369886123998312</v>
      </c>
      <c r="Z12" s="249">
        <f t="shared" si="2"/>
        <v>0.32383966244725698</v>
      </c>
    </row>
    <row r="13" spans="2:49">
      <c r="B13" s="245" t="s">
        <v>32</v>
      </c>
      <c r="C13" s="249">
        <f t="shared" ref="C13:Z13" si="3">C76</f>
        <v>3.1518624641833803E-2</v>
      </c>
      <c r="D13" s="249">
        <f t="shared" si="3"/>
        <v>2.8811524609843899E-2</v>
      </c>
      <c r="E13" s="249">
        <f t="shared" si="3"/>
        <v>3.1545741324921099E-2</v>
      </c>
      <c r="F13" s="249">
        <f t="shared" si="3"/>
        <v>4.53108535300316E-2</v>
      </c>
      <c r="G13" s="249">
        <f t="shared" si="3"/>
        <v>5.4672184709213603E-2</v>
      </c>
      <c r="H13" s="249">
        <f t="shared" si="3"/>
        <v>5.1879360792257398E-2</v>
      </c>
      <c r="I13" s="249">
        <f t="shared" si="3"/>
        <v>5.6023029229406503E-2</v>
      </c>
      <c r="J13" s="249">
        <f t="shared" si="3"/>
        <v>5.2350189351748698E-2</v>
      </c>
      <c r="K13" s="249">
        <f t="shared" si="3"/>
        <v>3.7664783427495199E-2</v>
      </c>
      <c r="L13" s="249">
        <f t="shared" si="3"/>
        <v>0.10027100271002699</v>
      </c>
      <c r="M13" s="249">
        <f t="shared" si="3"/>
        <v>0.101024590163934</v>
      </c>
      <c r="N13" s="249">
        <f t="shared" si="3"/>
        <v>0.113301035014314</v>
      </c>
      <c r="O13" s="249">
        <f t="shared" si="3"/>
        <v>0.12902836451418201</v>
      </c>
      <c r="P13" s="249">
        <f t="shared" si="3"/>
        <v>0.12311557788944701</v>
      </c>
      <c r="Q13" s="249">
        <f t="shared" si="3"/>
        <v>0.155223880597014</v>
      </c>
      <c r="R13" s="249">
        <f t="shared" si="3"/>
        <v>8.2766439909296996E-2</v>
      </c>
      <c r="S13" s="249">
        <f t="shared" si="3"/>
        <v>0.12676056338028099</v>
      </c>
      <c r="T13" s="249">
        <f t="shared" si="3"/>
        <v>0.131944444444444</v>
      </c>
      <c r="U13" s="249">
        <f t="shared" si="3"/>
        <v>0.10444444444444401</v>
      </c>
      <c r="V13" s="249">
        <f t="shared" si="3"/>
        <v>0.128927410617551</v>
      </c>
      <c r="W13" s="249">
        <f t="shared" si="3"/>
        <v>9.5238095238095205E-2</v>
      </c>
      <c r="X13" s="249">
        <f t="shared" si="3"/>
        <v>0.101675977653631</v>
      </c>
      <c r="Y13" s="249">
        <f t="shared" si="3"/>
        <v>0.112628624883068</v>
      </c>
      <c r="Z13" s="249">
        <f t="shared" si="3"/>
        <v>6.0052219321148799E-2</v>
      </c>
      <c r="AC13" s="311" t="s">
        <v>1000</v>
      </c>
      <c r="AD13" s="311"/>
      <c r="AE13" s="311"/>
      <c r="AF13" s="311"/>
      <c r="AG13" s="311"/>
      <c r="AH13" s="311"/>
      <c r="AI13" s="311"/>
      <c r="AJ13" s="311"/>
      <c r="AK13" s="311"/>
      <c r="AL13" s="311"/>
      <c r="AM13" s="311"/>
      <c r="AN13" s="311"/>
      <c r="AO13" s="311"/>
      <c r="AP13" s="311"/>
      <c r="AQ13" s="311"/>
      <c r="AR13" s="311"/>
      <c r="AS13" s="311"/>
      <c r="AT13" s="311"/>
      <c r="AU13" s="311"/>
      <c r="AV13" s="311"/>
      <c r="AW13" s="373" t="s">
        <v>1067</v>
      </c>
    </row>
    <row r="14" spans="2:49">
      <c r="B14" s="245" t="s">
        <v>1057</v>
      </c>
      <c r="C14" s="249">
        <f t="shared" ref="C14:Z14" si="4">C99</f>
        <v>9.0257879656160403E-2</v>
      </c>
      <c r="D14" s="249">
        <f t="shared" si="4"/>
        <v>7.3229291716686601E-2</v>
      </c>
      <c r="E14" s="249">
        <f t="shared" si="4"/>
        <v>8.6750788643533097E-2</v>
      </c>
      <c r="F14" s="249">
        <f t="shared" si="4"/>
        <v>9.8788198103266597E-2</v>
      </c>
      <c r="G14" s="249">
        <f t="shared" si="4"/>
        <v>0.103245480287519</v>
      </c>
      <c r="H14" s="249">
        <f t="shared" si="4"/>
        <v>0.11152374521719501</v>
      </c>
      <c r="I14" s="249">
        <f t="shared" si="4"/>
        <v>0.11171390611160301</v>
      </c>
      <c r="J14" s="249">
        <f t="shared" si="4"/>
        <v>0.102472711071508</v>
      </c>
      <c r="K14" s="249">
        <f t="shared" si="4"/>
        <v>0.103847188592951</v>
      </c>
      <c r="L14" s="249">
        <f t="shared" si="4"/>
        <v>0.14308943089430801</v>
      </c>
      <c r="M14" s="249">
        <f t="shared" si="4"/>
        <v>0.14631147540983599</v>
      </c>
      <c r="N14" s="249">
        <f t="shared" si="4"/>
        <v>0.16053732658004799</v>
      </c>
      <c r="O14" s="249">
        <f t="shared" si="4"/>
        <v>0.15956547978273899</v>
      </c>
      <c r="P14" s="249">
        <f t="shared" si="4"/>
        <v>0.17763819095477301</v>
      </c>
      <c r="Q14" s="249">
        <f t="shared" si="4"/>
        <v>0.12835820895522301</v>
      </c>
      <c r="R14" s="249">
        <f t="shared" si="4"/>
        <v>0.119047619047619</v>
      </c>
      <c r="S14" s="249">
        <f t="shared" si="4"/>
        <v>0.190140845070422</v>
      </c>
      <c r="T14" s="249">
        <f t="shared" si="4"/>
        <v>0.12847222222222199</v>
      </c>
      <c r="U14" s="249">
        <f t="shared" si="4"/>
        <v>0.128888888888888</v>
      </c>
      <c r="V14" s="249">
        <f t="shared" si="4"/>
        <v>0.14409534127843901</v>
      </c>
      <c r="W14" s="249">
        <f t="shared" si="4"/>
        <v>0.158730158730158</v>
      </c>
      <c r="X14" s="249">
        <f t="shared" si="4"/>
        <v>0.16648044692737399</v>
      </c>
      <c r="Y14" s="249">
        <f t="shared" si="4"/>
        <v>0.15584658559401299</v>
      </c>
      <c r="Z14" s="249">
        <f t="shared" si="4"/>
        <v>0.10900783289817199</v>
      </c>
      <c r="AC14" s="228" t="s">
        <v>12</v>
      </c>
      <c r="AD14" s="228">
        <v>0</v>
      </c>
      <c r="AE14" s="228">
        <v>1</v>
      </c>
      <c r="AF14" s="228">
        <v>2</v>
      </c>
      <c r="AG14" s="228">
        <v>3</v>
      </c>
      <c r="AH14" s="228">
        <v>4</v>
      </c>
      <c r="AI14" s="228">
        <v>5</v>
      </c>
      <c r="AJ14" s="228">
        <v>6</v>
      </c>
      <c r="AK14" s="228">
        <v>7</v>
      </c>
      <c r="AL14" s="228">
        <v>8</v>
      </c>
      <c r="AM14" s="228">
        <v>9</v>
      </c>
      <c r="AN14" s="228">
        <v>10</v>
      </c>
      <c r="AO14" s="228">
        <v>11</v>
      </c>
      <c r="AP14" s="228">
        <v>12</v>
      </c>
      <c r="AQ14" s="228">
        <v>13</v>
      </c>
      <c r="AR14" s="228">
        <v>14</v>
      </c>
      <c r="AS14" s="228">
        <v>15</v>
      </c>
      <c r="AT14" s="228">
        <v>16</v>
      </c>
      <c r="AU14" s="228">
        <v>17</v>
      </c>
      <c r="AV14" s="229">
        <v>18</v>
      </c>
      <c r="AW14" s="373"/>
    </row>
    <row r="15" spans="2:49">
      <c r="B15" s="245" t="s">
        <v>518</v>
      </c>
      <c r="C15" s="249">
        <f t="shared" ref="C15:Z15" si="5">C122</f>
        <v>0.10315186246418299</v>
      </c>
      <c r="D15" s="249">
        <f t="shared" si="5"/>
        <v>9.3637454981992801E-2</v>
      </c>
      <c r="E15" s="249">
        <f t="shared" si="5"/>
        <v>7.2555205047318605E-2</v>
      </c>
      <c r="F15" s="249">
        <f t="shared" si="5"/>
        <v>0.10168598524762899</v>
      </c>
      <c r="G15" s="249">
        <f t="shared" si="5"/>
        <v>0.11282944892180299</v>
      </c>
      <c r="H15" s="249">
        <f t="shared" si="5"/>
        <v>0.110961062345262</v>
      </c>
      <c r="I15" s="249">
        <f t="shared" si="5"/>
        <v>0.107174490699734</v>
      </c>
      <c r="J15" s="249">
        <f t="shared" si="5"/>
        <v>0.10759634662508299</v>
      </c>
      <c r="K15" s="249">
        <f t="shared" si="5"/>
        <v>0.1076136669357</v>
      </c>
      <c r="L15" s="249">
        <f t="shared" si="5"/>
        <v>0.150135501355013</v>
      </c>
      <c r="M15" s="249">
        <f t="shared" si="5"/>
        <v>0.15696721311475401</v>
      </c>
      <c r="N15" s="249">
        <f t="shared" si="5"/>
        <v>0.15602290244439501</v>
      </c>
      <c r="O15" s="249">
        <f t="shared" si="5"/>
        <v>0.164514182257091</v>
      </c>
      <c r="P15" s="249">
        <f t="shared" si="5"/>
        <v>0.14849246231155699</v>
      </c>
      <c r="Q15" s="249">
        <f t="shared" si="5"/>
        <v>0.16119402985074599</v>
      </c>
      <c r="R15" s="249">
        <f t="shared" si="5"/>
        <v>0.132653061224489</v>
      </c>
      <c r="S15" s="249">
        <f t="shared" si="5"/>
        <v>0.169014084507042</v>
      </c>
      <c r="T15" s="249">
        <f t="shared" si="5"/>
        <v>9.7222222222222196E-2</v>
      </c>
      <c r="U15" s="249">
        <f t="shared" si="5"/>
        <v>0.12666666666666601</v>
      </c>
      <c r="V15" s="249">
        <f t="shared" si="5"/>
        <v>0.13976164680389999</v>
      </c>
      <c r="W15" s="249">
        <f t="shared" si="5"/>
        <v>0.158730158730158</v>
      </c>
      <c r="X15" s="249">
        <f t="shared" si="5"/>
        <v>0.17094972067039099</v>
      </c>
      <c r="Y15" s="249">
        <f t="shared" si="5"/>
        <v>0.15154349859681901</v>
      </c>
      <c r="Z15" s="249">
        <f t="shared" si="5"/>
        <v>9.9869451697127895E-2</v>
      </c>
      <c r="AB15" s="372" t="s">
        <v>998</v>
      </c>
      <c r="AC15" s="228">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34">
        <v>4.5805897509304298E-2</v>
      </c>
      <c r="AW15" s="73">
        <f>AVERAGE(AD15:AV15)</f>
        <v>0.10446553510581974</v>
      </c>
    </row>
    <row r="16" spans="2:49">
      <c r="B16" s="245" t="s">
        <v>31</v>
      </c>
      <c r="C16" s="249">
        <f t="shared" ref="C16:Z16" si="6">C145</f>
        <v>8.0229226361031497E-2</v>
      </c>
      <c r="D16" s="249">
        <f t="shared" si="6"/>
        <v>8.28331332533013E-2</v>
      </c>
      <c r="E16" s="249">
        <f t="shared" si="6"/>
        <v>8.2018927444794901E-2</v>
      </c>
      <c r="F16" s="249">
        <f t="shared" si="6"/>
        <v>8.4299262381454104E-2</v>
      </c>
      <c r="G16" s="249">
        <f t="shared" si="6"/>
        <v>9.8671313439337799E-2</v>
      </c>
      <c r="H16" s="249">
        <f t="shared" si="6"/>
        <v>0.10263335584064801</v>
      </c>
      <c r="I16" s="249">
        <f t="shared" si="6"/>
        <v>0.107063773250664</v>
      </c>
      <c r="J16" s="249">
        <f t="shared" si="6"/>
        <v>0.100467810202717</v>
      </c>
      <c r="K16" s="249">
        <f t="shared" si="6"/>
        <v>8.2862523540489605E-2</v>
      </c>
      <c r="L16" s="249">
        <f t="shared" si="6"/>
        <v>0.12574525745257401</v>
      </c>
      <c r="M16" s="249">
        <f t="shared" si="6"/>
        <v>0.14487704918032701</v>
      </c>
      <c r="N16" s="249">
        <f t="shared" si="6"/>
        <v>0.136423695221316</v>
      </c>
      <c r="O16" s="249">
        <f t="shared" si="6"/>
        <v>0.139287869643934</v>
      </c>
      <c r="P16" s="249">
        <f t="shared" si="6"/>
        <v>0.163065326633165</v>
      </c>
      <c r="Q16" s="249">
        <f t="shared" si="6"/>
        <v>0.150746268656716</v>
      </c>
      <c r="R16" s="249">
        <f t="shared" si="6"/>
        <v>0.12698412698412601</v>
      </c>
      <c r="S16" s="249">
        <f t="shared" si="6"/>
        <v>0.11971830985915401</v>
      </c>
      <c r="T16" s="249">
        <f t="shared" si="6"/>
        <v>0.125</v>
      </c>
      <c r="U16" s="249">
        <f t="shared" si="6"/>
        <v>0.16222222222222199</v>
      </c>
      <c r="V16" s="249">
        <f t="shared" si="6"/>
        <v>0.12296858071505901</v>
      </c>
      <c r="W16" s="249">
        <f t="shared" si="6"/>
        <v>4.7619047619047603E-2</v>
      </c>
      <c r="X16" s="249">
        <f t="shared" si="6"/>
        <v>0.13519553072625601</v>
      </c>
      <c r="Y16" s="249">
        <f t="shared" si="6"/>
        <v>0.13638914873713701</v>
      </c>
      <c r="Z16" s="249">
        <f t="shared" si="6"/>
        <v>0.11227154046997299</v>
      </c>
      <c r="AB16" s="372"/>
      <c r="AC16" s="228">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34">
        <v>3.2773637424800203E-2</v>
      </c>
      <c r="AW16" s="73">
        <f t="shared" ref="AW16:AW20" si="7">AVERAGE(AD16:AV16)</f>
        <v>6.9879989869136419E-2</v>
      </c>
    </row>
    <row r="17" spans="2:49">
      <c r="B17" s="245" t="s">
        <v>825</v>
      </c>
      <c r="C17" s="249">
        <f>C168</f>
        <v>2.0057306590257801E-2</v>
      </c>
      <c r="D17" s="249">
        <f t="shared" ref="D17:Z17" si="8">D168</f>
        <v>1.0804321728691399E-2</v>
      </c>
      <c r="E17" s="249">
        <f t="shared" si="8"/>
        <v>1.1041009463722299E-2</v>
      </c>
      <c r="F17" s="249">
        <f t="shared" si="8"/>
        <v>1.94942044257112E-2</v>
      </c>
      <c r="G17" s="249">
        <f t="shared" si="8"/>
        <v>1.5900675234153699E-2</v>
      </c>
      <c r="H17" s="249">
        <f t="shared" si="8"/>
        <v>1.46297546702678E-2</v>
      </c>
      <c r="I17" s="249">
        <f t="shared" si="8"/>
        <v>1.5943312666076102E-2</v>
      </c>
      <c r="J17" s="249">
        <f t="shared" si="8"/>
        <v>1.6707507239919799E-2</v>
      </c>
      <c r="K17" s="249">
        <f t="shared" si="8"/>
        <v>1.7487220877051301E-2</v>
      </c>
      <c r="L17" s="249">
        <f t="shared" si="8"/>
        <v>3.1436314363143598E-2</v>
      </c>
      <c r="M17" s="249">
        <f t="shared" si="8"/>
        <v>4.65163934426229E-2</v>
      </c>
      <c r="N17" s="249">
        <f t="shared" si="8"/>
        <v>5.1970931512882602E-2</v>
      </c>
      <c r="O17" s="249">
        <f t="shared" si="8"/>
        <v>5.6246228123114E-2</v>
      </c>
      <c r="P17" s="249">
        <f t="shared" si="8"/>
        <v>4.8743718592964801E-2</v>
      </c>
      <c r="Q17" s="249">
        <f t="shared" si="8"/>
        <v>7.6119402985074594E-2</v>
      </c>
      <c r="R17" s="249">
        <f t="shared" si="8"/>
        <v>3.9682539682539597E-2</v>
      </c>
      <c r="S17" s="249">
        <f t="shared" si="8"/>
        <v>5.9859154929577399E-2</v>
      </c>
      <c r="T17" s="249">
        <f t="shared" si="8"/>
        <v>6.25E-2</v>
      </c>
      <c r="U17" s="249">
        <f t="shared" si="8"/>
        <v>5.3333333333333302E-2</v>
      </c>
      <c r="V17" s="249">
        <f t="shared" si="8"/>
        <v>5.3629469122426797E-2</v>
      </c>
      <c r="W17" s="249">
        <f t="shared" si="8"/>
        <v>7.9365079365079305E-2</v>
      </c>
      <c r="X17" s="249">
        <f t="shared" si="8"/>
        <v>8.3798882681564199E-2</v>
      </c>
      <c r="Y17" s="249">
        <f t="shared" si="8"/>
        <v>4.1534144059869001E-2</v>
      </c>
      <c r="Z17" s="249">
        <f t="shared" si="8"/>
        <v>1.95822454308094E-2</v>
      </c>
      <c r="AB17" s="372"/>
      <c r="AC17" s="228">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34">
        <v>2.63348885432866E-2</v>
      </c>
      <c r="AW17" s="73">
        <f t="shared" si="7"/>
        <v>5.1314400013250293E-2</v>
      </c>
    </row>
    <row r="18" spans="2:49">
      <c r="AB18" s="372"/>
      <c r="AC18" s="228">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34">
        <v>2.3744940116012098E-2</v>
      </c>
      <c r="AW18" s="73">
        <f t="shared" si="7"/>
        <v>4.3380879902743141E-2</v>
      </c>
    </row>
    <row r="19" spans="2:49">
      <c r="B19" s="311" t="s">
        <v>1058</v>
      </c>
      <c r="C19" s="311"/>
      <c r="D19" s="311"/>
      <c r="E19" s="311"/>
      <c r="F19" s="311"/>
      <c r="G19" s="311"/>
      <c r="H19" s="311"/>
      <c r="I19" s="311"/>
      <c r="J19" s="311"/>
      <c r="K19" s="311"/>
      <c r="L19" s="311"/>
      <c r="M19" s="311"/>
      <c r="N19" s="311"/>
      <c r="O19" s="311"/>
      <c r="P19" s="311"/>
      <c r="Q19" s="311"/>
      <c r="R19" s="311"/>
      <c r="S19" s="311"/>
      <c r="T19" s="311"/>
      <c r="U19" s="311"/>
      <c r="V19" s="311"/>
      <c r="W19" s="311"/>
      <c r="X19" s="311"/>
      <c r="Y19" s="311"/>
      <c r="Z19" s="311"/>
      <c r="AB19" s="372"/>
      <c r="AC19" s="228">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34">
        <v>2.2670385468068301E-2</v>
      </c>
      <c r="AW19" s="73">
        <f t="shared" si="7"/>
        <v>3.8409803597506738E-2</v>
      </c>
    </row>
    <row r="20" spans="2:49">
      <c r="B20" s="243" t="s">
        <v>1021</v>
      </c>
      <c r="C20" s="335" t="s">
        <v>0</v>
      </c>
      <c r="D20" s="335"/>
      <c r="E20" s="335"/>
      <c r="F20" s="335" t="s">
        <v>1</v>
      </c>
      <c r="G20" s="335"/>
      <c r="H20" s="335"/>
      <c r="I20" s="335"/>
      <c r="J20" s="335"/>
      <c r="K20" s="335"/>
      <c r="L20" s="335" t="s">
        <v>1007</v>
      </c>
      <c r="M20" s="335"/>
      <c r="N20" s="335"/>
      <c r="O20" s="335"/>
      <c r="P20" s="335"/>
      <c r="Q20" s="335" t="s">
        <v>1009</v>
      </c>
      <c r="R20" s="335"/>
      <c r="S20" s="335"/>
      <c r="T20" s="335" t="s">
        <v>5</v>
      </c>
      <c r="U20" s="335"/>
      <c r="V20" s="335"/>
      <c r="W20" s="335"/>
      <c r="X20" s="335"/>
      <c r="Y20" s="335"/>
      <c r="Z20" s="244" t="s">
        <v>307</v>
      </c>
      <c r="AB20" s="372"/>
      <c r="AC20" s="228"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34">
        <v>3.1544765733725E-2</v>
      </c>
      <c r="AW20" s="73">
        <f t="shared" si="7"/>
        <v>9.8442687800938969E-2</v>
      </c>
    </row>
    <row r="21" spans="2:49">
      <c r="B21" s="245" t="s">
        <v>12</v>
      </c>
      <c r="C21" s="245">
        <v>147</v>
      </c>
      <c r="D21" s="245">
        <v>258</v>
      </c>
      <c r="E21" s="245">
        <v>369</v>
      </c>
      <c r="F21" s="245">
        <v>14</v>
      </c>
      <c r="G21" s="245">
        <v>25</v>
      </c>
      <c r="H21" s="245">
        <v>36</v>
      </c>
      <c r="I21" s="245">
        <v>47</v>
      </c>
      <c r="J21" s="245">
        <v>58</v>
      </c>
      <c r="K21" s="245">
        <v>69</v>
      </c>
      <c r="L21" s="242" t="s">
        <v>1011</v>
      </c>
      <c r="M21" s="245" t="s">
        <v>1012</v>
      </c>
      <c r="N21" s="245" t="s">
        <v>1013</v>
      </c>
      <c r="O21" s="245" t="s">
        <v>1014</v>
      </c>
      <c r="P21" s="245">
        <v>5</v>
      </c>
      <c r="Q21" s="245" t="s">
        <v>476</v>
      </c>
      <c r="R21" s="245" t="s">
        <v>477</v>
      </c>
      <c r="S21" s="245" t="s">
        <v>868</v>
      </c>
      <c r="T21" s="245" t="s">
        <v>1016</v>
      </c>
      <c r="U21" s="245" t="s">
        <v>1017</v>
      </c>
      <c r="V21" s="245" t="s">
        <v>1018</v>
      </c>
      <c r="W21" s="245" t="s">
        <v>1015</v>
      </c>
      <c r="X21" s="245" t="s">
        <v>1019</v>
      </c>
      <c r="Y21" s="245" t="s">
        <v>1020</v>
      </c>
      <c r="Z21" s="245" t="s">
        <v>307</v>
      </c>
      <c r="AB21" s="230"/>
      <c r="AD21" s="8"/>
      <c r="AE21" s="8"/>
      <c r="AF21" s="8"/>
      <c r="AG21" s="8"/>
      <c r="AH21" s="8"/>
      <c r="AI21" s="8"/>
      <c r="AJ21" s="8"/>
      <c r="AK21" s="8"/>
      <c r="AL21" s="8"/>
      <c r="AM21" s="8"/>
      <c r="AN21" s="8"/>
      <c r="AO21" s="8"/>
      <c r="AP21" s="8"/>
      <c r="AQ21" s="8"/>
      <c r="AR21" s="8"/>
      <c r="AS21" s="8"/>
      <c r="AT21" s="8"/>
      <c r="AU21" s="8"/>
      <c r="AV21" s="8"/>
    </row>
    <row r="22" spans="2:49">
      <c r="B22" s="243">
        <v>0</v>
      </c>
      <c r="C22" s="82"/>
      <c r="D22" s="82"/>
      <c r="E22" s="82"/>
      <c r="F22" s="82">
        <v>1</v>
      </c>
      <c r="G22" s="82">
        <v>0.75</v>
      </c>
      <c r="H22" s="82">
        <v>0.85714285714285698</v>
      </c>
      <c r="I22" s="82">
        <v>0.875</v>
      </c>
      <c r="J22" s="82">
        <v>0.66666666666666596</v>
      </c>
      <c r="K22" s="82">
        <v>0.5</v>
      </c>
      <c r="L22" s="82">
        <v>0.86666666666666603</v>
      </c>
      <c r="M22" s="82">
        <v>0.78571428571428503</v>
      </c>
      <c r="N22" s="82">
        <v>0.68421052631578905</v>
      </c>
      <c r="O22" s="82">
        <v>0.625</v>
      </c>
      <c r="P22" s="82">
        <v>0.72727272727272696</v>
      </c>
      <c r="Q22" s="82">
        <v>0.66666666666666596</v>
      </c>
      <c r="R22" s="82"/>
      <c r="S22" s="82"/>
      <c r="T22" s="82"/>
      <c r="U22" s="82">
        <v>0.5</v>
      </c>
      <c r="V22" s="82">
        <v>0.85714285714285698</v>
      </c>
      <c r="W22" s="82"/>
      <c r="X22" s="82">
        <v>0.6</v>
      </c>
      <c r="Y22" s="82">
        <v>0.73333333333333295</v>
      </c>
      <c r="Z22" s="82"/>
      <c r="AC22" s="311" t="s">
        <v>1042</v>
      </c>
      <c r="AD22" s="311"/>
      <c r="AE22" s="311"/>
      <c r="AF22" s="311"/>
      <c r="AG22" s="311"/>
      <c r="AH22" s="311"/>
      <c r="AI22" s="311"/>
      <c r="AJ22" s="311"/>
      <c r="AK22" s="311"/>
      <c r="AL22" s="311"/>
      <c r="AM22" s="311"/>
      <c r="AN22" s="311"/>
      <c r="AO22" s="311"/>
      <c r="AP22" s="311"/>
      <c r="AQ22" s="311"/>
      <c r="AR22" s="311"/>
      <c r="AS22" s="311"/>
      <c r="AT22" s="311"/>
      <c r="AU22" s="311"/>
      <c r="AV22" s="311"/>
    </row>
    <row r="23" spans="2:49" ht="14.45" customHeight="1">
      <c r="B23" s="243">
        <v>1</v>
      </c>
      <c r="C23" s="82">
        <v>1</v>
      </c>
      <c r="D23" s="82">
        <v>1</v>
      </c>
      <c r="E23" s="82">
        <v>1</v>
      </c>
      <c r="F23" s="82">
        <v>0.90476190476190399</v>
      </c>
      <c r="G23" s="82">
        <v>0.82499999999999996</v>
      </c>
      <c r="H23" s="82">
        <v>0.797468354430379</v>
      </c>
      <c r="I23" s="82">
        <v>0.83908045977011403</v>
      </c>
      <c r="J23" s="82">
        <v>0.77777777777777701</v>
      </c>
      <c r="K23" s="82">
        <v>0.61538461538461497</v>
      </c>
      <c r="L23" s="82">
        <v>0.80821917808219101</v>
      </c>
      <c r="M23" s="82">
        <v>0.74242424242424199</v>
      </c>
      <c r="N23" s="82">
        <v>0.69855072463768098</v>
      </c>
      <c r="O23" s="82">
        <v>0.60516605166051596</v>
      </c>
      <c r="P23" s="82">
        <v>0.67441860465116199</v>
      </c>
      <c r="Q23" s="82">
        <v>0.83636363636363598</v>
      </c>
      <c r="R23" s="82">
        <v>0.57142857142857095</v>
      </c>
      <c r="S23" s="82"/>
      <c r="T23" s="82">
        <v>1</v>
      </c>
      <c r="U23" s="82">
        <v>0.66666666666666596</v>
      </c>
      <c r="V23" s="82">
        <v>0.63265306122448906</v>
      </c>
      <c r="W23" s="82"/>
      <c r="X23" s="82">
        <v>0.58064516129032195</v>
      </c>
      <c r="Y23" s="82">
        <v>0.8</v>
      </c>
      <c r="Z23" s="82">
        <v>0.85714285714285698</v>
      </c>
      <c r="AC23" s="228" t="s">
        <v>12</v>
      </c>
      <c r="AD23" s="228">
        <v>0</v>
      </c>
      <c r="AE23" s="228">
        <v>1</v>
      </c>
      <c r="AF23" s="228">
        <v>2</v>
      </c>
      <c r="AG23" s="228">
        <v>3</v>
      </c>
      <c r="AH23" s="228">
        <v>4</v>
      </c>
      <c r="AI23" s="228">
        <v>5</v>
      </c>
      <c r="AJ23" s="228">
        <v>6</v>
      </c>
      <c r="AK23" s="228">
        <v>7</v>
      </c>
      <c r="AL23" s="228">
        <v>8</v>
      </c>
      <c r="AM23" s="228">
        <v>9</v>
      </c>
      <c r="AN23" s="228">
        <v>10</v>
      </c>
      <c r="AO23" s="228">
        <v>11</v>
      </c>
      <c r="AP23" s="228">
        <v>12</v>
      </c>
      <c r="AQ23" s="228">
        <v>13</v>
      </c>
      <c r="AR23" s="228">
        <v>14</v>
      </c>
      <c r="AS23" s="228">
        <v>15</v>
      </c>
      <c r="AT23" s="228">
        <v>16</v>
      </c>
      <c r="AU23" s="228">
        <v>17</v>
      </c>
      <c r="AV23" s="229">
        <v>18</v>
      </c>
      <c r="AW23" s="228" t="s">
        <v>198</v>
      </c>
    </row>
    <row r="24" spans="2:49" ht="14.45" customHeight="1">
      <c r="B24" s="243">
        <v>2</v>
      </c>
      <c r="C24" s="82">
        <v>0.94444444444444398</v>
      </c>
      <c r="D24" s="82">
        <v>0.92307692307692302</v>
      </c>
      <c r="E24" s="82">
        <v>0.95</v>
      </c>
      <c r="F24" s="82">
        <v>0.85430463576158899</v>
      </c>
      <c r="G24" s="82">
        <v>0.82584269662921295</v>
      </c>
      <c r="H24" s="82">
        <v>0.79617834394904397</v>
      </c>
      <c r="I24" s="82">
        <v>0.78869047619047605</v>
      </c>
      <c r="J24" s="82">
        <v>0.80729166666666596</v>
      </c>
      <c r="K24" s="82">
        <v>0.81884057971014401</v>
      </c>
      <c r="L24" s="82">
        <v>0.70434782608695601</v>
      </c>
      <c r="M24" s="82">
        <v>0.70120898100172702</v>
      </c>
      <c r="N24" s="82">
        <v>0.64699898270600198</v>
      </c>
      <c r="O24" s="82">
        <v>0.62123039806996305</v>
      </c>
      <c r="P24" s="82">
        <v>0.63519313304721003</v>
      </c>
      <c r="Q24" s="82">
        <v>0.8</v>
      </c>
      <c r="R24" s="82">
        <v>0.72727272727272696</v>
      </c>
      <c r="S24" s="82">
        <v>0.5</v>
      </c>
      <c r="T24" s="82">
        <v>0.76923076923076905</v>
      </c>
      <c r="U24" s="82">
        <v>0.68965517241379304</v>
      </c>
      <c r="V24" s="82">
        <v>0.67428571428571404</v>
      </c>
      <c r="W24" s="82">
        <v>0.6</v>
      </c>
      <c r="X24" s="82">
        <v>0.61904761904761896</v>
      </c>
      <c r="Y24" s="82">
        <v>0.67951807228915595</v>
      </c>
      <c r="Z24" s="82">
        <v>0.83870967741935398</v>
      </c>
      <c r="AB24" s="372" t="s">
        <v>1044</v>
      </c>
      <c r="AC24" s="228">
        <v>19</v>
      </c>
      <c r="AD24" s="82"/>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34">
        <v>7.8459910029108196E-2</v>
      </c>
      <c r="AW24" s="73">
        <f>AVERAGE(AD24:AV24)</f>
        <v>0.12089489463946429</v>
      </c>
    </row>
    <row r="25" spans="2:49">
      <c r="B25" s="243">
        <v>3</v>
      </c>
      <c r="C25" s="82">
        <v>0.90625</v>
      </c>
      <c r="D25" s="82">
        <v>0.87179487179487103</v>
      </c>
      <c r="E25" s="82">
        <v>0.85</v>
      </c>
      <c r="F25" s="82">
        <v>0.82598039215686203</v>
      </c>
      <c r="G25" s="82">
        <v>0.77083333333333304</v>
      </c>
      <c r="H25" s="82">
        <v>0.77657266811279801</v>
      </c>
      <c r="I25" s="82">
        <v>0.77453027139874697</v>
      </c>
      <c r="J25" s="82">
        <v>0.77946768060836502</v>
      </c>
      <c r="K25" s="82">
        <v>0.76923076923076905</v>
      </c>
      <c r="L25" s="82">
        <v>0.64943820224719095</v>
      </c>
      <c r="M25" s="82">
        <v>0.64789915966386502</v>
      </c>
      <c r="N25" s="82">
        <v>0.61530960507069699</v>
      </c>
      <c r="O25" s="82">
        <v>0.59578107183580298</v>
      </c>
      <c r="P25" s="82">
        <v>0.58860103626942994</v>
      </c>
      <c r="Q25" s="82">
        <v>0.70852017937219702</v>
      </c>
      <c r="R25" s="82">
        <v>0.64285714285714202</v>
      </c>
      <c r="S25" s="82">
        <v>0.6</v>
      </c>
      <c r="T25" s="82">
        <v>0.72972972972972905</v>
      </c>
      <c r="U25" s="82">
        <v>0.63768115942028902</v>
      </c>
      <c r="V25" s="82">
        <v>0.62404092071611195</v>
      </c>
      <c r="W25" s="82">
        <v>0.71428571428571397</v>
      </c>
      <c r="X25" s="82">
        <v>0.609375</v>
      </c>
      <c r="Y25" s="82">
        <v>0.64154589371980597</v>
      </c>
      <c r="Z25" s="82">
        <v>0.80412371134020599</v>
      </c>
      <c r="AB25" s="372"/>
      <c r="AC25" s="228">
        <v>28</v>
      </c>
      <c r="AD25" s="82"/>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34">
        <v>5.7469744064545997E-2</v>
      </c>
      <c r="AW25" s="73">
        <f t="shared" ref="AW25:AW29" si="9">AVERAGE(AD25:AV25)</f>
        <v>9.5724656100901001E-2</v>
      </c>
    </row>
    <row r="26" spans="2:49">
      <c r="B26" s="243">
        <v>4</v>
      </c>
      <c r="C26" s="82">
        <v>0.84848484848484795</v>
      </c>
      <c r="D26" s="82">
        <v>0.85882352941176399</v>
      </c>
      <c r="E26" s="82">
        <v>0.89830508474576198</v>
      </c>
      <c r="F26" s="82">
        <v>0.806380638063806</v>
      </c>
      <c r="G26" s="82">
        <v>0.76029962546816399</v>
      </c>
      <c r="H26" s="82">
        <v>0.74974772956609403</v>
      </c>
      <c r="I26" s="82">
        <v>0.75274725274725196</v>
      </c>
      <c r="J26" s="82">
        <v>0.77882797731568998</v>
      </c>
      <c r="K26" s="82">
        <v>0.77339346110484697</v>
      </c>
      <c r="L26" s="82">
        <v>0.63046357615894</v>
      </c>
      <c r="M26" s="82">
        <v>0.62634671890303595</v>
      </c>
      <c r="N26" s="82">
        <v>0.57437070938215096</v>
      </c>
      <c r="O26" s="82">
        <v>0.571648690292758</v>
      </c>
      <c r="P26" s="82">
        <v>0.52587745389648999</v>
      </c>
      <c r="Q26" s="82">
        <v>0.59759759759759701</v>
      </c>
      <c r="R26" s="82">
        <v>0.64705882352941102</v>
      </c>
      <c r="S26" s="82">
        <v>0.61111111111111105</v>
      </c>
      <c r="T26" s="82">
        <v>0.68604651162790697</v>
      </c>
      <c r="U26" s="82">
        <v>0.62307692307692297</v>
      </c>
      <c r="V26" s="82">
        <v>0.57784011220196296</v>
      </c>
      <c r="W26" s="82">
        <v>0.61904761904761896</v>
      </c>
      <c r="X26" s="82">
        <v>0.54153846153846097</v>
      </c>
      <c r="Y26" s="82">
        <v>0.59445037353255004</v>
      </c>
      <c r="Z26" s="82">
        <v>0.77884615384615297</v>
      </c>
      <c r="AB26" s="372"/>
      <c r="AC26" s="228">
        <v>37</v>
      </c>
      <c r="AD26" s="82"/>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34">
        <v>5.3676780446691899E-2</v>
      </c>
      <c r="AW26" s="73">
        <f t="shared" si="9"/>
        <v>7.9202914155457743E-2</v>
      </c>
    </row>
    <row r="27" spans="2:49">
      <c r="B27" s="243">
        <v>5</v>
      </c>
      <c r="C27" s="82">
        <v>0.80392156862745101</v>
      </c>
      <c r="D27" s="82">
        <v>0.82428115015974401</v>
      </c>
      <c r="E27" s="82">
        <v>0.82399999999999995</v>
      </c>
      <c r="F27" s="82">
        <v>0.751629726205997</v>
      </c>
      <c r="G27" s="82">
        <v>0.72722485518694002</v>
      </c>
      <c r="H27" s="82">
        <v>0.72049341183066995</v>
      </c>
      <c r="I27" s="82">
        <v>0.72564173337013504</v>
      </c>
      <c r="J27" s="82">
        <v>0.74574468085106305</v>
      </c>
      <c r="K27" s="82">
        <v>0.753071253071253</v>
      </c>
      <c r="L27" s="82">
        <v>0.58658204895738897</v>
      </c>
      <c r="M27" s="82">
        <v>0.56647398843930596</v>
      </c>
      <c r="N27" s="82">
        <v>0.54024087172624702</v>
      </c>
      <c r="O27" s="82">
        <v>0.51625677365568901</v>
      </c>
      <c r="P27" s="82">
        <v>0.49723538704581299</v>
      </c>
      <c r="Q27" s="82">
        <v>0.55829596412556004</v>
      </c>
      <c r="R27" s="82">
        <v>0.619760479041916</v>
      </c>
      <c r="S27" s="82">
        <v>0.62337662337662303</v>
      </c>
      <c r="T27" s="82">
        <v>0.60431654676258995</v>
      </c>
      <c r="U27" s="82">
        <v>0.63200000000000001</v>
      </c>
      <c r="V27" s="82">
        <v>0.55278310940498998</v>
      </c>
      <c r="W27" s="82">
        <v>0.74358974358974295</v>
      </c>
      <c r="X27" s="82">
        <v>0.51102204408817598</v>
      </c>
      <c r="Y27" s="82">
        <v>0.56513026052104198</v>
      </c>
      <c r="Z27" s="82">
        <v>0.71768202080237697</v>
      </c>
      <c r="AB27" s="372"/>
      <c r="AC27" s="228">
        <v>46</v>
      </c>
      <c r="AD27" s="82"/>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34">
        <v>4.3025844545542501E-2</v>
      </c>
      <c r="AW27" s="73">
        <f t="shared" si="9"/>
        <v>6.9871981028361146E-2</v>
      </c>
    </row>
    <row r="28" spans="2:49">
      <c r="B28" s="243">
        <v>6</v>
      </c>
      <c r="C28" s="82">
        <v>0.76708860759493602</v>
      </c>
      <c r="D28" s="82">
        <v>0.78902953586497804</v>
      </c>
      <c r="E28" s="82">
        <v>0.774752475247524</v>
      </c>
      <c r="F28" s="82">
        <v>0.72323651452282101</v>
      </c>
      <c r="G28" s="82">
        <v>0.70286312849162003</v>
      </c>
      <c r="H28" s="82">
        <v>0.69392652759830098</v>
      </c>
      <c r="I28" s="82">
        <v>0.69144584741241299</v>
      </c>
      <c r="J28" s="82">
        <v>0.69372961217832496</v>
      </c>
      <c r="K28" s="82">
        <v>0.73166800966962098</v>
      </c>
      <c r="L28" s="82">
        <v>0.54334470989761097</v>
      </c>
      <c r="M28" s="82">
        <v>0.51804251112209498</v>
      </c>
      <c r="N28" s="82">
        <v>0.51404653802497102</v>
      </c>
      <c r="O28" s="82">
        <v>0.47899422145869103</v>
      </c>
      <c r="P28" s="82">
        <v>0.45978391356542597</v>
      </c>
      <c r="Q28" s="82">
        <v>0.53521126760563298</v>
      </c>
      <c r="R28" s="82">
        <v>0.60256410256410198</v>
      </c>
      <c r="S28" s="82">
        <v>0.51851851851851805</v>
      </c>
      <c r="T28" s="82">
        <v>0.63809523809523805</v>
      </c>
      <c r="U28" s="82">
        <v>0.59415584415584399</v>
      </c>
      <c r="V28" s="82">
        <v>0.51126126126126104</v>
      </c>
      <c r="W28" s="82">
        <v>0.68292682926829196</v>
      </c>
      <c r="X28" s="82">
        <v>0.47337278106508801</v>
      </c>
      <c r="Y28" s="82">
        <v>0.52139979859013097</v>
      </c>
      <c r="Z28" s="82">
        <v>0.68330134357005701</v>
      </c>
      <c r="AB28" s="372"/>
      <c r="AC28" s="228">
        <v>5</v>
      </c>
      <c r="AD28" s="82"/>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34">
        <v>4.4700590385156003E-2</v>
      </c>
      <c r="AW28" s="73">
        <f t="shared" si="9"/>
        <v>6.2918119530893823E-2</v>
      </c>
    </row>
    <row r="29" spans="2:49">
      <c r="B29" s="243">
        <v>7</v>
      </c>
      <c r="C29" s="82">
        <v>0.70905923344947697</v>
      </c>
      <c r="D29" s="82">
        <v>0.75037369207772797</v>
      </c>
      <c r="E29" s="82">
        <v>0.73285198555956599</v>
      </c>
      <c r="F29" s="82">
        <v>0.70166453265044804</v>
      </c>
      <c r="G29" s="82">
        <v>0.65720294426919001</v>
      </c>
      <c r="H29" s="82">
        <v>0.65780596410740699</v>
      </c>
      <c r="I29" s="82">
        <v>0.65579614470557102</v>
      </c>
      <c r="J29" s="82">
        <v>0.66193029490616595</v>
      </c>
      <c r="K29" s="82">
        <v>0.70753551575046303</v>
      </c>
      <c r="L29" s="82">
        <v>0.51421938479396401</v>
      </c>
      <c r="M29" s="82">
        <v>0.48236559139784901</v>
      </c>
      <c r="N29" s="82">
        <v>0.47097079342556403</v>
      </c>
      <c r="O29" s="82">
        <v>0.44111405835543699</v>
      </c>
      <c r="P29" s="82">
        <v>0.42515127598000502</v>
      </c>
      <c r="Q29" s="82">
        <v>0.48617886178861702</v>
      </c>
      <c r="R29" s="82">
        <v>0.58008075370121104</v>
      </c>
      <c r="S29" s="82">
        <v>0.41121495327102803</v>
      </c>
      <c r="T29" s="82">
        <v>0.57196969696969702</v>
      </c>
      <c r="U29" s="82">
        <v>0.52911392405063296</v>
      </c>
      <c r="V29" s="82">
        <v>0.48159509202453898</v>
      </c>
      <c r="W29" s="82">
        <v>0.59615384615384603</v>
      </c>
      <c r="X29" s="82">
        <v>0.43267973856209102</v>
      </c>
      <c r="Y29" s="82">
        <v>0.48412210612579298</v>
      </c>
      <c r="Z29" s="82">
        <v>0.65029761904761896</v>
      </c>
      <c r="AB29" s="372"/>
      <c r="AC29" s="228" t="s">
        <v>4</v>
      </c>
      <c r="AD29" s="82"/>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34">
        <v>8.5374727140431705E-2</v>
      </c>
      <c r="AW29" s="73">
        <f t="shared" si="9"/>
        <v>0.13403265318284235</v>
      </c>
    </row>
    <row r="30" spans="2:49">
      <c r="B30" s="243">
        <v>8</v>
      </c>
      <c r="C30" s="82">
        <v>0.69484240687679</v>
      </c>
      <c r="D30" s="82">
        <v>0.72148859543817501</v>
      </c>
      <c r="E30" s="82">
        <v>0.72712933753943199</v>
      </c>
      <c r="F30" s="82">
        <v>0.66991570073761797</v>
      </c>
      <c r="G30" s="82">
        <v>0.630581572642125</v>
      </c>
      <c r="H30" s="82">
        <v>0.62300247580463597</v>
      </c>
      <c r="I30" s="82">
        <v>0.618024800708591</v>
      </c>
      <c r="J30" s="82">
        <v>0.63711294274894104</v>
      </c>
      <c r="K30" s="82">
        <v>0.66801183750336202</v>
      </c>
      <c r="L30" s="82">
        <v>0.48075880758807499</v>
      </c>
      <c r="M30" s="82">
        <v>0.45081967213114699</v>
      </c>
      <c r="N30" s="82">
        <v>0.43371504073992501</v>
      </c>
      <c r="O30" s="82">
        <v>0.40760410380205098</v>
      </c>
      <c r="P30" s="82">
        <v>0.38768844221105497</v>
      </c>
      <c r="Q30" s="82">
        <v>0.40447761194029802</v>
      </c>
      <c r="R30" s="82">
        <v>0.53854875283446701</v>
      </c>
      <c r="S30" s="82">
        <v>0.39436619718309801</v>
      </c>
      <c r="T30" s="82">
        <v>0.51736111111111105</v>
      </c>
      <c r="U30" s="82">
        <v>0.47777777777777702</v>
      </c>
      <c r="V30" s="82">
        <v>0.46424702058504802</v>
      </c>
      <c r="W30" s="82">
        <v>0.53968253968253899</v>
      </c>
      <c r="X30" s="82">
        <v>0.42569832402234598</v>
      </c>
      <c r="Y30" s="82">
        <v>0.44359214218896098</v>
      </c>
      <c r="Z30" s="82">
        <v>0.61879895561357701</v>
      </c>
      <c r="AB30" s="232"/>
      <c r="AD30" s="233"/>
      <c r="AE30" s="8"/>
      <c r="AF30" s="8"/>
      <c r="AG30" s="8"/>
      <c r="AH30" s="8"/>
      <c r="AI30" s="8"/>
      <c r="AJ30" s="8"/>
      <c r="AK30" s="8"/>
      <c r="AL30" s="8"/>
      <c r="AM30" s="8"/>
      <c r="AN30" s="8"/>
      <c r="AO30" s="8"/>
      <c r="AP30" s="8"/>
      <c r="AQ30" s="8"/>
      <c r="AR30" s="8"/>
      <c r="AS30" s="8"/>
      <c r="AT30" s="8"/>
      <c r="AU30" s="8"/>
      <c r="AV30" s="8"/>
    </row>
    <row r="31" spans="2:49">
      <c r="B31" s="243">
        <v>9</v>
      </c>
      <c r="C31" s="82">
        <v>0.68897637795275501</v>
      </c>
      <c r="D31" s="82">
        <v>0.67139737991266302</v>
      </c>
      <c r="E31" s="82">
        <v>0.69529085872576102</v>
      </c>
      <c r="F31" s="82">
        <v>0.63568215892053903</v>
      </c>
      <c r="G31" s="82">
        <v>0.58931860036832395</v>
      </c>
      <c r="H31" s="82">
        <v>0.58851824741189995</v>
      </c>
      <c r="I31" s="82">
        <v>0.58422902025630397</v>
      </c>
      <c r="J31" s="82">
        <v>0.60812203669346498</v>
      </c>
      <c r="K31" s="82">
        <v>0.62552352796255195</v>
      </c>
      <c r="L31" s="82">
        <v>0.45219228737453698</v>
      </c>
      <c r="M31" s="82">
        <v>0.41307981613037997</v>
      </c>
      <c r="N31" s="82">
        <v>0.39572018248967999</v>
      </c>
      <c r="O31" s="82">
        <v>0.377751618599176</v>
      </c>
      <c r="P31" s="82">
        <v>0.33267716535433001</v>
      </c>
      <c r="Q31" s="82">
        <v>0.35694822888283301</v>
      </c>
      <c r="R31" s="82">
        <v>0.537974683544303</v>
      </c>
      <c r="S31" s="82">
        <v>0.379746835443038</v>
      </c>
      <c r="T31" s="82">
        <v>0.47266881028938901</v>
      </c>
      <c r="U31" s="82">
        <v>0.44186046511627902</v>
      </c>
      <c r="V31" s="82">
        <v>0.42088772845952999</v>
      </c>
      <c r="W31" s="82">
        <v>0.46376811594202899</v>
      </c>
      <c r="X31" s="82">
        <v>0.395617070357554</v>
      </c>
      <c r="Y31" s="82">
        <v>0.413868613138686</v>
      </c>
      <c r="Z31" s="82">
        <v>0.58271604938271604</v>
      </c>
      <c r="AC31" s="311" t="s">
        <v>1050</v>
      </c>
      <c r="AD31" s="311"/>
      <c r="AE31" s="311"/>
      <c r="AF31" s="311"/>
      <c r="AG31" s="311"/>
      <c r="AH31" s="311"/>
      <c r="AI31" s="311"/>
      <c r="AJ31" s="311"/>
      <c r="AK31" s="311"/>
      <c r="AL31" s="311"/>
      <c r="AM31" s="311"/>
      <c r="AN31" s="311"/>
      <c r="AO31" s="311"/>
      <c r="AP31" s="311"/>
      <c r="AQ31" s="311"/>
      <c r="AR31" s="311"/>
      <c r="AS31" s="311"/>
      <c r="AT31" s="311"/>
      <c r="AU31" s="311"/>
      <c r="AV31" s="311"/>
    </row>
    <row r="32" spans="2:49">
      <c r="B32" s="243">
        <v>10</v>
      </c>
      <c r="C32" s="82">
        <v>0.63885267275097701</v>
      </c>
      <c r="D32" s="82">
        <v>0.63440860215053696</v>
      </c>
      <c r="E32" s="82">
        <v>0.65122265122265099</v>
      </c>
      <c r="F32" s="82">
        <v>0.60480123902942695</v>
      </c>
      <c r="G32" s="82">
        <v>0.55635099202290805</v>
      </c>
      <c r="H32" s="82">
        <v>0.55530310854074105</v>
      </c>
      <c r="I32" s="82">
        <v>0.547088425593098</v>
      </c>
      <c r="J32" s="82">
        <v>0.57023445463812406</v>
      </c>
      <c r="K32" s="82">
        <v>0.58568598315997999</v>
      </c>
      <c r="L32" s="82">
        <v>0.43200895355344099</v>
      </c>
      <c r="M32" s="82">
        <v>0.37794216543375903</v>
      </c>
      <c r="N32" s="82">
        <v>0.36838480082654101</v>
      </c>
      <c r="O32" s="82">
        <v>0.343268995846567</v>
      </c>
      <c r="P32" s="82">
        <v>0.30103718694662202</v>
      </c>
      <c r="Q32" s="82">
        <v>0.29838709677419301</v>
      </c>
      <c r="R32" s="82">
        <v>0.52731092436974702</v>
      </c>
      <c r="S32" s="82">
        <v>0.374285714285714</v>
      </c>
      <c r="T32" s="82">
        <v>0.45937499999999998</v>
      </c>
      <c r="U32" s="82">
        <v>0.39373601789709101</v>
      </c>
      <c r="V32" s="82">
        <v>0.38427947598253198</v>
      </c>
      <c r="W32" s="82">
        <v>0.359375</v>
      </c>
      <c r="X32" s="82">
        <v>0.34610630407911003</v>
      </c>
      <c r="Y32" s="82">
        <v>0.389156180606957</v>
      </c>
      <c r="Z32" s="82">
        <v>0.54854669140383405</v>
      </c>
      <c r="AC32" s="240" t="s">
        <v>12</v>
      </c>
      <c r="AD32" s="240">
        <v>0</v>
      </c>
      <c r="AE32" s="240">
        <v>1</v>
      </c>
      <c r="AF32" s="240">
        <v>2</v>
      </c>
      <c r="AG32" s="240">
        <v>3</v>
      </c>
      <c r="AH32" s="240">
        <v>4</v>
      </c>
      <c r="AI32" s="240">
        <v>5</v>
      </c>
      <c r="AJ32" s="240">
        <v>6</v>
      </c>
      <c r="AK32" s="240">
        <v>7</v>
      </c>
      <c r="AL32" s="240">
        <v>8</v>
      </c>
      <c r="AM32" s="240">
        <v>9</v>
      </c>
      <c r="AN32" s="240">
        <v>10</v>
      </c>
      <c r="AO32" s="240">
        <v>11</v>
      </c>
      <c r="AP32" s="240">
        <v>12</v>
      </c>
      <c r="AQ32" s="240">
        <v>13</v>
      </c>
      <c r="AR32" s="240">
        <v>14</v>
      </c>
      <c r="AS32" s="240">
        <v>15</v>
      </c>
      <c r="AT32" s="240">
        <v>16</v>
      </c>
      <c r="AU32" s="240">
        <v>17</v>
      </c>
      <c r="AV32" s="241">
        <v>18</v>
      </c>
      <c r="AW32" s="240" t="s">
        <v>198</v>
      </c>
    </row>
    <row r="33" spans="2:49" ht="14.45" customHeight="1">
      <c r="B33" s="243">
        <v>11</v>
      </c>
      <c r="C33" s="82">
        <v>0.58595988538681898</v>
      </c>
      <c r="D33" s="82">
        <v>0.62541806020066804</v>
      </c>
      <c r="E33" s="82">
        <v>0.59841479524438501</v>
      </c>
      <c r="F33" s="82">
        <v>0.56795981021490305</v>
      </c>
      <c r="G33" s="82">
        <v>0.52550466681137398</v>
      </c>
      <c r="H33" s="82">
        <v>0.51704357418643099</v>
      </c>
      <c r="I33" s="82">
        <v>0.50394823426189905</v>
      </c>
      <c r="J33" s="82">
        <v>0.52391304347825995</v>
      </c>
      <c r="K33" s="82">
        <v>0.554223433242506</v>
      </c>
      <c r="L33" s="82">
        <v>0.40578778135048199</v>
      </c>
      <c r="M33" s="82">
        <v>0.34582414891011498</v>
      </c>
      <c r="N33" s="82">
        <v>0.32807215332581702</v>
      </c>
      <c r="O33" s="82">
        <v>0.30463126443025901</v>
      </c>
      <c r="P33" s="82">
        <v>0.276822276822276</v>
      </c>
      <c r="Q33" s="82">
        <v>0.25578231292517001</v>
      </c>
      <c r="R33" s="82">
        <v>0.48896247240618101</v>
      </c>
      <c r="S33" s="82">
        <v>0.37425149700598798</v>
      </c>
      <c r="T33" s="82">
        <v>0.43205574912891898</v>
      </c>
      <c r="U33" s="82">
        <v>0.36855670103092703</v>
      </c>
      <c r="V33" s="82">
        <v>0.35964391691394598</v>
      </c>
      <c r="W33" s="82">
        <v>0.328358208955223</v>
      </c>
      <c r="X33" s="82">
        <v>0.33426573426573403</v>
      </c>
      <c r="Y33" s="82">
        <v>0.35812562313060797</v>
      </c>
      <c r="Z33" s="82">
        <v>0.51298290056998097</v>
      </c>
      <c r="AB33" s="372" t="s">
        <v>1052</v>
      </c>
      <c r="AC33" s="240">
        <v>19</v>
      </c>
      <c r="AD33" s="82"/>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34">
        <v>9.3833960236432007E-2</v>
      </c>
      <c r="AW33" s="73">
        <f>AVERAGE(AD33:AV33)</f>
        <v>0.11929891534082583</v>
      </c>
    </row>
    <row r="34" spans="2:49">
      <c r="B34" s="243">
        <v>12</v>
      </c>
      <c r="C34" s="82">
        <v>0.53605015673981105</v>
      </c>
      <c r="D34" s="82">
        <v>0.59677419354838701</v>
      </c>
      <c r="E34" s="82">
        <v>0.570789865871833</v>
      </c>
      <c r="F34" s="82">
        <v>0.53597235312598102</v>
      </c>
      <c r="G34" s="82">
        <v>0.48428290766208199</v>
      </c>
      <c r="H34" s="82">
        <v>0.47553721014932598</v>
      </c>
      <c r="I34" s="82">
        <v>0.46668276195074798</v>
      </c>
      <c r="J34" s="82">
        <v>0.47121690551372297</v>
      </c>
      <c r="K34" s="82">
        <v>0.51442602823818295</v>
      </c>
      <c r="L34" s="82">
        <v>0.34988363072148898</v>
      </c>
      <c r="M34" s="82">
        <v>0.31264108352144399</v>
      </c>
      <c r="N34" s="82">
        <v>0.30093862815884398</v>
      </c>
      <c r="O34" s="82">
        <v>0.27215474583895599</v>
      </c>
      <c r="P34" s="82">
        <v>0.25261584454409503</v>
      </c>
      <c r="Q34" s="82">
        <v>0.22980501392757599</v>
      </c>
      <c r="R34" s="82">
        <v>0.465321563682219</v>
      </c>
      <c r="S34" s="82">
        <v>0.35276967930029102</v>
      </c>
      <c r="T34" s="82">
        <v>0.37102473498233202</v>
      </c>
      <c r="U34" s="82">
        <v>0.33070866141732203</v>
      </c>
      <c r="V34" s="82">
        <v>0.32080362929358303</v>
      </c>
      <c r="W34" s="82">
        <v>0.35</v>
      </c>
      <c r="X34" s="82">
        <v>0.299173553719008</v>
      </c>
      <c r="Y34" s="82">
        <v>0.31642046670948398</v>
      </c>
      <c r="Z34" s="82">
        <v>0.46169220519653498</v>
      </c>
      <c r="AB34" s="372"/>
      <c r="AC34" s="240">
        <v>28</v>
      </c>
      <c r="AD34" s="82"/>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34">
        <v>6.8097062579821205E-2</v>
      </c>
      <c r="AW34" s="73">
        <f t="shared" ref="AW34:AW38" si="10">AVERAGE(AD34:AV34)</f>
        <v>0.10340200965600101</v>
      </c>
    </row>
    <row r="35" spans="2:49">
      <c r="B35" s="243">
        <v>13</v>
      </c>
      <c r="C35" s="82">
        <v>0.49649122807017498</v>
      </c>
      <c r="D35" s="82">
        <v>0.55689424364123097</v>
      </c>
      <c r="E35" s="82">
        <v>0.52512998266897704</v>
      </c>
      <c r="F35" s="82">
        <v>0.47288006111535502</v>
      </c>
      <c r="G35" s="82">
        <v>0.43320068220579799</v>
      </c>
      <c r="H35" s="82">
        <v>0.43418851087562699</v>
      </c>
      <c r="I35" s="82">
        <v>0.42452308542991402</v>
      </c>
      <c r="J35" s="82">
        <v>0.42684639146307202</v>
      </c>
      <c r="K35" s="82">
        <v>0.46797153024910998</v>
      </c>
      <c r="L35" s="82">
        <v>0.31918656056587003</v>
      </c>
      <c r="M35" s="82">
        <v>0.27792465300726998</v>
      </c>
      <c r="N35" s="82">
        <v>0.26453342268386598</v>
      </c>
      <c r="O35" s="82">
        <v>0.23329425556858099</v>
      </c>
      <c r="P35" s="82">
        <v>0.207740654978498</v>
      </c>
      <c r="Q35" s="82">
        <v>0.215924426450742</v>
      </c>
      <c r="R35" s="82">
        <v>0.41959064327485301</v>
      </c>
      <c r="S35" s="82">
        <v>0.36163522012578603</v>
      </c>
      <c r="T35" s="82">
        <v>0.32954545454545398</v>
      </c>
      <c r="U35" s="82">
        <v>0.269349845201238</v>
      </c>
      <c r="V35" s="82">
        <v>0.279654924514737</v>
      </c>
      <c r="W35" s="82">
        <v>0.36170212765957399</v>
      </c>
      <c r="X35" s="82">
        <v>0.22862453531598501</v>
      </c>
      <c r="Y35" s="82">
        <v>0.26926782273603</v>
      </c>
      <c r="Z35" s="82">
        <v>0.42083040112596698</v>
      </c>
      <c r="AB35" s="372"/>
      <c r="AC35" s="240">
        <v>37</v>
      </c>
      <c r="AD35" s="82"/>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34">
        <v>6.2458573395197003E-2</v>
      </c>
      <c r="AW35" s="73">
        <f t="shared" si="10"/>
        <v>8.9109328249013048E-2</v>
      </c>
    </row>
    <row r="36" spans="2:49">
      <c r="B36" s="243">
        <v>14</v>
      </c>
      <c r="C36" s="82">
        <v>0.41970021413276198</v>
      </c>
      <c r="D36" s="82">
        <v>0.486312399355877</v>
      </c>
      <c r="E36" s="82">
        <v>0.45109780439121699</v>
      </c>
      <c r="F36" s="82">
        <v>0.39915174363807698</v>
      </c>
      <c r="G36" s="82">
        <v>0.37186440677966098</v>
      </c>
      <c r="H36" s="82">
        <v>0.37870967741935402</v>
      </c>
      <c r="I36" s="82">
        <v>0.364036517769807</v>
      </c>
      <c r="J36" s="82">
        <v>0.36644518272425203</v>
      </c>
      <c r="K36" s="82">
        <v>0.40726329442282699</v>
      </c>
      <c r="L36" s="82">
        <v>0.26483050847457601</v>
      </c>
      <c r="M36" s="82">
        <v>0.22576923076923</v>
      </c>
      <c r="N36" s="82">
        <v>0.21594684385381999</v>
      </c>
      <c r="O36" s="82">
        <v>0.187064291247095</v>
      </c>
      <c r="P36" s="82">
        <v>0.16758951642672501</v>
      </c>
      <c r="Q36" s="82">
        <v>0.16644823066841399</v>
      </c>
      <c r="R36" s="82">
        <v>0.39082568807339402</v>
      </c>
      <c r="S36" s="82">
        <v>0.33093525179856098</v>
      </c>
      <c r="T36" s="82">
        <v>0.26033057851239599</v>
      </c>
      <c r="U36" s="82">
        <v>0.235955056179775</v>
      </c>
      <c r="V36" s="82">
        <v>0.22488038277511899</v>
      </c>
      <c r="W36" s="82">
        <v>0.29411764705882298</v>
      </c>
      <c r="X36" s="82">
        <v>0.19186046511627899</v>
      </c>
      <c r="Y36" s="82">
        <v>0.22652519893899201</v>
      </c>
      <c r="Z36" s="82">
        <v>0.36406995230524603</v>
      </c>
      <c r="AB36" s="372"/>
      <c r="AC36" s="240">
        <v>46</v>
      </c>
      <c r="AD36" s="82"/>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34">
        <v>5.3463607421231699E-2</v>
      </c>
      <c r="AW36" s="73">
        <f t="shared" si="10"/>
        <v>8.2793215089275299E-2</v>
      </c>
    </row>
    <row r="37" spans="2:49">
      <c r="B37" s="243">
        <v>15</v>
      </c>
      <c r="C37" s="82">
        <v>0.34366925064599402</v>
      </c>
      <c r="D37" s="82">
        <v>0.36956521739130399</v>
      </c>
      <c r="E37" s="82">
        <v>0.34741784037558598</v>
      </c>
      <c r="F37" s="82">
        <v>0.30782410051399201</v>
      </c>
      <c r="G37" s="82">
        <v>0.29931146213041698</v>
      </c>
      <c r="H37" s="82">
        <v>0.29737261146496802</v>
      </c>
      <c r="I37" s="82">
        <v>0.283561372199087</v>
      </c>
      <c r="J37" s="82">
        <v>0.27715654952076602</v>
      </c>
      <c r="K37" s="82">
        <v>0.340618336886993</v>
      </c>
      <c r="L37" s="82">
        <v>0.229086229086229</v>
      </c>
      <c r="M37" s="82">
        <v>0.16190900981266701</v>
      </c>
      <c r="N37" s="82">
        <v>0.16062176165803099</v>
      </c>
      <c r="O37" s="82">
        <v>0.14482306684141499</v>
      </c>
      <c r="P37" s="82">
        <v>0.129421556387848</v>
      </c>
      <c r="Q37" s="82">
        <v>0.124848484848484</v>
      </c>
      <c r="R37" s="82">
        <v>0.321678321678321</v>
      </c>
      <c r="S37" s="82">
        <v>0.26548672566371601</v>
      </c>
      <c r="T37" s="82">
        <v>0.18348623853210999</v>
      </c>
      <c r="U37" s="82">
        <v>0.18141592920353899</v>
      </c>
      <c r="V37" s="82">
        <v>0.171752397558849</v>
      </c>
      <c r="W37" s="82">
        <v>0.19354838709677399</v>
      </c>
      <c r="X37" s="82">
        <v>0.164241164241164</v>
      </c>
      <c r="Y37" s="82">
        <v>0.17528483786152499</v>
      </c>
      <c r="Z37" s="82">
        <v>0.267581475128644</v>
      </c>
      <c r="AB37" s="372"/>
      <c r="AC37" s="240">
        <v>5</v>
      </c>
      <c r="AD37" s="82"/>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34">
        <v>5.3174045443897797E-2</v>
      </c>
      <c r="AW37" s="73">
        <f t="shared" si="10"/>
        <v>7.3932068472857465E-2</v>
      </c>
    </row>
    <row r="38" spans="2:49">
      <c r="B38" s="243">
        <v>16</v>
      </c>
      <c r="C38" s="82">
        <v>0.23030303030303001</v>
      </c>
      <c r="D38" s="82">
        <v>0.220379146919431</v>
      </c>
      <c r="E38" s="82">
        <v>0.21183800623052901</v>
      </c>
      <c r="F38" s="82">
        <v>0.18717759764185701</v>
      </c>
      <c r="G38" s="82">
        <v>0.201913393756294</v>
      </c>
      <c r="H38" s="82">
        <v>0.18937924345295801</v>
      </c>
      <c r="I38" s="82">
        <v>0.186326432354357</v>
      </c>
      <c r="J38" s="82">
        <v>0.18681318681318601</v>
      </c>
      <c r="K38" s="82">
        <v>0.217627118644067</v>
      </c>
      <c r="L38" s="82">
        <v>0.14171974522292899</v>
      </c>
      <c r="M38" s="82">
        <v>0.103684210526315</v>
      </c>
      <c r="N38" s="82">
        <v>0.103842159916926</v>
      </c>
      <c r="O38" s="82">
        <v>8.7450592885375406E-2</v>
      </c>
      <c r="P38" s="82">
        <v>8.0481036077705806E-2</v>
      </c>
      <c r="Q38" s="82">
        <v>7.5682382133995002E-2</v>
      </c>
      <c r="R38" s="82">
        <v>0.19767441860465099</v>
      </c>
      <c r="S38" s="82">
        <v>0.20224719101123501</v>
      </c>
      <c r="T38" s="82">
        <v>0.15458937198067599</v>
      </c>
      <c r="U38" s="82">
        <v>9.6618357487922704E-2</v>
      </c>
      <c r="V38" s="82">
        <v>0.107566089334548</v>
      </c>
      <c r="W38" s="82">
        <v>0.12</v>
      </c>
      <c r="X38" s="82">
        <v>8.6134453781512604E-2</v>
      </c>
      <c r="Y38" s="82">
        <v>0.106802092951677</v>
      </c>
      <c r="Z38" s="82">
        <v>0.16026241799437599</v>
      </c>
      <c r="AB38" s="372"/>
      <c r="AC38" s="240" t="s">
        <v>4</v>
      </c>
      <c r="AD38" s="82"/>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34">
        <v>7.1759527394880104E-2</v>
      </c>
      <c r="AW38" s="73">
        <f t="shared" si="10"/>
        <v>0.12899265320189454</v>
      </c>
    </row>
    <row r="39" spans="2:49">
      <c r="B39" s="243">
        <v>17</v>
      </c>
      <c r="C39" s="82">
        <v>0.12621359223300899</v>
      </c>
      <c r="D39" s="82">
        <v>0.10294117647058799</v>
      </c>
      <c r="E39" s="82">
        <v>0.140703517587939</v>
      </c>
      <c r="F39" s="82">
        <v>0.10456062291434901</v>
      </c>
      <c r="G39" s="82">
        <v>9.5131086142322102E-2</v>
      </c>
      <c r="H39" s="82">
        <v>8.9134438305708996E-2</v>
      </c>
      <c r="I39" s="82">
        <v>8.7304474354310602E-2</v>
      </c>
      <c r="J39" s="82">
        <v>8.0536912751677805E-2</v>
      </c>
      <c r="K39" s="82">
        <v>0.114551083591331</v>
      </c>
      <c r="L39" s="82">
        <v>6.4935064935064901E-2</v>
      </c>
      <c r="M39" s="82">
        <v>4.2181818181818098E-2</v>
      </c>
      <c r="N39" s="82">
        <v>4.6805349182763703E-2</v>
      </c>
      <c r="O39" s="82">
        <v>4.6200200870438503E-2</v>
      </c>
      <c r="P39" s="82">
        <v>4.2389210019267799E-2</v>
      </c>
      <c r="Q39" s="82">
        <v>3.5825545171339498E-2</v>
      </c>
      <c r="R39" s="82">
        <v>0.11894273127753301</v>
      </c>
      <c r="S39" s="82">
        <v>8.6956521739130405E-2</v>
      </c>
      <c r="T39" s="82">
        <v>7.69230769230769E-2</v>
      </c>
      <c r="U39" s="82">
        <v>6.3380281690140802E-2</v>
      </c>
      <c r="V39" s="82">
        <v>3.0264817150063E-2</v>
      </c>
      <c r="W39" s="82"/>
      <c r="X39" s="82">
        <v>3.2911392405063203E-2</v>
      </c>
      <c r="Y39" s="82">
        <v>4.9239391513210502E-2</v>
      </c>
      <c r="Z39" s="82">
        <v>8.2568807339449504E-2</v>
      </c>
    </row>
    <row r="40" spans="2:49">
      <c r="B40" s="243">
        <v>18</v>
      </c>
      <c r="C40" s="82">
        <v>6.5217391304347797E-2</v>
      </c>
      <c r="D40" s="82">
        <v>0.109375</v>
      </c>
      <c r="E40" s="82">
        <v>5.4545454545454501E-2</v>
      </c>
      <c r="F40" s="82">
        <v>5.39419087136929E-2</v>
      </c>
      <c r="G40" s="82">
        <v>6.4690026954177901E-2</v>
      </c>
      <c r="H40" s="82">
        <v>4.1726618705035898E-2</v>
      </c>
      <c r="I40" s="82">
        <v>5.4393305439330498E-2</v>
      </c>
      <c r="J40" s="82">
        <v>4.6109510086455301E-2</v>
      </c>
      <c r="K40" s="82">
        <v>7.3770491803278604E-2</v>
      </c>
      <c r="L40" s="82">
        <v>3.0534351145038101E-2</v>
      </c>
      <c r="M40" s="82">
        <v>2.6252983293556E-2</v>
      </c>
      <c r="N40" s="82">
        <v>2.3166023166023099E-2</v>
      </c>
      <c r="O40" s="82">
        <v>2.2304832713754601E-2</v>
      </c>
      <c r="P40" s="82">
        <v>2.8639618138424802E-2</v>
      </c>
      <c r="Q40" s="82">
        <v>1.7467248908296901E-2</v>
      </c>
      <c r="R40" s="82">
        <v>3.38983050847457E-2</v>
      </c>
      <c r="S40" s="82"/>
      <c r="T40" s="82">
        <v>2.27272727272727E-2</v>
      </c>
      <c r="U40" s="82">
        <v>2.94117647058823E-2</v>
      </c>
      <c r="V40" s="82">
        <v>2.00803212851405E-2</v>
      </c>
      <c r="W40" s="82"/>
      <c r="X40" s="82">
        <v>1.35135135135135E-2</v>
      </c>
      <c r="Y40" s="82">
        <v>2.4234693877550999E-2</v>
      </c>
      <c r="Z40" s="82">
        <v>5.0632911392405E-2</v>
      </c>
      <c r="AC40" s="311" t="s">
        <v>1051</v>
      </c>
      <c r="AD40" s="311"/>
      <c r="AE40" s="311"/>
      <c r="AF40" s="311"/>
      <c r="AG40" s="311"/>
      <c r="AH40" s="311"/>
      <c r="AI40" s="311"/>
      <c r="AJ40" s="311"/>
      <c r="AK40" s="311"/>
      <c r="AL40" s="311"/>
      <c r="AM40" s="311"/>
      <c r="AN40" s="311"/>
      <c r="AO40" s="311"/>
      <c r="AP40" s="311"/>
      <c r="AQ40" s="311"/>
      <c r="AR40" s="311"/>
      <c r="AS40" s="311"/>
      <c r="AT40" s="311"/>
      <c r="AU40" s="311"/>
      <c r="AV40" s="311"/>
    </row>
    <row r="41" spans="2:49">
      <c r="B41" s="238"/>
      <c r="C41" s="44"/>
      <c r="D41" s="44"/>
      <c r="E41" s="44"/>
      <c r="F41" s="44"/>
      <c r="G41" s="44"/>
      <c r="H41" s="44"/>
      <c r="I41" s="44"/>
      <c r="J41" s="44"/>
      <c r="K41" s="44"/>
      <c r="L41" s="44"/>
      <c r="M41" s="44"/>
      <c r="N41" s="44"/>
      <c r="O41" s="44"/>
      <c r="P41" s="44"/>
      <c r="Q41" s="44"/>
      <c r="R41" s="44"/>
      <c r="S41" s="44"/>
      <c r="T41" s="44"/>
      <c r="U41" s="44"/>
      <c r="V41" s="44"/>
      <c r="W41" s="44"/>
      <c r="X41" s="44"/>
      <c r="Y41" s="44"/>
      <c r="Z41" s="44"/>
      <c r="AC41" s="240" t="s">
        <v>12</v>
      </c>
      <c r="AD41" s="240">
        <v>0</v>
      </c>
      <c r="AE41" s="240">
        <v>1</v>
      </c>
      <c r="AF41" s="240">
        <v>2</v>
      </c>
      <c r="AG41" s="240">
        <v>3</v>
      </c>
      <c r="AH41" s="240">
        <v>4</v>
      </c>
      <c r="AI41" s="240">
        <v>5</v>
      </c>
      <c r="AJ41" s="240">
        <v>6</v>
      </c>
      <c r="AK41" s="240">
        <v>7</v>
      </c>
      <c r="AL41" s="240">
        <v>8</v>
      </c>
      <c r="AM41" s="240">
        <v>9</v>
      </c>
      <c r="AN41" s="240">
        <v>10</v>
      </c>
      <c r="AO41" s="240">
        <v>11</v>
      </c>
      <c r="AP41" s="240">
        <v>12</v>
      </c>
      <c r="AQ41" s="240">
        <v>13</v>
      </c>
      <c r="AR41" s="240">
        <v>14</v>
      </c>
      <c r="AS41" s="240">
        <v>15</v>
      </c>
      <c r="AT41" s="240">
        <v>16</v>
      </c>
      <c r="AU41" s="240">
        <v>17</v>
      </c>
      <c r="AV41" s="241">
        <v>18</v>
      </c>
      <c r="AW41" s="240" t="s">
        <v>198</v>
      </c>
    </row>
    <row r="42" spans="2:49" ht="14.45" customHeight="1">
      <c r="B42" s="311" t="s">
        <v>1059</v>
      </c>
      <c r="C42" s="311"/>
      <c r="D42" s="311"/>
      <c r="E42" s="311"/>
      <c r="F42" s="311"/>
      <c r="G42" s="311"/>
      <c r="H42" s="311"/>
      <c r="I42" s="311"/>
      <c r="J42" s="311"/>
      <c r="K42" s="311"/>
      <c r="L42" s="311"/>
      <c r="M42" s="311"/>
      <c r="N42" s="311"/>
      <c r="O42" s="311"/>
      <c r="P42" s="311"/>
      <c r="Q42" s="311"/>
      <c r="R42" s="311"/>
      <c r="S42" s="311"/>
      <c r="T42" s="311"/>
      <c r="U42" s="311"/>
      <c r="V42" s="311"/>
      <c r="W42" s="311"/>
      <c r="X42" s="311"/>
      <c r="Y42" s="311"/>
      <c r="Z42" s="311"/>
      <c r="AB42" s="372" t="s">
        <v>1053</v>
      </c>
      <c r="AC42" s="240">
        <v>19</v>
      </c>
      <c r="AD42" s="82"/>
      <c r="AE42" s="82">
        <v>0.16526138279932501</v>
      </c>
      <c r="AF42" s="82">
        <v>8.4098078577573801E-2</v>
      </c>
      <c r="AG42" s="82">
        <v>6.7730735347463294E-2</v>
      </c>
      <c r="AH42" s="82">
        <v>6.1726055947273602E-2</v>
      </c>
      <c r="AI42" s="82">
        <v>5.8786580276551599E-2</v>
      </c>
      <c r="AJ42" s="82">
        <v>5.9263254273852602E-2</v>
      </c>
      <c r="AK42" s="82">
        <v>5.9145213286659497E-2</v>
      </c>
      <c r="AL42" s="82">
        <v>6.2374357054721399E-2</v>
      </c>
      <c r="AM42" s="82">
        <v>6.5188178104059302E-2</v>
      </c>
      <c r="AN42" s="82">
        <v>6.7731090854301595E-2</v>
      </c>
      <c r="AO42" s="82">
        <v>7.1712461663641397E-2</v>
      </c>
      <c r="AP42" s="82">
        <v>7.7154089767390993E-2</v>
      </c>
      <c r="AQ42" s="82">
        <v>8.1780252369599293E-2</v>
      </c>
      <c r="AR42" s="82">
        <v>8.8391031422167796E-2</v>
      </c>
      <c r="AS42" s="82">
        <v>9.84810604797937E-2</v>
      </c>
      <c r="AT42" s="82">
        <v>0.109023496083986</v>
      </c>
      <c r="AU42" s="82">
        <v>0.106308875013534</v>
      </c>
      <c r="AV42" s="252">
        <v>7.2519937392859807E-2</v>
      </c>
      <c r="AW42" s="73">
        <f>AVERAGE(AD42:AV42)</f>
        <v>8.092645170637526E-2</v>
      </c>
    </row>
    <row r="43" spans="2:49">
      <c r="B43" s="243" t="s">
        <v>1021</v>
      </c>
      <c r="C43" s="335" t="s">
        <v>0</v>
      </c>
      <c r="D43" s="335"/>
      <c r="E43" s="335"/>
      <c r="F43" s="335" t="s">
        <v>1</v>
      </c>
      <c r="G43" s="335"/>
      <c r="H43" s="335"/>
      <c r="I43" s="335"/>
      <c r="J43" s="335"/>
      <c r="K43" s="335"/>
      <c r="L43" s="335" t="s">
        <v>1007</v>
      </c>
      <c r="M43" s="335"/>
      <c r="N43" s="335"/>
      <c r="O43" s="335"/>
      <c r="P43" s="335"/>
      <c r="Q43" s="335" t="s">
        <v>1009</v>
      </c>
      <c r="R43" s="335"/>
      <c r="S43" s="335"/>
      <c r="T43" s="335" t="s">
        <v>5</v>
      </c>
      <c r="U43" s="335"/>
      <c r="V43" s="335"/>
      <c r="W43" s="335"/>
      <c r="X43" s="335"/>
      <c r="Y43" s="335"/>
      <c r="Z43" s="244" t="s">
        <v>307</v>
      </c>
      <c r="AB43" s="372"/>
      <c r="AC43" s="240">
        <v>28</v>
      </c>
      <c r="AD43" s="82"/>
      <c r="AE43" s="82"/>
      <c r="AF43" s="82">
        <v>9.44444444444444E-2</v>
      </c>
      <c r="AG43" s="82">
        <v>6.0728744939271197E-2</v>
      </c>
      <c r="AH43" s="82">
        <v>6.7715910593836706E-2</v>
      </c>
      <c r="AI43" s="82">
        <v>5.3503256231753803E-2</v>
      </c>
      <c r="AJ43" s="82">
        <v>5.4114339841720899E-2</v>
      </c>
      <c r="AK43" s="82">
        <v>5.2591570145431997E-2</v>
      </c>
      <c r="AL43" s="82">
        <v>5.4374556811152497E-2</v>
      </c>
      <c r="AM43" s="82">
        <v>5.6495877051900602E-2</v>
      </c>
      <c r="AN43" s="82">
        <v>5.7783032811114299E-2</v>
      </c>
      <c r="AO43" s="82">
        <v>5.9764958762645697E-2</v>
      </c>
      <c r="AP43" s="82">
        <v>6.57518162471563E-2</v>
      </c>
      <c r="AQ43" s="82">
        <v>6.8893167784343595E-2</v>
      </c>
      <c r="AR43" s="82">
        <v>7.5321329058932796E-2</v>
      </c>
      <c r="AS43" s="82">
        <v>7.7857537272225205E-2</v>
      </c>
      <c r="AT43" s="82">
        <v>8.7853656600928504E-2</v>
      </c>
      <c r="AU43" s="82">
        <v>8.0020058743463005E-2</v>
      </c>
      <c r="AV43" s="252">
        <v>5.4670664293075898E-2</v>
      </c>
      <c r="AW43" s="73">
        <f t="shared" ref="AW43:AW47" si="11">AVERAGE(AD43:AV43)</f>
        <v>6.5993230684317492E-2</v>
      </c>
    </row>
    <row r="44" spans="2:49">
      <c r="B44" s="245" t="s">
        <v>12</v>
      </c>
      <c r="C44" s="245">
        <v>147</v>
      </c>
      <c r="D44" s="245">
        <v>258</v>
      </c>
      <c r="E44" s="245">
        <v>369</v>
      </c>
      <c r="F44" s="245">
        <v>14</v>
      </c>
      <c r="G44" s="245">
        <v>25</v>
      </c>
      <c r="H44" s="245">
        <v>36</v>
      </c>
      <c r="I44" s="245">
        <v>47</v>
      </c>
      <c r="J44" s="245">
        <v>58</v>
      </c>
      <c r="K44" s="245">
        <v>69</v>
      </c>
      <c r="L44" s="242" t="s">
        <v>1011</v>
      </c>
      <c r="M44" s="245" t="s">
        <v>1012</v>
      </c>
      <c r="N44" s="245" t="s">
        <v>1013</v>
      </c>
      <c r="O44" s="245" t="s">
        <v>1014</v>
      </c>
      <c r="P44" s="245">
        <v>5</v>
      </c>
      <c r="Q44" s="245" t="s">
        <v>476</v>
      </c>
      <c r="R44" s="245" t="s">
        <v>477</v>
      </c>
      <c r="S44" s="245" t="s">
        <v>868</v>
      </c>
      <c r="T44" s="245" t="s">
        <v>1016</v>
      </c>
      <c r="U44" s="245" t="s">
        <v>1017</v>
      </c>
      <c r="V44" s="245" t="s">
        <v>1018</v>
      </c>
      <c r="W44" s="245" t="s">
        <v>1015</v>
      </c>
      <c r="X44" s="245" t="s">
        <v>1019</v>
      </c>
      <c r="Y44" s="245" t="s">
        <v>1020</v>
      </c>
      <c r="Z44" s="245" t="s">
        <v>307</v>
      </c>
      <c r="AB44" s="372"/>
      <c r="AC44" s="240">
        <v>37</v>
      </c>
      <c r="AD44" s="82"/>
      <c r="AE44" s="82"/>
      <c r="AF44" s="82">
        <v>7.1428571428571397E-2</v>
      </c>
      <c r="AG44" s="82">
        <v>5.57768924302788E-2</v>
      </c>
      <c r="AH44" s="82">
        <v>6.3985374771480794E-2</v>
      </c>
      <c r="AI44" s="82">
        <v>5.9880239520958001E-2</v>
      </c>
      <c r="AJ44" s="82">
        <v>4.9353863073962001E-2</v>
      </c>
      <c r="AK44" s="82">
        <v>5.3126646098276699E-2</v>
      </c>
      <c r="AL44" s="82">
        <v>5.1612903225806403E-2</v>
      </c>
      <c r="AM44" s="82">
        <v>5.0975547723721898E-2</v>
      </c>
      <c r="AN44" s="82">
        <v>5.3498797613039203E-2</v>
      </c>
      <c r="AO44" s="82">
        <v>5.4124870973718299E-2</v>
      </c>
      <c r="AP44" s="82">
        <v>5.5778995525614598E-2</v>
      </c>
      <c r="AQ44" s="82">
        <v>5.9724655819774701E-2</v>
      </c>
      <c r="AR44" s="82">
        <v>6.4670502092050206E-2</v>
      </c>
      <c r="AS44" s="82">
        <v>7.0415839369109806E-2</v>
      </c>
      <c r="AT44" s="82">
        <v>7.5642919593596397E-2</v>
      </c>
      <c r="AU44" s="82">
        <v>6.6042267050912498E-2</v>
      </c>
      <c r="AV44" s="252">
        <v>4.5491725917070402E-2</v>
      </c>
      <c r="AW44" s="73">
        <f t="shared" si="11"/>
        <v>5.8913565425173064E-2</v>
      </c>
    </row>
    <row r="45" spans="2:49">
      <c r="B45" s="243">
        <v>0</v>
      </c>
      <c r="C45" s="82"/>
      <c r="D45" s="82"/>
      <c r="E45" s="82"/>
      <c r="F45" s="82">
        <v>0.25</v>
      </c>
      <c r="G45" s="82">
        <v>0.33333333333333298</v>
      </c>
      <c r="H45" s="82">
        <v>0.5</v>
      </c>
      <c r="I45" s="82">
        <v>0.57142857142857095</v>
      </c>
      <c r="J45" s="82"/>
      <c r="K45" s="82"/>
      <c r="L45" s="82">
        <v>0.15384615384615299</v>
      </c>
      <c r="M45" s="82">
        <v>0.22727272727272699</v>
      </c>
      <c r="N45" s="82">
        <v>0.38461538461538403</v>
      </c>
      <c r="O45" s="82">
        <v>0.52</v>
      </c>
      <c r="P45" s="82">
        <v>0.45833333333333298</v>
      </c>
      <c r="Q45" s="82">
        <v>0.25</v>
      </c>
      <c r="R45" s="82"/>
      <c r="S45" s="82"/>
      <c r="T45" s="82"/>
      <c r="U45" s="82"/>
      <c r="V45" s="82">
        <v>0.16666666666666599</v>
      </c>
      <c r="W45" s="82"/>
      <c r="X45" s="82">
        <v>0.66666666666666596</v>
      </c>
      <c r="Y45" s="82">
        <v>0.18181818181818099</v>
      </c>
      <c r="Z45" s="82"/>
      <c r="AB45" s="372"/>
      <c r="AC45" s="240">
        <v>46</v>
      </c>
      <c r="AD45" s="82"/>
      <c r="AE45" s="82"/>
      <c r="AF45" s="82">
        <v>8.16326530612244E-2</v>
      </c>
      <c r="AG45" s="82">
        <v>5.2631578947368397E-2</v>
      </c>
      <c r="AH45" s="82">
        <v>4.93273542600896E-2</v>
      </c>
      <c r="AI45" s="82">
        <v>5.6360708534621502E-2</v>
      </c>
      <c r="AJ45" s="82">
        <v>5.2757352941176401E-2</v>
      </c>
      <c r="AK45" s="82">
        <v>5.0277606415792701E-2</v>
      </c>
      <c r="AL45" s="82">
        <v>4.6485260770975E-2</v>
      </c>
      <c r="AM45" s="82">
        <v>4.4972108406970399E-2</v>
      </c>
      <c r="AN45" s="82">
        <v>5.0157881952878298E-2</v>
      </c>
      <c r="AO45" s="82">
        <v>5.0917447664189E-2</v>
      </c>
      <c r="AP45" s="82">
        <v>5.3622747405078199E-2</v>
      </c>
      <c r="AQ45" s="82">
        <v>5.66712795760623E-2</v>
      </c>
      <c r="AR45" s="82">
        <v>5.9303496406374702E-2</v>
      </c>
      <c r="AS45" s="82">
        <v>6.1004086398131901E-2</v>
      </c>
      <c r="AT45" s="82">
        <v>6.7891900275289796E-2</v>
      </c>
      <c r="AU45" s="82">
        <v>6.0808756460930299E-2</v>
      </c>
      <c r="AV45" s="252">
        <v>4.2072213500784897E-2</v>
      </c>
      <c r="AW45" s="73">
        <f t="shared" si="11"/>
        <v>5.5111437233996349E-2</v>
      </c>
    </row>
    <row r="46" spans="2:49">
      <c r="B46" s="243">
        <v>1</v>
      </c>
      <c r="C46" s="82"/>
      <c r="D46" s="82">
        <v>0.22222222222222199</v>
      </c>
      <c r="E46" s="82">
        <v>0.6</v>
      </c>
      <c r="F46" s="82">
        <v>0.18421052631578899</v>
      </c>
      <c r="G46" s="82">
        <v>0.30303030303030298</v>
      </c>
      <c r="H46" s="82">
        <v>0.52380952380952295</v>
      </c>
      <c r="I46" s="82">
        <v>0.38356164383561597</v>
      </c>
      <c r="J46" s="82">
        <v>0.35714285714285698</v>
      </c>
      <c r="K46" s="82">
        <v>0.1875</v>
      </c>
      <c r="L46" s="82">
        <v>0.20338983050847401</v>
      </c>
      <c r="M46" s="82">
        <v>0.36734693877551</v>
      </c>
      <c r="N46" s="82">
        <v>0.38174273858921098</v>
      </c>
      <c r="O46" s="82">
        <v>0.45121951219512102</v>
      </c>
      <c r="P46" s="82">
        <v>0.37068965517241298</v>
      </c>
      <c r="Q46" s="82">
        <v>0.17391304347826</v>
      </c>
      <c r="R46" s="82">
        <v>0.25</v>
      </c>
      <c r="S46" s="82"/>
      <c r="T46" s="82"/>
      <c r="U46" s="82">
        <v>0.16666666666666599</v>
      </c>
      <c r="V46" s="82">
        <v>0.225806451612903</v>
      </c>
      <c r="W46" s="82"/>
      <c r="X46" s="82">
        <v>0.38888888888888801</v>
      </c>
      <c r="Y46" s="82">
        <v>0.36904761904761901</v>
      </c>
      <c r="Z46" s="82">
        <v>0.33333333333333298</v>
      </c>
      <c r="AB46" s="372"/>
      <c r="AC46" s="240">
        <v>5</v>
      </c>
      <c r="AD46" s="82"/>
      <c r="AE46" s="82"/>
      <c r="AF46" s="82">
        <v>0.11111111111111099</v>
      </c>
      <c r="AG46" s="82">
        <v>0.05</v>
      </c>
      <c r="AH46" s="82">
        <v>6.2937062937062901E-2</v>
      </c>
      <c r="AI46" s="82">
        <v>4.6077210460772101E-2</v>
      </c>
      <c r="AJ46" s="82">
        <v>4.4174489232468202E-2</v>
      </c>
      <c r="AK46" s="82">
        <v>4.9969897652016801E-2</v>
      </c>
      <c r="AL46" s="82">
        <v>4.0297121634168903E-2</v>
      </c>
      <c r="AM46" s="82">
        <v>4.5541314425961203E-2</v>
      </c>
      <c r="AN46" s="82">
        <v>4.5998260113092597E-2</v>
      </c>
      <c r="AO46" s="82">
        <v>4.2309175019275197E-2</v>
      </c>
      <c r="AP46" s="82">
        <v>5.2882453458044702E-2</v>
      </c>
      <c r="AQ46" s="82">
        <v>5.2020560085076203E-2</v>
      </c>
      <c r="AR46" s="82">
        <v>5.4751131221719401E-2</v>
      </c>
      <c r="AS46" s="82">
        <v>5.5684025529553198E-2</v>
      </c>
      <c r="AT46" s="82">
        <v>6.3190242965523793E-2</v>
      </c>
      <c r="AU46" s="82">
        <v>5.4033891079611998E-2</v>
      </c>
      <c r="AV46" s="252">
        <v>3.8198403648802698E-2</v>
      </c>
      <c r="AW46" s="73">
        <f t="shared" si="11"/>
        <v>5.3480961798485931E-2</v>
      </c>
    </row>
    <row r="47" spans="2:49">
      <c r="B47" s="243">
        <v>2</v>
      </c>
      <c r="C47" s="82">
        <v>0.35294117647058798</v>
      </c>
      <c r="D47" s="82">
        <v>0.20833333333333301</v>
      </c>
      <c r="E47" s="82">
        <v>0.21052631578947301</v>
      </c>
      <c r="F47" s="82">
        <v>0.232558139534883</v>
      </c>
      <c r="G47" s="82">
        <v>0.30612244897959101</v>
      </c>
      <c r="H47" s="82">
        <v>0.372</v>
      </c>
      <c r="I47" s="82">
        <v>0.44528301886792399</v>
      </c>
      <c r="J47" s="82">
        <v>0.36774193548387002</v>
      </c>
      <c r="K47" s="82">
        <v>0.23008849557522101</v>
      </c>
      <c r="L47" s="82">
        <v>0.30864197530864101</v>
      </c>
      <c r="M47" s="82">
        <v>0.300492610837438</v>
      </c>
      <c r="N47" s="82">
        <v>0.36792452830188599</v>
      </c>
      <c r="O47" s="82">
        <v>0.35533980582524199</v>
      </c>
      <c r="P47" s="82">
        <v>0.37162162162162099</v>
      </c>
      <c r="Q47" s="82">
        <v>0.23863636363636301</v>
      </c>
      <c r="R47" s="82">
        <v>0.25</v>
      </c>
      <c r="S47" s="82"/>
      <c r="T47" s="82">
        <v>0.1</v>
      </c>
      <c r="U47" s="82">
        <v>0.3</v>
      </c>
      <c r="V47" s="82">
        <v>0.305084745762711</v>
      </c>
      <c r="W47" s="82">
        <v>0.33333333333333298</v>
      </c>
      <c r="X47" s="82">
        <v>0.46153846153846101</v>
      </c>
      <c r="Y47" s="82">
        <v>0.36879432624113401</v>
      </c>
      <c r="Z47" s="82">
        <v>0.36538461538461497</v>
      </c>
      <c r="AB47" s="372"/>
      <c r="AC47" s="240" t="s">
        <v>4</v>
      </c>
      <c r="AD47" s="82"/>
      <c r="AE47" s="82">
        <v>0.202928653027313</v>
      </c>
      <c r="AF47" s="82">
        <v>8.9025633973896207E-2</v>
      </c>
      <c r="AG47" s="82">
        <v>6.3529990110951604E-2</v>
      </c>
      <c r="AH47" s="82">
        <v>5.3718341047840103E-2</v>
      </c>
      <c r="AI47" s="82">
        <v>5.0471596445799002E-2</v>
      </c>
      <c r="AJ47" s="82">
        <v>4.9723889300111297E-2</v>
      </c>
      <c r="AK47" s="82">
        <v>5.1632317009740303E-2</v>
      </c>
      <c r="AL47" s="82">
        <v>5.5153823888188201E-2</v>
      </c>
      <c r="AM47" s="82">
        <v>6.0170687078345601E-2</v>
      </c>
      <c r="AN47" s="82">
        <v>6.6668781927213802E-2</v>
      </c>
      <c r="AO47" s="82">
        <v>7.2307466605476295E-2</v>
      </c>
      <c r="AP47" s="82">
        <v>8.1318986463033593E-2</v>
      </c>
      <c r="AQ47" s="82">
        <v>9.1026382004892201E-2</v>
      </c>
      <c r="AR47" s="82">
        <v>0.101015835528506</v>
      </c>
      <c r="AS47" s="82">
        <v>0.116453244802782</v>
      </c>
      <c r="AT47" s="82">
        <v>0.13598453895741699</v>
      </c>
      <c r="AU47" s="82">
        <v>0.140604421030149</v>
      </c>
      <c r="AV47" s="252">
        <v>9.5416240056706306E-2</v>
      </c>
      <c r="AW47" s="73">
        <f t="shared" si="11"/>
        <v>8.7619490514353415E-2</v>
      </c>
    </row>
    <row r="48" spans="2:49">
      <c r="B48" s="243">
        <v>3</v>
      </c>
      <c r="C48" s="82">
        <v>0.32758620689655099</v>
      </c>
      <c r="D48" s="82">
        <v>0.220588235294117</v>
      </c>
      <c r="E48" s="82">
        <v>0.20588235294117599</v>
      </c>
      <c r="F48" s="82">
        <v>0.28486646884272998</v>
      </c>
      <c r="G48" s="82">
        <v>0.302702702702702</v>
      </c>
      <c r="H48" s="82">
        <v>0.34217877094971999</v>
      </c>
      <c r="I48" s="82">
        <v>0.36388140161725002</v>
      </c>
      <c r="J48" s="82">
        <v>0.28536585365853601</v>
      </c>
      <c r="K48" s="82">
        <v>0.265625</v>
      </c>
      <c r="L48" s="82">
        <v>0.207612456747404</v>
      </c>
      <c r="M48" s="82">
        <v>0.29831387808041498</v>
      </c>
      <c r="N48" s="82">
        <v>0.34152139461172698</v>
      </c>
      <c r="O48" s="82">
        <v>0.37894736842105198</v>
      </c>
      <c r="P48" s="82">
        <v>0.41549295774647799</v>
      </c>
      <c r="Q48" s="82">
        <v>0.227848101265822</v>
      </c>
      <c r="R48" s="82">
        <v>0.24074074074074001</v>
      </c>
      <c r="S48" s="82"/>
      <c r="T48" s="82">
        <v>0.18518518518518501</v>
      </c>
      <c r="U48" s="82">
        <v>0.25</v>
      </c>
      <c r="V48" s="82">
        <v>0.29508196721311403</v>
      </c>
      <c r="W48" s="82">
        <v>0.3</v>
      </c>
      <c r="X48" s="82">
        <v>0.36752136752136699</v>
      </c>
      <c r="Y48" s="82">
        <v>0.36897590361445698</v>
      </c>
      <c r="Z48" s="82">
        <v>0.32051282051281998</v>
      </c>
    </row>
    <row r="49" spans="2:49">
      <c r="B49" s="243">
        <v>4</v>
      </c>
      <c r="C49" s="82">
        <v>0.223214285714285</v>
      </c>
      <c r="D49" s="82">
        <v>0.267123287671232</v>
      </c>
      <c r="E49" s="82">
        <v>0.26415094339622602</v>
      </c>
      <c r="F49" s="82">
        <v>0.26603001364256401</v>
      </c>
      <c r="G49" s="82">
        <v>0.27463054187192099</v>
      </c>
      <c r="H49" s="82">
        <v>0.32907133243607001</v>
      </c>
      <c r="I49" s="82">
        <v>0.34704711347047101</v>
      </c>
      <c r="J49" s="82">
        <v>0.26334951456310601</v>
      </c>
      <c r="K49" s="82">
        <v>0.290087463556851</v>
      </c>
      <c r="L49" s="82">
        <v>0.216386554621848</v>
      </c>
      <c r="M49" s="82">
        <v>0.28459734167318201</v>
      </c>
      <c r="N49" s="82">
        <v>0.33715139442231001</v>
      </c>
      <c r="O49" s="82">
        <v>0.382210242587601</v>
      </c>
      <c r="P49" s="82">
        <v>0.37104072398190002</v>
      </c>
      <c r="Q49" s="82">
        <v>0.22110552763819</v>
      </c>
      <c r="R49" s="82">
        <v>0.24793388429752</v>
      </c>
      <c r="S49" s="82">
        <v>9.0909090909090898E-2</v>
      </c>
      <c r="T49" s="82">
        <v>0.25423728813559299</v>
      </c>
      <c r="U49" s="82">
        <v>0.28395061728394999</v>
      </c>
      <c r="V49" s="82">
        <v>0.30097087378640702</v>
      </c>
      <c r="W49" s="82">
        <v>0.38461538461538403</v>
      </c>
      <c r="X49" s="82">
        <v>0.39204545454545398</v>
      </c>
      <c r="Y49" s="82">
        <v>0.37342908438061001</v>
      </c>
      <c r="Z49" s="82">
        <v>0.265432098765432</v>
      </c>
      <c r="AC49" s="311" t="s">
        <v>1001</v>
      </c>
      <c r="AD49" s="311"/>
      <c r="AE49" s="311"/>
      <c r="AF49" s="311"/>
      <c r="AG49" s="311"/>
      <c r="AH49" s="311"/>
      <c r="AI49" s="311"/>
      <c r="AJ49" s="311"/>
      <c r="AK49" s="311"/>
      <c r="AL49" s="311"/>
      <c r="AM49" s="311"/>
      <c r="AN49" s="311"/>
      <c r="AO49" s="311"/>
      <c r="AP49" s="311"/>
      <c r="AQ49" s="311"/>
      <c r="AR49" s="311"/>
      <c r="AS49" s="311"/>
      <c r="AT49" s="311"/>
      <c r="AU49" s="311"/>
      <c r="AV49" s="311"/>
    </row>
    <row r="50" spans="2:49">
      <c r="B50" s="243">
        <v>5</v>
      </c>
      <c r="C50" s="82">
        <v>0.26829268292682901</v>
      </c>
      <c r="D50" s="82">
        <v>0.29457364341085202</v>
      </c>
      <c r="E50" s="82">
        <v>0.30097087378640702</v>
      </c>
      <c r="F50" s="82">
        <v>0.25238508239375501</v>
      </c>
      <c r="G50" s="82">
        <v>0.28385228095582898</v>
      </c>
      <c r="H50" s="82">
        <v>0.32256809338521403</v>
      </c>
      <c r="I50" s="82">
        <v>0.330163560289083</v>
      </c>
      <c r="J50" s="82">
        <v>0.29243937232524903</v>
      </c>
      <c r="K50" s="82">
        <v>0.277324632952691</v>
      </c>
      <c r="L50" s="82">
        <v>0.22720247295208601</v>
      </c>
      <c r="M50" s="82">
        <v>0.29081632653061201</v>
      </c>
      <c r="N50" s="82">
        <v>0.32625619249823001</v>
      </c>
      <c r="O50" s="82">
        <v>0.367783609204683</v>
      </c>
      <c r="P50" s="82">
        <v>0.33598093725178702</v>
      </c>
      <c r="Q50" s="82">
        <v>0.261044176706827</v>
      </c>
      <c r="R50" s="82">
        <v>0.28985507246376802</v>
      </c>
      <c r="S50" s="82">
        <v>0.1875</v>
      </c>
      <c r="T50" s="82">
        <v>0.28571428571428498</v>
      </c>
      <c r="U50" s="82">
        <v>0.272151898734177</v>
      </c>
      <c r="V50" s="82">
        <v>0.34548611111111099</v>
      </c>
      <c r="W50" s="82">
        <v>0.34482758620689602</v>
      </c>
      <c r="X50" s="82">
        <v>0.39215686274509798</v>
      </c>
      <c r="Y50" s="82">
        <v>0.35756501182033001</v>
      </c>
      <c r="Z50" s="82">
        <v>0.287784679089026</v>
      </c>
      <c r="AC50" s="228" t="s">
        <v>12</v>
      </c>
      <c r="AD50" s="228">
        <v>0</v>
      </c>
      <c r="AE50" s="228">
        <v>1</v>
      </c>
      <c r="AF50" s="228">
        <v>2</v>
      </c>
      <c r="AG50" s="228">
        <v>3</v>
      </c>
      <c r="AH50" s="228">
        <v>4</v>
      </c>
      <c r="AI50" s="228">
        <v>5</v>
      </c>
      <c r="AJ50" s="228">
        <v>6</v>
      </c>
      <c r="AK50" s="228">
        <v>7</v>
      </c>
      <c r="AL50" s="228">
        <v>8</v>
      </c>
      <c r="AM50" s="228">
        <v>9</v>
      </c>
      <c r="AN50" s="228">
        <v>10</v>
      </c>
      <c r="AO50" s="228">
        <v>11</v>
      </c>
      <c r="AP50" s="228">
        <v>12</v>
      </c>
      <c r="AQ50" s="228">
        <v>13</v>
      </c>
      <c r="AR50" s="228">
        <v>14</v>
      </c>
      <c r="AS50" s="228">
        <v>15</v>
      </c>
      <c r="AT50" s="228">
        <v>16</v>
      </c>
      <c r="AU50" s="228">
        <v>17</v>
      </c>
      <c r="AV50" s="229">
        <v>18</v>
      </c>
      <c r="AW50" s="228" t="s">
        <v>198</v>
      </c>
    </row>
    <row r="51" spans="2:49">
      <c r="B51" s="243">
        <v>6</v>
      </c>
      <c r="C51" s="82">
        <v>0.26732673267326701</v>
      </c>
      <c r="D51" s="82">
        <v>0.27272727272727199</v>
      </c>
      <c r="E51" s="82">
        <v>0.25559105431309898</v>
      </c>
      <c r="F51" s="82">
        <v>0.25415949512335001</v>
      </c>
      <c r="G51" s="82">
        <v>0.28564331843020302</v>
      </c>
      <c r="H51" s="82">
        <v>0.312583133812184</v>
      </c>
      <c r="I51" s="82">
        <v>0.32536008230452601</v>
      </c>
      <c r="J51" s="82">
        <v>0.30303030303030298</v>
      </c>
      <c r="K51" s="82">
        <v>0.27037444933920701</v>
      </c>
      <c r="L51" s="82">
        <v>0.231155778894472</v>
      </c>
      <c r="M51" s="82">
        <v>0.293416030534351</v>
      </c>
      <c r="N51" s="82">
        <v>0.32735302235716202</v>
      </c>
      <c r="O51" s="82">
        <v>0.36093902836648101</v>
      </c>
      <c r="P51" s="82">
        <v>0.36553524804177501</v>
      </c>
      <c r="Q51" s="82">
        <v>0.29934210526315702</v>
      </c>
      <c r="R51" s="82">
        <v>0.27963525835866199</v>
      </c>
      <c r="S51" s="82">
        <v>0.24285714285714199</v>
      </c>
      <c r="T51" s="82">
        <v>0.29850746268656703</v>
      </c>
      <c r="U51" s="82">
        <v>0.30054644808743097</v>
      </c>
      <c r="V51" s="82">
        <v>0.34654919236416998</v>
      </c>
      <c r="W51" s="82">
        <v>0.25</v>
      </c>
      <c r="X51" s="82">
        <v>0.3</v>
      </c>
      <c r="Y51" s="82">
        <v>0.36552390149686098</v>
      </c>
      <c r="Z51" s="82">
        <v>0.324438202247191</v>
      </c>
      <c r="AB51" s="372" t="s">
        <v>999</v>
      </c>
      <c r="AC51" s="228">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34">
        <v>2.51572327044025E-2</v>
      </c>
      <c r="AW51" s="73">
        <f>AVERAGE(AD51:AV51)</f>
        <v>5.1389770569406565E-2</v>
      </c>
    </row>
    <row r="52" spans="2:49">
      <c r="B52" s="243">
        <v>7</v>
      </c>
      <c r="C52" s="82">
        <v>0.28992628992628899</v>
      </c>
      <c r="D52" s="82">
        <v>0.28087649402390402</v>
      </c>
      <c r="E52" s="82">
        <v>0.25123152709359597</v>
      </c>
      <c r="F52" s="82">
        <v>0.25775547445255398</v>
      </c>
      <c r="G52" s="82">
        <v>0.29199999999999998</v>
      </c>
      <c r="H52" s="82">
        <v>0.31241025641025599</v>
      </c>
      <c r="I52" s="82">
        <v>0.31447553855445898</v>
      </c>
      <c r="J52" s="82">
        <v>0.29485621709193999</v>
      </c>
      <c r="K52" s="82">
        <v>0.258838934962898</v>
      </c>
      <c r="L52" s="82">
        <v>0.220090293453724</v>
      </c>
      <c r="M52" s="82">
        <v>0.30271957200178301</v>
      </c>
      <c r="N52" s="82">
        <v>0.32739141350740603</v>
      </c>
      <c r="O52" s="82">
        <v>0.37071557426337898</v>
      </c>
      <c r="P52" s="82">
        <v>0.37376237623762298</v>
      </c>
      <c r="Q52" s="82">
        <v>0.28762541806019998</v>
      </c>
      <c r="R52" s="82">
        <v>0.264501160092807</v>
      </c>
      <c r="S52" s="82">
        <v>0.29545454545454503</v>
      </c>
      <c r="T52" s="82">
        <v>0.298013245033112</v>
      </c>
      <c r="U52" s="82">
        <v>0.31100478468899501</v>
      </c>
      <c r="V52" s="82">
        <v>0.337579617834394</v>
      </c>
      <c r="W52" s="82">
        <v>0.25806451612903197</v>
      </c>
      <c r="X52" s="82">
        <v>0.329305135951661</v>
      </c>
      <c r="Y52" s="82">
        <v>0.37537029200169197</v>
      </c>
      <c r="Z52" s="82">
        <v>0.31693363844393502</v>
      </c>
      <c r="AB52" s="372"/>
      <c r="AC52" s="228">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34">
        <v>1.1811023622047201E-2</v>
      </c>
      <c r="AW52" s="73">
        <f t="shared" ref="AW52:AW56" si="12">AVERAGE(AD52:AV52)</f>
        <v>2.6816996638710296E-2</v>
      </c>
    </row>
    <row r="53" spans="2:49">
      <c r="B53" s="243">
        <v>8</v>
      </c>
      <c r="C53" s="82">
        <v>0.24948453608247401</v>
      </c>
      <c r="D53" s="82">
        <v>0.28286189683860202</v>
      </c>
      <c r="E53" s="82">
        <v>0.245119305856832</v>
      </c>
      <c r="F53" s="82">
        <v>0.26622099882029099</v>
      </c>
      <c r="G53" s="82">
        <v>0.30880829015543998</v>
      </c>
      <c r="H53" s="82">
        <v>0.30220375722543302</v>
      </c>
      <c r="I53" s="82">
        <v>0.31744894303117099</v>
      </c>
      <c r="J53" s="82">
        <v>0.30489510489510402</v>
      </c>
      <c r="K53" s="82">
        <v>0.26782118405154998</v>
      </c>
      <c r="L53" s="82">
        <v>0.246899661781285</v>
      </c>
      <c r="M53" s="82">
        <v>0.30454545454545401</v>
      </c>
      <c r="N53" s="82">
        <v>0.33104848946433102</v>
      </c>
      <c r="O53" s="82">
        <v>0.36037903464613502</v>
      </c>
      <c r="P53" s="82">
        <v>0.36292935839274099</v>
      </c>
      <c r="Q53" s="82">
        <v>0.31734317343173402</v>
      </c>
      <c r="R53" s="82">
        <v>0.29473684210526302</v>
      </c>
      <c r="S53" s="82">
        <v>0.23214285714285701</v>
      </c>
      <c r="T53" s="82">
        <v>0.28187919463087202</v>
      </c>
      <c r="U53" s="82">
        <v>0.32093023255813902</v>
      </c>
      <c r="V53" s="82">
        <v>0.36522753792298701</v>
      </c>
      <c r="W53" s="82">
        <v>0.35294117647058798</v>
      </c>
      <c r="X53" s="82">
        <v>0.34645669291338499</v>
      </c>
      <c r="Y53" s="82">
        <v>0.369886123998312</v>
      </c>
      <c r="Z53" s="82">
        <v>0.32383966244725698</v>
      </c>
      <c r="AB53" s="372"/>
      <c r="AC53" s="228">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34">
        <v>1.23318385650224E-2</v>
      </c>
      <c r="AW53" s="73">
        <f t="shared" si="12"/>
        <v>1.9660236198878245E-2</v>
      </c>
    </row>
    <row r="54" spans="2:49">
      <c r="B54" s="243">
        <v>9</v>
      </c>
      <c r="C54" s="82">
        <v>0.28952380952380902</v>
      </c>
      <c r="D54" s="82">
        <v>0.30569105691056903</v>
      </c>
      <c r="E54" s="82">
        <v>0.25896414342629398</v>
      </c>
      <c r="F54" s="82">
        <v>0.26611635220125701</v>
      </c>
      <c r="G54" s="82">
        <v>0.30694444444444402</v>
      </c>
      <c r="H54" s="82">
        <v>0.31218905472636799</v>
      </c>
      <c r="I54" s="82">
        <v>0.326906067574739</v>
      </c>
      <c r="J54" s="82">
        <v>0.29423728813559302</v>
      </c>
      <c r="K54" s="82">
        <v>0.27845608507286301</v>
      </c>
      <c r="L54" s="82">
        <v>0.25934579439252298</v>
      </c>
      <c r="M54" s="82">
        <v>0.29742033383915001</v>
      </c>
      <c r="N54" s="82">
        <v>0.31430139994509998</v>
      </c>
      <c r="O54" s="82">
        <v>0.35774384543471399</v>
      </c>
      <c r="P54" s="82">
        <v>0.36020710059171501</v>
      </c>
      <c r="Q54" s="82">
        <v>0.30152671755725102</v>
      </c>
      <c r="R54" s="82">
        <v>0.23137254901960699</v>
      </c>
      <c r="S54" s="82">
        <v>0.25833333333333303</v>
      </c>
      <c r="T54" s="82">
        <v>0.27891156462584998</v>
      </c>
      <c r="U54" s="82">
        <v>0.28708133971291799</v>
      </c>
      <c r="V54" s="82">
        <v>0.37468982630272901</v>
      </c>
      <c r="W54" s="82">
        <v>0.375</v>
      </c>
      <c r="X54" s="82">
        <v>0.35568513119533501</v>
      </c>
      <c r="Y54" s="82">
        <v>0.36596119929453202</v>
      </c>
      <c r="Z54" s="82">
        <v>0.34004237288135503</v>
      </c>
      <c r="AB54" s="372"/>
      <c r="AC54" s="228">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34">
        <v>9.1930541368743599E-3</v>
      </c>
      <c r="AW54" s="73">
        <f t="shared" si="12"/>
        <v>1.6828789654162266E-2</v>
      </c>
    </row>
    <row r="55" spans="2:49">
      <c r="B55" s="243">
        <v>10</v>
      </c>
      <c r="C55" s="82">
        <v>0.27755102040816299</v>
      </c>
      <c r="D55" s="82">
        <v>0.31864406779660998</v>
      </c>
      <c r="E55" s="82">
        <v>0.25296442687747001</v>
      </c>
      <c r="F55" s="82">
        <v>0.27699530516431897</v>
      </c>
      <c r="G55" s="82">
        <v>0.32058823529411701</v>
      </c>
      <c r="H55" s="82">
        <v>0.32973777199181697</v>
      </c>
      <c r="I55" s="82">
        <v>0.32776422001126299</v>
      </c>
      <c r="J55" s="82">
        <v>0.29996424740793698</v>
      </c>
      <c r="K55" s="82">
        <v>0.27188160676532702</v>
      </c>
      <c r="L55" s="82">
        <v>0.26554404145077698</v>
      </c>
      <c r="M55" s="82">
        <v>0.30308422301304799</v>
      </c>
      <c r="N55" s="82">
        <v>0.31536304144593302</v>
      </c>
      <c r="O55" s="82">
        <v>0.36761565836298898</v>
      </c>
      <c r="P55" s="82">
        <v>0.36554621848739399</v>
      </c>
      <c r="Q55" s="82">
        <v>0.32432432432432401</v>
      </c>
      <c r="R55" s="82">
        <v>0.23904382470119501</v>
      </c>
      <c r="S55" s="82">
        <v>0.244274809160305</v>
      </c>
      <c r="T55" s="82">
        <v>0.25850340136054401</v>
      </c>
      <c r="U55" s="82">
        <v>0.28409090909090901</v>
      </c>
      <c r="V55" s="82">
        <v>0.36931818181818099</v>
      </c>
      <c r="W55" s="82">
        <v>0.434782608695652</v>
      </c>
      <c r="X55" s="82">
        <v>0.34642857142857097</v>
      </c>
      <c r="Y55" s="82">
        <v>0.36757013789824</v>
      </c>
      <c r="Z55" s="82">
        <v>0.34047350620067601</v>
      </c>
      <c r="AB55" s="372"/>
      <c r="AC55" s="228">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34">
        <v>1.08267716535433E-2</v>
      </c>
      <c r="AW55" s="73">
        <f t="shared" si="12"/>
        <v>1.4861631708918457E-2</v>
      </c>
    </row>
    <row r="56" spans="2:49">
      <c r="B56" s="243">
        <v>11</v>
      </c>
      <c r="C56" s="82">
        <v>0.300733496332518</v>
      </c>
      <c r="D56" s="82">
        <v>0.32620320855614898</v>
      </c>
      <c r="E56" s="82">
        <v>0.28918322295805698</v>
      </c>
      <c r="F56" s="82">
        <v>0.28796068796068702</v>
      </c>
      <c r="G56" s="82">
        <v>0.33581164807930602</v>
      </c>
      <c r="H56" s="82">
        <v>0.32536803925752</v>
      </c>
      <c r="I56" s="82">
        <v>0.341675734494015</v>
      </c>
      <c r="J56" s="82">
        <v>0.303319502074688</v>
      </c>
      <c r="K56" s="82">
        <v>0.28711897738446401</v>
      </c>
      <c r="L56" s="82">
        <v>0.25515055467511799</v>
      </c>
      <c r="M56" s="82">
        <v>0.29815864022662802</v>
      </c>
      <c r="N56" s="82">
        <v>0.32989690721649401</v>
      </c>
      <c r="O56" s="82">
        <v>0.362015158270173</v>
      </c>
      <c r="P56" s="82">
        <v>0.378698224852071</v>
      </c>
      <c r="Q56" s="82">
        <v>0.329787234042553</v>
      </c>
      <c r="R56" s="82">
        <v>0.261851015801354</v>
      </c>
      <c r="S56" s="82">
        <v>0.20799999999999999</v>
      </c>
      <c r="T56" s="82">
        <v>0.266129032258064</v>
      </c>
      <c r="U56" s="82">
        <v>0.31468531468531402</v>
      </c>
      <c r="V56" s="82">
        <v>0.38283828382838198</v>
      </c>
      <c r="W56" s="82">
        <v>0.45454545454545398</v>
      </c>
      <c r="X56" s="82">
        <v>0.35146443514644299</v>
      </c>
      <c r="Y56" s="82">
        <v>0.36414253897550097</v>
      </c>
      <c r="Z56" s="82">
        <v>0.34074074074074001</v>
      </c>
      <c r="AB56" s="372"/>
      <c r="AC56" s="228"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34">
        <v>4.6547711404189198E-3</v>
      </c>
      <c r="AW56" s="73">
        <f t="shared" si="12"/>
        <v>4.9556219473710819E-2</v>
      </c>
    </row>
    <row r="57" spans="2:49">
      <c r="B57" s="243">
        <v>12</v>
      </c>
      <c r="C57" s="82">
        <v>0.29824561403508698</v>
      </c>
      <c r="D57" s="82">
        <v>0.301158301158301</v>
      </c>
      <c r="E57" s="82">
        <v>0.31331592689295001</v>
      </c>
      <c r="F57" s="82">
        <v>0.28311840562719798</v>
      </c>
      <c r="G57" s="82">
        <v>0.35141987829614602</v>
      </c>
      <c r="H57" s="82">
        <v>0.33239724278784699</v>
      </c>
      <c r="I57" s="82">
        <v>0.34480082772891801</v>
      </c>
      <c r="J57" s="82">
        <v>0.32010309278350502</v>
      </c>
      <c r="K57" s="82">
        <v>0.28639618138424799</v>
      </c>
      <c r="L57" s="82">
        <v>0.259423503325942</v>
      </c>
      <c r="M57" s="82">
        <v>0.30234657039711099</v>
      </c>
      <c r="N57" s="82">
        <v>0.352687140115163</v>
      </c>
      <c r="O57" s="82">
        <v>0.370247933884297</v>
      </c>
      <c r="P57" s="82">
        <v>0.38224852071005899</v>
      </c>
      <c r="Q57" s="82">
        <v>0.412121212121212</v>
      </c>
      <c r="R57" s="82">
        <v>0.25474254742547398</v>
      </c>
      <c r="S57" s="82">
        <v>0.18181818181818099</v>
      </c>
      <c r="T57" s="82">
        <v>0.29523809523809502</v>
      </c>
      <c r="U57" s="82">
        <v>0.35714285714285698</v>
      </c>
      <c r="V57" s="82">
        <v>0.37575757575757501</v>
      </c>
      <c r="W57" s="82">
        <v>0.38095238095237999</v>
      </c>
      <c r="X57" s="82">
        <v>0.37016574585635298</v>
      </c>
      <c r="Y57" s="82">
        <v>0.36738836265223201</v>
      </c>
      <c r="Z57" s="82">
        <v>0.36652236652236603</v>
      </c>
      <c r="AB57" s="232"/>
      <c r="AD57" s="8"/>
      <c r="AE57" s="8"/>
      <c r="AF57" s="8"/>
      <c r="AG57" s="8"/>
      <c r="AH57" s="8"/>
      <c r="AI57" s="8"/>
      <c r="AJ57" s="8"/>
      <c r="AK57" s="8"/>
      <c r="AL57" s="8"/>
      <c r="AM57" s="8"/>
      <c r="AN57" s="8"/>
      <c r="AO57" s="8"/>
      <c r="AP57" s="8"/>
      <c r="AQ57" s="8"/>
      <c r="AR57" s="8"/>
      <c r="AS57" s="8"/>
      <c r="AT57" s="8"/>
      <c r="AU57" s="8"/>
      <c r="AV57" s="8"/>
    </row>
    <row r="58" spans="2:49">
      <c r="B58" s="243">
        <v>13</v>
      </c>
      <c r="C58" s="82">
        <v>0.35689045936395702</v>
      </c>
      <c r="D58" s="82">
        <v>0.3125</v>
      </c>
      <c r="E58" s="82">
        <v>0.313531353135313</v>
      </c>
      <c r="F58" s="82">
        <v>0.28917609046849702</v>
      </c>
      <c r="G58" s="82">
        <v>0.366797900262467</v>
      </c>
      <c r="H58" s="82">
        <v>0.33236994219653099</v>
      </c>
      <c r="I58" s="82">
        <v>0.34516444154998299</v>
      </c>
      <c r="J58" s="82">
        <v>0.33618421052631497</v>
      </c>
      <c r="K58" s="82">
        <v>0.29049429657794601</v>
      </c>
      <c r="L58" s="82">
        <v>0.24099722991689701</v>
      </c>
      <c r="M58" s="82">
        <v>0.307966706302021</v>
      </c>
      <c r="N58" s="82">
        <v>0.340721975934135</v>
      </c>
      <c r="O58" s="82">
        <v>0.38334529791816202</v>
      </c>
      <c r="P58" s="82">
        <v>0.38375796178343902</v>
      </c>
      <c r="Q58" s="82">
        <v>0.4375</v>
      </c>
      <c r="R58" s="82">
        <v>0.25087108013937198</v>
      </c>
      <c r="S58" s="82">
        <v>0.2</v>
      </c>
      <c r="T58" s="82">
        <v>0.34482758620689602</v>
      </c>
      <c r="U58" s="82">
        <v>0.34482758620689602</v>
      </c>
      <c r="V58" s="82">
        <v>0.38817480719794301</v>
      </c>
      <c r="W58" s="82">
        <v>0.29411764705882298</v>
      </c>
      <c r="X58" s="82">
        <v>0.37398373983739802</v>
      </c>
      <c r="Y58" s="82">
        <v>0.36225402504472198</v>
      </c>
      <c r="Z58" s="82">
        <v>0.389632107023411</v>
      </c>
      <c r="AC58" s="311" t="s">
        <v>1043</v>
      </c>
      <c r="AD58" s="311"/>
      <c r="AE58" s="311"/>
      <c r="AF58" s="311"/>
      <c r="AG58" s="311"/>
      <c r="AH58" s="311"/>
      <c r="AI58" s="311"/>
      <c r="AJ58" s="311"/>
      <c r="AK58" s="311"/>
      <c r="AL58" s="311"/>
      <c r="AM58" s="311"/>
      <c r="AN58" s="311"/>
      <c r="AO58" s="311"/>
      <c r="AP58" s="311"/>
      <c r="AQ58" s="311"/>
      <c r="AR58" s="311"/>
      <c r="AS58" s="311"/>
      <c r="AT58" s="311"/>
      <c r="AU58" s="311"/>
      <c r="AV58" s="311"/>
    </row>
    <row r="59" spans="2:49">
      <c r="B59" s="243">
        <v>14</v>
      </c>
      <c r="C59" s="82">
        <v>0.36224489795918302</v>
      </c>
      <c r="D59" s="82">
        <v>0.30794701986754902</v>
      </c>
      <c r="E59" s="82">
        <v>0.340707964601769</v>
      </c>
      <c r="F59" s="82">
        <v>0.29043683589138097</v>
      </c>
      <c r="G59" s="82">
        <v>0.35642661804922499</v>
      </c>
      <c r="H59" s="82">
        <v>0.33943781942078299</v>
      </c>
      <c r="I59" s="82">
        <v>0.345275414240931</v>
      </c>
      <c r="J59" s="82">
        <v>0.33544877606527601</v>
      </c>
      <c r="K59" s="82">
        <v>0.29193205944798301</v>
      </c>
      <c r="L59" s="82">
        <v>0.23200000000000001</v>
      </c>
      <c r="M59" s="82">
        <v>0.31516183986371299</v>
      </c>
      <c r="N59" s="82">
        <v>0.35927601809954701</v>
      </c>
      <c r="O59" s="82">
        <v>0.39751552795030998</v>
      </c>
      <c r="P59" s="82">
        <v>0.38546255506607902</v>
      </c>
      <c r="Q59" s="82">
        <v>0.464566929133858</v>
      </c>
      <c r="R59" s="82">
        <v>0.215962441314554</v>
      </c>
      <c r="S59" s="82">
        <v>0.22826086956521699</v>
      </c>
      <c r="T59" s="82">
        <v>0.38095238095237999</v>
      </c>
      <c r="U59" s="82">
        <v>0.317460317460317</v>
      </c>
      <c r="V59" s="82">
        <v>0.329787234042553</v>
      </c>
      <c r="W59" s="82">
        <v>0.2</v>
      </c>
      <c r="X59" s="82">
        <v>0.35353535353535298</v>
      </c>
      <c r="Y59" s="82">
        <v>0.37470725995316101</v>
      </c>
      <c r="Z59" s="82">
        <v>0.39956331877729201</v>
      </c>
      <c r="AC59" s="228" t="s">
        <v>12</v>
      </c>
      <c r="AD59" s="228">
        <v>0</v>
      </c>
      <c r="AE59" s="228">
        <v>1</v>
      </c>
      <c r="AF59" s="228">
        <v>2</v>
      </c>
      <c r="AG59" s="228">
        <v>3</v>
      </c>
      <c r="AH59" s="228">
        <v>4</v>
      </c>
      <c r="AI59" s="228">
        <v>5</v>
      </c>
      <c r="AJ59" s="228">
        <v>6</v>
      </c>
      <c r="AK59" s="228">
        <v>7</v>
      </c>
      <c r="AL59" s="228">
        <v>8</v>
      </c>
      <c r="AM59" s="228">
        <v>9</v>
      </c>
      <c r="AN59" s="228">
        <v>10</v>
      </c>
      <c r="AO59" s="228">
        <v>11</v>
      </c>
      <c r="AP59" s="228">
        <v>12</v>
      </c>
      <c r="AQ59" s="228">
        <v>13</v>
      </c>
      <c r="AR59" s="228">
        <v>14</v>
      </c>
      <c r="AS59" s="228">
        <v>15</v>
      </c>
      <c r="AT59" s="228">
        <v>16</v>
      </c>
      <c r="AU59" s="228">
        <v>17</v>
      </c>
      <c r="AV59" s="229">
        <v>18</v>
      </c>
      <c r="AW59" s="228" t="s">
        <v>198</v>
      </c>
    </row>
    <row r="60" spans="2:49">
      <c r="B60" s="243">
        <v>15</v>
      </c>
      <c r="C60" s="82">
        <v>0.383458646616541</v>
      </c>
      <c r="D60" s="82">
        <v>0.29946524064171098</v>
      </c>
      <c r="E60" s="82">
        <v>0.36486486486486402</v>
      </c>
      <c r="F60" s="82">
        <v>0.25974025974025899</v>
      </c>
      <c r="G60" s="82">
        <v>0.33152909336941799</v>
      </c>
      <c r="H60" s="82">
        <v>0.33734939759036098</v>
      </c>
      <c r="I60" s="82">
        <v>0.35944055944055903</v>
      </c>
      <c r="J60" s="82">
        <v>0.34005763688760798</v>
      </c>
      <c r="K60" s="82">
        <v>0.27699530516431897</v>
      </c>
      <c r="L60" s="82">
        <v>0.20224719101123501</v>
      </c>
      <c r="M60" s="82">
        <v>0.28925619834710697</v>
      </c>
      <c r="N60" s="82">
        <v>0.349228611500701</v>
      </c>
      <c r="O60" s="82">
        <v>0.39064856711915502</v>
      </c>
      <c r="P60" s="82">
        <v>0.38585209003215398</v>
      </c>
      <c r="Q60" s="82">
        <v>0.40776699029126201</v>
      </c>
      <c r="R60" s="82">
        <v>0.24637681159420199</v>
      </c>
      <c r="S60" s="82">
        <v>0.233333333333333</v>
      </c>
      <c r="T60" s="82">
        <v>0.375</v>
      </c>
      <c r="U60" s="82">
        <v>0.39024390243902402</v>
      </c>
      <c r="V60" s="82">
        <v>0.365482233502538</v>
      </c>
      <c r="W60" s="82">
        <v>0.16666666666666599</v>
      </c>
      <c r="X60" s="82">
        <v>0.329113924050632</v>
      </c>
      <c r="Y60" s="82">
        <v>0.37333333333333302</v>
      </c>
      <c r="Z60" s="82">
        <v>0.42628205128205099</v>
      </c>
      <c r="AB60" s="372" t="s">
        <v>1045</v>
      </c>
      <c r="AC60" s="228">
        <v>19</v>
      </c>
      <c r="AD60" s="82"/>
      <c r="AE60" s="82">
        <v>9.9639546858908301E-2</v>
      </c>
      <c r="AF60" s="82">
        <v>0.101672796298493</v>
      </c>
      <c r="AG60" s="82">
        <v>9.8905972797161401E-2</v>
      </c>
      <c r="AH60" s="82">
        <v>0.105239687848383</v>
      </c>
      <c r="AI60" s="82">
        <v>0.10448622397461101</v>
      </c>
      <c r="AJ60" s="82">
        <v>9.6258424355101097E-2</v>
      </c>
      <c r="AK60" s="82">
        <v>0.101770129678023</v>
      </c>
      <c r="AL60" s="82">
        <v>9.9727646752042598E-2</v>
      </c>
      <c r="AM60" s="82">
        <v>8.8817471331531603E-2</v>
      </c>
      <c r="AN60" s="82">
        <v>8.9318511358144004E-2</v>
      </c>
      <c r="AO60" s="82">
        <v>9.4364699627857498E-2</v>
      </c>
      <c r="AP60" s="82">
        <v>9.3419062027231395E-2</v>
      </c>
      <c r="AQ60" s="82">
        <v>9.1284025295573196E-2</v>
      </c>
      <c r="AR60" s="82">
        <v>8.6768747546132702E-2</v>
      </c>
      <c r="AS60" s="82">
        <v>9.0242526790750094E-2</v>
      </c>
      <c r="AT60" s="82">
        <v>9.6518987341772097E-2</v>
      </c>
      <c r="AU60" s="82">
        <v>8.9617486338797805E-2</v>
      </c>
      <c r="AV60" s="252">
        <v>4.2606516290726801E-2</v>
      </c>
      <c r="AW60" s="73">
        <f>AVERAGE(AD60:AV60)</f>
        <v>9.2814359028402252E-2</v>
      </c>
    </row>
    <row r="61" spans="2:49">
      <c r="B61" s="243">
        <v>16</v>
      </c>
      <c r="C61" s="82">
        <v>0.31578947368421001</v>
      </c>
      <c r="D61" s="82">
        <v>0.225806451612903</v>
      </c>
      <c r="E61" s="82">
        <v>0.29411764705882298</v>
      </c>
      <c r="F61" s="82">
        <v>0.220472440944881</v>
      </c>
      <c r="G61" s="82">
        <v>0.296758104738154</v>
      </c>
      <c r="H61" s="82">
        <v>0.30729833546734903</v>
      </c>
      <c r="I61" s="82">
        <v>0.34237726098191201</v>
      </c>
      <c r="J61" s="82">
        <v>0.30481283422459798</v>
      </c>
      <c r="K61" s="82">
        <v>0.249221183800623</v>
      </c>
      <c r="L61" s="82">
        <v>0.25842696629213402</v>
      </c>
      <c r="M61" s="82">
        <v>0.28426395939086202</v>
      </c>
      <c r="N61" s="82">
        <v>0.32</v>
      </c>
      <c r="O61" s="82">
        <v>0.37570621468926502</v>
      </c>
      <c r="P61" s="82">
        <v>0.35057471264367801</v>
      </c>
      <c r="Q61" s="82">
        <v>0.393442622950819</v>
      </c>
      <c r="R61" s="82">
        <v>0.14705882352941099</v>
      </c>
      <c r="S61" s="82">
        <v>0.194444444444444</v>
      </c>
      <c r="T61" s="82">
        <v>0.28125</v>
      </c>
      <c r="U61" s="82">
        <v>0.25</v>
      </c>
      <c r="V61" s="82">
        <v>0.35593220338983</v>
      </c>
      <c r="W61" s="82">
        <v>0.33333333333333298</v>
      </c>
      <c r="X61" s="82">
        <v>0.36585365853658502</v>
      </c>
      <c r="Y61" s="82">
        <v>0.34293948126801099</v>
      </c>
      <c r="Z61" s="82">
        <v>0.35672514619883</v>
      </c>
      <c r="AB61" s="372"/>
      <c r="AC61" s="228">
        <v>28</v>
      </c>
      <c r="AD61" s="82"/>
      <c r="AE61" s="82">
        <v>6.8010075566750594E-2</v>
      </c>
      <c r="AF61" s="82">
        <v>6.4880112834978798E-2</v>
      </c>
      <c r="AG61" s="82">
        <v>7.7113657479095696E-2</v>
      </c>
      <c r="AH61" s="82">
        <v>8.2145998240984994E-2</v>
      </c>
      <c r="AI61" s="82">
        <v>7.8457446808510606E-2</v>
      </c>
      <c r="AJ61" s="82">
        <v>8.1020547278215893E-2</v>
      </c>
      <c r="AK61" s="82">
        <v>8.9164479044084297E-2</v>
      </c>
      <c r="AL61" s="82">
        <v>8.69361342961643E-2</v>
      </c>
      <c r="AM61" s="82">
        <v>7.6772722336844304E-2</v>
      </c>
      <c r="AN61" s="82">
        <v>8.2052652679406604E-2</v>
      </c>
      <c r="AO61" s="82">
        <v>7.9638323769779099E-2</v>
      </c>
      <c r="AP61" s="82">
        <v>7.1797278273111206E-2</v>
      </c>
      <c r="AQ61" s="82">
        <v>7.2161642078255206E-2</v>
      </c>
      <c r="AR61" s="82">
        <v>8.3297367285282697E-2</v>
      </c>
      <c r="AS61" s="82">
        <v>8.0748976009362206E-2</v>
      </c>
      <c r="AT61" s="82">
        <v>7.8089461713419198E-2</v>
      </c>
      <c r="AU61" s="82">
        <v>8.3499005964214695E-2</v>
      </c>
      <c r="AV61" s="252">
        <v>5.7017543859649099E-2</v>
      </c>
      <c r="AW61" s="73">
        <f t="shared" ref="AW61:AW65" si="13">AVERAGE(AD61:AV61)</f>
        <v>7.737796808433943E-2</v>
      </c>
    </row>
    <row r="62" spans="2:49">
      <c r="B62" s="243">
        <v>17</v>
      </c>
      <c r="C62" s="82">
        <v>0.269230769230769</v>
      </c>
      <c r="D62" s="82">
        <v>0.17857142857142799</v>
      </c>
      <c r="E62" s="82">
        <v>0.35714285714285698</v>
      </c>
      <c r="F62" s="82">
        <v>0.180851063829787</v>
      </c>
      <c r="G62" s="82">
        <v>0.20472440944881801</v>
      </c>
      <c r="H62" s="82">
        <v>0.27272727272727199</v>
      </c>
      <c r="I62" s="82">
        <v>0.25416666666666599</v>
      </c>
      <c r="J62" s="82">
        <v>0.23148148148148101</v>
      </c>
      <c r="K62" s="82">
        <v>9.90990990990991E-2</v>
      </c>
      <c r="L62" s="82">
        <v>0.04</v>
      </c>
      <c r="M62" s="82">
        <v>0.10344827586206801</v>
      </c>
      <c r="N62" s="82">
        <v>0.28571428571428498</v>
      </c>
      <c r="O62" s="82">
        <v>0.26086956521739102</v>
      </c>
      <c r="P62" s="82">
        <v>0.21212121212121199</v>
      </c>
      <c r="Q62" s="82">
        <v>0.13043478260869501</v>
      </c>
      <c r="R62" s="82">
        <v>0.148148148148148</v>
      </c>
      <c r="S62" s="82"/>
      <c r="T62" s="82"/>
      <c r="U62" s="82"/>
      <c r="V62" s="82">
        <v>0.33333333333333298</v>
      </c>
      <c r="W62" s="82"/>
      <c r="X62" s="82">
        <v>0.38461538461538403</v>
      </c>
      <c r="Y62" s="82">
        <v>0.30081300813008099</v>
      </c>
      <c r="Z62" s="82">
        <v>0.22222222222222199</v>
      </c>
      <c r="AB62" s="372"/>
      <c r="AC62" s="228">
        <v>37</v>
      </c>
      <c r="AD62" s="82"/>
      <c r="AE62" s="82">
        <v>3.125E-2</v>
      </c>
      <c r="AF62" s="82">
        <v>4.96031746031746E-2</v>
      </c>
      <c r="AG62" s="82">
        <v>5.20275439938791E-2</v>
      </c>
      <c r="AH62" s="82">
        <v>5.9582542694497101E-2</v>
      </c>
      <c r="AI62" s="82">
        <v>5.45540796963946E-2</v>
      </c>
      <c r="AJ62" s="82">
        <v>6.3700882811147594E-2</v>
      </c>
      <c r="AK62" s="82">
        <v>6.2104488594554801E-2</v>
      </c>
      <c r="AL62" s="82">
        <v>5.9400469678132298E-2</v>
      </c>
      <c r="AM62" s="82">
        <v>6.4539733645543607E-2</v>
      </c>
      <c r="AN62" s="82">
        <v>6.6379024228343797E-2</v>
      </c>
      <c r="AO62" s="82">
        <v>6.7844239261340797E-2</v>
      </c>
      <c r="AP62" s="82">
        <v>6.3168885408509498E-2</v>
      </c>
      <c r="AQ62" s="82">
        <v>6.2666666666666607E-2</v>
      </c>
      <c r="AR62" s="82">
        <v>6.9366652305040896E-2</v>
      </c>
      <c r="AS62" s="82">
        <v>6.8539325842696605E-2</v>
      </c>
      <c r="AT62" s="82">
        <v>7.6149425287356298E-2</v>
      </c>
      <c r="AU62" s="82">
        <v>6.3653136531365298E-2</v>
      </c>
      <c r="AV62" s="252">
        <v>3.5714285714285698E-2</v>
      </c>
      <c r="AW62" s="73">
        <f t="shared" si="13"/>
        <v>5.9458030942384964E-2</v>
      </c>
    </row>
    <row r="63" spans="2:49">
      <c r="B63" s="243">
        <v>18</v>
      </c>
      <c r="C63" s="82"/>
      <c r="D63" s="82"/>
      <c r="E63" s="82"/>
      <c r="F63" s="82"/>
      <c r="G63" s="82">
        <v>4.1666666666666602E-2</v>
      </c>
      <c r="H63" s="82">
        <v>0.13793103448275801</v>
      </c>
      <c r="I63" s="82">
        <v>0.128205128205128</v>
      </c>
      <c r="J63" s="82">
        <v>0.125</v>
      </c>
      <c r="K63" s="82">
        <v>0.11111111111111099</v>
      </c>
      <c r="L63" s="82"/>
      <c r="M63" s="82">
        <v>0.18181818181818099</v>
      </c>
      <c r="N63" s="82">
        <v>0.33333333333333298</v>
      </c>
      <c r="O63" s="82">
        <v>5.5555555555555497E-2</v>
      </c>
      <c r="P63" s="82"/>
      <c r="Q63" s="82"/>
      <c r="R63" s="82"/>
      <c r="S63" s="82"/>
      <c r="T63" s="82"/>
      <c r="U63" s="82"/>
      <c r="V63" s="82"/>
      <c r="W63" s="82"/>
      <c r="X63" s="82"/>
      <c r="Y63" s="82">
        <v>0.105263157894736</v>
      </c>
      <c r="Z63" s="82">
        <v>8.3333333333333301E-2</v>
      </c>
      <c r="AB63" s="372"/>
      <c r="AC63" s="228">
        <v>46</v>
      </c>
      <c r="AD63" s="82"/>
      <c r="AE63" s="82">
        <v>3.65853658536585E-2</v>
      </c>
      <c r="AF63" s="82">
        <v>4.2307692307692303E-2</v>
      </c>
      <c r="AG63" s="82">
        <v>3.7337662337662302E-2</v>
      </c>
      <c r="AH63" s="82">
        <v>4.8963387737097401E-2</v>
      </c>
      <c r="AI63" s="82">
        <v>5.23560209424083E-2</v>
      </c>
      <c r="AJ63" s="82">
        <v>5.2491285626409603E-2</v>
      </c>
      <c r="AK63" s="82">
        <v>6.1971344726393901E-2</v>
      </c>
      <c r="AL63" s="82">
        <v>5.8337384540593097E-2</v>
      </c>
      <c r="AM63" s="82">
        <v>5.7394776243553401E-2</v>
      </c>
      <c r="AN63" s="82">
        <v>5.0931204865070301E-2</v>
      </c>
      <c r="AO63" s="82">
        <v>5.8435652569349697E-2</v>
      </c>
      <c r="AP63" s="82">
        <v>6.4424978807572697E-2</v>
      </c>
      <c r="AQ63" s="82">
        <v>5.7385759829968103E-2</v>
      </c>
      <c r="AR63" s="82">
        <v>6.3239308462238394E-2</v>
      </c>
      <c r="AS63" s="82">
        <v>6.8047337278106496E-2</v>
      </c>
      <c r="AT63" s="82">
        <v>6.1674008810572598E-2</v>
      </c>
      <c r="AU63" s="82">
        <v>6.0635226179018203E-2</v>
      </c>
      <c r="AV63" s="252">
        <v>2.94117647058823E-2</v>
      </c>
      <c r="AW63" s="73">
        <f t="shared" si="13"/>
        <v>5.3440564545735973E-2</v>
      </c>
    </row>
    <row r="64" spans="2:49">
      <c r="AB64" s="372"/>
      <c r="AC64" s="228">
        <v>5</v>
      </c>
      <c r="AD64" s="82"/>
      <c r="AE64" s="82">
        <v>4.9382716049382699E-2</v>
      </c>
      <c r="AF64" s="82">
        <v>4.9792531120331898E-2</v>
      </c>
      <c r="AG64" s="82">
        <v>5.3537284894837403E-2</v>
      </c>
      <c r="AH64" s="82">
        <v>4.3248945147679303E-2</v>
      </c>
      <c r="AI64" s="82">
        <v>5.5027173913043403E-2</v>
      </c>
      <c r="AJ64" s="82">
        <v>5.4917623564652997E-2</v>
      </c>
      <c r="AK64" s="82">
        <v>5.3153510511701703E-2</v>
      </c>
      <c r="AL64" s="82">
        <v>4.7208692394155101E-2</v>
      </c>
      <c r="AM64" s="82">
        <v>4.9535603715170198E-2</v>
      </c>
      <c r="AN64" s="82">
        <v>5.2092228864218597E-2</v>
      </c>
      <c r="AO64" s="82">
        <v>5.1859099804305198E-2</v>
      </c>
      <c r="AP64" s="82">
        <v>5.1504629629629602E-2</v>
      </c>
      <c r="AQ64" s="82">
        <v>4.7410649161196201E-2</v>
      </c>
      <c r="AR64" s="82">
        <v>4.52488687782805E-2</v>
      </c>
      <c r="AS64" s="82">
        <v>5.3801169590643197E-2</v>
      </c>
      <c r="AT64" s="82">
        <v>4.71976401179941E-2</v>
      </c>
      <c r="AU64" s="82">
        <v>4.2671614100185502E-2</v>
      </c>
      <c r="AV64" s="252">
        <v>3.7453183520599197E-2</v>
      </c>
      <c r="AW64" s="73">
        <f t="shared" si="13"/>
        <v>4.916906471544482E-2</v>
      </c>
    </row>
    <row r="65" spans="2:49">
      <c r="B65" s="311" t="s">
        <v>1060</v>
      </c>
      <c r="C65" s="311"/>
      <c r="D65" s="311"/>
      <c r="E65" s="311"/>
      <c r="F65" s="311"/>
      <c r="G65" s="311"/>
      <c r="H65" s="311"/>
      <c r="I65" s="311"/>
      <c r="J65" s="311"/>
      <c r="K65" s="311"/>
      <c r="L65" s="311"/>
      <c r="M65" s="311"/>
      <c r="N65" s="311"/>
      <c r="O65" s="311"/>
      <c r="P65" s="311"/>
      <c r="Q65" s="311"/>
      <c r="R65" s="311"/>
      <c r="S65" s="311"/>
      <c r="T65" s="311"/>
      <c r="U65" s="311"/>
      <c r="V65" s="311"/>
      <c r="W65" s="311"/>
      <c r="X65" s="311"/>
      <c r="Y65" s="311"/>
      <c r="Z65" s="311"/>
      <c r="AB65" s="372"/>
      <c r="AC65" s="228" t="s">
        <v>4</v>
      </c>
      <c r="AD65" s="82"/>
      <c r="AE65" s="82">
        <v>0.19524594668865</v>
      </c>
      <c r="AF65" s="82">
        <v>0.19887278582930701</v>
      </c>
      <c r="AG65" s="82">
        <v>0.19677456120355499</v>
      </c>
      <c r="AH65" s="82">
        <v>0.18888942008892201</v>
      </c>
      <c r="AI65" s="82">
        <v>0.18062922992500399</v>
      </c>
      <c r="AJ65" s="82">
        <v>0.166756320602474</v>
      </c>
      <c r="AK65" s="82">
        <v>0.15866364006751599</v>
      </c>
      <c r="AL65" s="82">
        <v>0.14931426043356399</v>
      </c>
      <c r="AM65" s="82">
        <v>0.14001207000603499</v>
      </c>
      <c r="AN65" s="82">
        <v>0.124946876328091</v>
      </c>
      <c r="AO65" s="82">
        <v>0.12709299979826499</v>
      </c>
      <c r="AP65" s="82">
        <v>0.125111176993774</v>
      </c>
      <c r="AQ65" s="82">
        <v>0.117167381974248</v>
      </c>
      <c r="AR65" s="82">
        <v>0.101212121212121</v>
      </c>
      <c r="AS65" s="82">
        <v>0.11286307053941901</v>
      </c>
      <c r="AT65" s="82">
        <v>0.11925601750547001</v>
      </c>
      <c r="AU65" s="82">
        <v>7.6589595375722505E-2</v>
      </c>
      <c r="AV65" s="252">
        <v>6.6889632107023395E-2</v>
      </c>
      <c r="AW65" s="73">
        <f t="shared" si="13"/>
        <v>0.14146039481550893</v>
      </c>
    </row>
    <row r="66" spans="2:49">
      <c r="B66" s="243" t="s">
        <v>1021</v>
      </c>
      <c r="C66" s="335" t="s">
        <v>0</v>
      </c>
      <c r="D66" s="335"/>
      <c r="E66" s="335"/>
      <c r="F66" s="335" t="s">
        <v>1</v>
      </c>
      <c r="G66" s="335"/>
      <c r="H66" s="335"/>
      <c r="I66" s="335"/>
      <c r="J66" s="335"/>
      <c r="K66" s="335"/>
      <c r="L66" s="335" t="s">
        <v>1007</v>
      </c>
      <c r="M66" s="335"/>
      <c r="N66" s="335"/>
      <c r="O66" s="335"/>
      <c r="P66" s="335"/>
      <c r="Q66" s="335" t="s">
        <v>1009</v>
      </c>
      <c r="R66" s="335"/>
      <c r="S66" s="335"/>
      <c r="T66" s="335" t="s">
        <v>5</v>
      </c>
      <c r="U66" s="335"/>
      <c r="V66" s="335"/>
      <c r="W66" s="335"/>
      <c r="X66" s="335"/>
      <c r="Y66" s="335"/>
      <c r="Z66" s="244" t="s">
        <v>307</v>
      </c>
    </row>
    <row r="67" spans="2:49">
      <c r="B67" s="245" t="s">
        <v>12</v>
      </c>
      <c r="C67" s="245">
        <v>147</v>
      </c>
      <c r="D67" s="245">
        <v>258</v>
      </c>
      <c r="E67" s="245">
        <v>369</v>
      </c>
      <c r="F67" s="245">
        <v>14</v>
      </c>
      <c r="G67" s="245">
        <v>25</v>
      </c>
      <c r="H67" s="245">
        <v>36</v>
      </c>
      <c r="I67" s="245">
        <v>47</v>
      </c>
      <c r="J67" s="245">
        <v>58</v>
      </c>
      <c r="K67" s="245">
        <v>69</v>
      </c>
      <c r="L67" s="242" t="s">
        <v>1011</v>
      </c>
      <c r="M67" s="245" t="s">
        <v>1012</v>
      </c>
      <c r="N67" s="245" t="s">
        <v>1013</v>
      </c>
      <c r="O67" s="245" t="s">
        <v>1014</v>
      </c>
      <c r="P67" s="245">
        <v>5</v>
      </c>
      <c r="Q67" s="245" t="s">
        <v>476</v>
      </c>
      <c r="R67" s="245" t="s">
        <v>477</v>
      </c>
      <c r="S67" s="245" t="s">
        <v>868</v>
      </c>
      <c r="T67" s="245" t="s">
        <v>1016</v>
      </c>
      <c r="U67" s="245" t="s">
        <v>1017</v>
      </c>
      <c r="V67" s="245" t="s">
        <v>1018</v>
      </c>
      <c r="W67" s="245" t="s">
        <v>1015</v>
      </c>
      <c r="X67" s="245" t="s">
        <v>1019</v>
      </c>
      <c r="Y67" s="245" t="s">
        <v>1020</v>
      </c>
      <c r="Z67" s="245" t="s">
        <v>307</v>
      </c>
      <c r="AC67" s="311" t="s">
        <v>1048</v>
      </c>
      <c r="AD67" s="311"/>
      <c r="AE67" s="311"/>
      <c r="AF67" s="311"/>
      <c r="AG67" s="311"/>
      <c r="AH67" s="311"/>
      <c r="AI67" s="311"/>
      <c r="AJ67" s="311"/>
      <c r="AK67" s="311"/>
      <c r="AL67" s="311"/>
      <c r="AM67" s="311"/>
      <c r="AN67" s="311"/>
      <c r="AO67" s="311"/>
      <c r="AP67" s="311"/>
      <c r="AQ67" s="311"/>
      <c r="AR67" s="311"/>
      <c r="AS67" s="311"/>
      <c r="AT67" s="311"/>
      <c r="AU67" s="311"/>
      <c r="AV67" s="311"/>
    </row>
    <row r="68" spans="2:49">
      <c r="B68" s="243">
        <v>0</v>
      </c>
      <c r="C68" s="82"/>
      <c r="D68" s="82"/>
      <c r="E68" s="82"/>
      <c r="F68" s="82"/>
      <c r="G68" s="82"/>
      <c r="H68" s="82"/>
      <c r="I68" s="82"/>
      <c r="J68" s="82"/>
      <c r="K68" s="82"/>
      <c r="L68" s="82">
        <v>6.6666666666666596E-2</v>
      </c>
      <c r="M68" s="82">
        <v>3.5714285714285698E-2</v>
      </c>
      <c r="N68" s="82">
        <v>5.2631578947368397E-2</v>
      </c>
      <c r="O68" s="82">
        <v>7.4999999999999997E-2</v>
      </c>
      <c r="P68" s="82"/>
      <c r="Q68" s="82"/>
      <c r="R68" s="82"/>
      <c r="S68" s="82"/>
      <c r="T68" s="82"/>
      <c r="U68" s="82"/>
      <c r="V68" s="82"/>
      <c r="W68" s="82"/>
      <c r="X68" s="82"/>
      <c r="Y68" s="82">
        <v>6.6666666666666596E-2</v>
      </c>
      <c r="Z68" s="82"/>
      <c r="AC68" s="240" t="s">
        <v>12</v>
      </c>
      <c r="AD68" s="240">
        <v>0</v>
      </c>
      <c r="AE68" s="240">
        <v>1</v>
      </c>
      <c r="AF68" s="240">
        <v>2</v>
      </c>
      <c r="AG68" s="240">
        <v>3</v>
      </c>
      <c r="AH68" s="240">
        <v>4</v>
      </c>
      <c r="AI68" s="240">
        <v>5</v>
      </c>
      <c r="AJ68" s="240">
        <v>6</v>
      </c>
      <c r="AK68" s="240">
        <v>7</v>
      </c>
      <c r="AL68" s="240">
        <v>8</v>
      </c>
      <c r="AM68" s="240">
        <v>9</v>
      </c>
      <c r="AN68" s="240">
        <v>10</v>
      </c>
      <c r="AO68" s="240">
        <v>11</v>
      </c>
      <c r="AP68" s="240">
        <v>12</v>
      </c>
      <c r="AQ68" s="240">
        <v>13</v>
      </c>
      <c r="AR68" s="240">
        <v>14</v>
      </c>
      <c r="AS68" s="240">
        <v>15</v>
      </c>
      <c r="AT68" s="240">
        <v>16</v>
      </c>
      <c r="AU68" s="240">
        <v>17</v>
      </c>
      <c r="AV68" s="241">
        <v>18</v>
      </c>
      <c r="AW68" s="240" t="s">
        <v>198</v>
      </c>
    </row>
    <row r="69" spans="2:49">
      <c r="B69" s="243">
        <v>1</v>
      </c>
      <c r="C69" s="82"/>
      <c r="D69" s="82"/>
      <c r="E69" s="82"/>
      <c r="F69" s="82">
        <v>7.1428571428571397E-2</v>
      </c>
      <c r="G69" s="82"/>
      <c r="H69" s="82">
        <v>3.7974683544303799E-2</v>
      </c>
      <c r="I69" s="82">
        <v>2.2988505747126398E-2</v>
      </c>
      <c r="J69" s="82">
        <v>2.77777777777777E-2</v>
      </c>
      <c r="K69" s="82">
        <v>3.8461538461538401E-2</v>
      </c>
      <c r="L69" s="82">
        <v>5.4794520547945202E-2</v>
      </c>
      <c r="M69" s="82">
        <v>5.5555555555555497E-2</v>
      </c>
      <c r="N69" s="82">
        <v>5.2173913043478203E-2</v>
      </c>
      <c r="O69" s="82">
        <v>7.0110701107010995E-2</v>
      </c>
      <c r="P69" s="82">
        <v>7.5581395348837205E-2</v>
      </c>
      <c r="Q69" s="82">
        <v>3.6363636363636299E-2</v>
      </c>
      <c r="R69" s="82"/>
      <c r="S69" s="82"/>
      <c r="T69" s="82"/>
      <c r="U69" s="82"/>
      <c r="V69" s="82">
        <v>8.16326530612244E-2</v>
      </c>
      <c r="W69" s="82"/>
      <c r="X69" s="82">
        <v>6.4516129032257993E-2</v>
      </c>
      <c r="Y69" s="82">
        <v>5.7142857142857099E-2</v>
      </c>
      <c r="Z69" s="82"/>
      <c r="AB69" s="372" t="s">
        <v>1046</v>
      </c>
      <c r="AC69" s="240">
        <v>19</v>
      </c>
      <c r="AD69" s="82"/>
      <c r="AE69" s="82">
        <v>0.17307692307692299</v>
      </c>
      <c r="AF69" s="82">
        <v>0.105166051660516</v>
      </c>
      <c r="AG69" s="82">
        <v>0.11921824104234501</v>
      </c>
      <c r="AH69" s="82">
        <v>0.11962046763808799</v>
      </c>
      <c r="AI69" s="82">
        <v>0.10115424973767</v>
      </c>
      <c r="AJ69" s="82">
        <v>0.100587144622991</v>
      </c>
      <c r="AK69" s="82">
        <v>9.9319183019623503E-2</v>
      </c>
      <c r="AL69" s="82">
        <v>9.9178695868591293E-2</v>
      </c>
      <c r="AM69" s="82">
        <v>0.101946856090502</v>
      </c>
      <c r="AN69" s="82">
        <v>9.6037507562008406E-2</v>
      </c>
      <c r="AO69" s="82">
        <v>0.10622238586156101</v>
      </c>
      <c r="AP69" s="82">
        <v>0.10610705022400301</v>
      </c>
      <c r="AQ69" s="82">
        <v>0.10510235258172899</v>
      </c>
      <c r="AR69" s="82">
        <v>0.121610517666392</v>
      </c>
      <c r="AS69" s="82">
        <v>0.13031319910514499</v>
      </c>
      <c r="AT69" s="82">
        <v>0.13671875</v>
      </c>
      <c r="AU69" s="82">
        <v>0.121775025799793</v>
      </c>
      <c r="AV69" s="252">
        <v>7.1895424836601302E-2</v>
      </c>
      <c r="AW69" s="73">
        <f>AVERAGE(AD69:AV69)</f>
        <v>0.11194722368858234</v>
      </c>
    </row>
    <row r="70" spans="2:49">
      <c r="B70" s="243">
        <v>2</v>
      </c>
      <c r="C70" s="82"/>
      <c r="D70" s="82"/>
      <c r="E70" s="82"/>
      <c r="F70" s="82">
        <v>3.9735099337748297E-2</v>
      </c>
      <c r="G70" s="82">
        <v>3.3707865168539297E-2</v>
      </c>
      <c r="H70" s="82">
        <v>3.5031847133757898E-2</v>
      </c>
      <c r="I70" s="82">
        <v>2.6785714285714201E-2</v>
      </c>
      <c r="J70" s="82">
        <v>2.6041666666666598E-2</v>
      </c>
      <c r="K70" s="82">
        <v>2.1739130434782601E-2</v>
      </c>
      <c r="L70" s="82">
        <v>4.3478260869565202E-2</v>
      </c>
      <c r="M70" s="82">
        <v>5.0086355785837602E-2</v>
      </c>
      <c r="N70" s="82">
        <v>5.6968463886062998E-2</v>
      </c>
      <c r="O70" s="82">
        <v>7.9613992762364194E-2</v>
      </c>
      <c r="P70" s="82">
        <v>8.15450643776824E-2</v>
      </c>
      <c r="Q70" s="82">
        <v>5.4545454545454501E-2</v>
      </c>
      <c r="R70" s="82">
        <v>6.0606060606060601E-2</v>
      </c>
      <c r="S70" s="82"/>
      <c r="T70" s="82"/>
      <c r="U70" s="82">
        <v>3.4482758620689599E-2</v>
      </c>
      <c r="V70" s="82">
        <v>0.08</v>
      </c>
      <c r="W70" s="82"/>
      <c r="X70" s="82">
        <v>2.3809523809523801E-2</v>
      </c>
      <c r="Y70" s="82">
        <v>6.7469879518072207E-2</v>
      </c>
      <c r="Z70" s="82">
        <v>3.2258064516128997E-2</v>
      </c>
      <c r="AB70" s="372"/>
      <c r="AC70" s="240">
        <v>28</v>
      </c>
      <c r="AD70" s="82"/>
      <c r="AE70" s="82"/>
      <c r="AF70" s="82">
        <v>9.6774193548387094E-2</v>
      </c>
      <c r="AG70" s="82">
        <v>6.9444444444444406E-2</v>
      </c>
      <c r="AH70" s="82">
        <v>9.2165898617511496E-2</v>
      </c>
      <c r="AI70" s="82">
        <v>7.9144385026737901E-2</v>
      </c>
      <c r="AJ70" s="82">
        <v>9.6362476068921496E-2</v>
      </c>
      <c r="AK70" s="82">
        <v>9.7472924187725601E-2</v>
      </c>
      <c r="AL70" s="82">
        <v>8.4665697674418602E-2</v>
      </c>
      <c r="AM70" s="82">
        <v>8.2978025582157999E-2</v>
      </c>
      <c r="AN70" s="82">
        <v>9.6450100468854605E-2</v>
      </c>
      <c r="AO70" s="82">
        <v>9.8177761249535103E-2</v>
      </c>
      <c r="AP70" s="82">
        <v>8.7395696091348202E-2</v>
      </c>
      <c r="AQ70" s="82">
        <v>8.72124130551096E-2</v>
      </c>
      <c r="AR70" s="82">
        <v>0.115561391989494</v>
      </c>
      <c r="AS70" s="82">
        <v>0.120033112582781</v>
      </c>
      <c r="AT70" s="82">
        <v>0.127348643006263</v>
      </c>
      <c r="AU70" s="82">
        <v>8.6280056577086206E-2</v>
      </c>
      <c r="AV70" s="252">
        <v>7.2625698324022298E-2</v>
      </c>
      <c r="AW70" s="73">
        <f t="shared" ref="AW70:AW74" si="14">AVERAGE(AD70:AV70)</f>
        <v>9.3534877558517568E-2</v>
      </c>
    </row>
    <row r="71" spans="2:49">
      <c r="B71" s="243">
        <v>3</v>
      </c>
      <c r="C71" s="82"/>
      <c r="D71" s="82">
        <v>1.2820512820512799E-2</v>
      </c>
      <c r="E71" s="82">
        <v>2.5000000000000001E-2</v>
      </c>
      <c r="F71" s="82">
        <v>3.18627450980392E-2</v>
      </c>
      <c r="G71" s="82">
        <v>3.5416666666666603E-2</v>
      </c>
      <c r="H71" s="82">
        <v>2.1691973969631202E-2</v>
      </c>
      <c r="I71" s="82">
        <v>3.02713987473903E-2</v>
      </c>
      <c r="J71" s="82">
        <v>2.4714828897338399E-2</v>
      </c>
      <c r="K71" s="82">
        <v>3.8461538461538401E-2</v>
      </c>
      <c r="L71" s="82">
        <v>6.2921348314606704E-2</v>
      </c>
      <c r="M71" s="82">
        <v>5.96638655462184E-2</v>
      </c>
      <c r="N71" s="82">
        <v>6.8259385665528999E-2</v>
      </c>
      <c r="O71" s="82">
        <v>7.2405929304446906E-2</v>
      </c>
      <c r="P71" s="82">
        <v>8.1865284974093205E-2</v>
      </c>
      <c r="Q71" s="82">
        <v>5.8295964125560498E-2</v>
      </c>
      <c r="R71" s="82">
        <v>5.95238095238095E-2</v>
      </c>
      <c r="S71" s="82"/>
      <c r="T71" s="82">
        <v>2.7027027027027001E-2</v>
      </c>
      <c r="U71" s="82">
        <v>2.8985507246376802E-2</v>
      </c>
      <c r="V71" s="82">
        <v>7.9283887468030695E-2</v>
      </c>
      <c r="W71" s="82">
        <v>0.14285714285714199</v>
      </c>
      <c r="X71" s="82">
        <v>4.1666666666666602E-2</v>
      </c>
      <c r="Y71" s="82">
        <v>6.08695652173913E-2</v>
      </c>
      <c r="Z71" s="82">
        <v>1.5463917525773099E-2</v>
      </c>
      <c r="AB71" s="372"/>
      <c r="AC71" s="240">
        <v>37</v>
      </c>
      <c r="AD71" s="82"/>
      <c r="AE71" s="82"/>
      <c r="AF71" s="82">
        <v>0.16666666666666599</v>
      </c>
      <c r="AG71" s="82">
        <v>0.11764705882352899</v>
      </c>
      <c r="AH71" s="82">
        <v>6.7307692307692304E-2</v>
      </c>
      <c r="AI71" s="82">
        <v>7.1969696969696906E-2</v>
      </c>
      <c r="AJ71" s="82">
        <v>6.8965517241379296E-2</v>
      </c>
      <c r="AK71" s="82">
        <v>7.6281287246722201E-2</v>
      </c>
      <c r="AL71" s="82">
        <v>7.7854671280276802E-2</v>
      </c>
      <c r="AM71" s="82">
        <v>6.7307692307692304E-2</v>
      </c>
      <c r="AN71" s="82">
        <v>7.1805006587615197E-2</v>
      </c>
      <c r="AO71" s="82">
        <v>7.4999999999999997E-2</v>
      </c>
      <c r="AP71" s="82">
        <v>7.25806451612903E-2</v>
      </c>
      <c r="AQ71" s="82">
        <v>6.7432950191570806E-2</v>
      </c>
      <c r="AR71" s="82">
        <v>8.4745762711864403E-2</v>
      </c>
      <c r="AS71" s="82">
        <v>8.2002129925452596E-2</v>
      </c>
      <c r="AT71" s="82">
        <v>8.6903304773561799E-2</v>
      </c>
      <c r="AU71" s="82">
        <v>6.43274853801169E-2</v>
      </c>
      <c r="AV71" s="252">
        <v>4.7486033519553002E-2</v>
      </c>
      <c r="AW71" s="73">
        <f t="shared" si="14"/>
        <v>8.0369623593804701E-2</v>
      </c>
    </row>
    <row r="72" spans="2:49">
      <c r="B72" s="243">
        <v>4</v>
      </c>
      <c r="C72" s="82"/>
      <c r="D72" s="82">
        <v>1.1764705882352899E-2</v>
      </c>
      <c r="E72" s="82">
        <v>8.4745762711864406E-3</v>
      </c>
      <c r="F72" s="82">
        <v>2.5302530253025299E-2</v>
      </c>
      <c r="G72" s="82">
        <v>3.3707865168539297E-2</v>
      </c>
      <c r="H72" s="82">
        <v>3.0776992936427799E-2</v>
      </c>
      <c r="I72" s="82">
        <v>3.0469530469530399E-2</v>
      </c>
      <c r="J72" s="82">
        <v>1.7013232514177599E-2</v>
      </c>
      <c r="K72" s="82">
        <v>2.5930101465614398E-2</v>
      </c>
      <c r="L72" s="82">
        <v>5.5629139072847597E-2</v>
      </c>
      <c r="M72" s="82">
        <v>5.9745347698334901E-2</v>
      </c>
      <c r="N72" s="82">
        <v>7.5228832951945004E-2</v>
      </c>
      <c r="O72" s="82">
        <v>7.7349768875192598E-2</v>
      </c>
      <c r="P72" s="82">
        <v>9.6371207614515106E-2</v>
      </c>
      <c r="Q72" s="82">
        <v>5.4054054054054002E-2</v>
      </c>
      <c r="R72" s="82">
        <v>6.4171122994652399E-2</v>
      </c>
      <c r="S72" s="82">
        <v>2.77777777777777E-2</v>
      </c>
      <c r="T72" s="82">
        <v>6.9767441860465101E-2</v>
      </c>
      <c r="U72" s="82">
        <v>6.15384615384615E-2</v>
      </c>
      <c r="V72" s="82">
        <v>7.5736325385694206E-2</v>
      </c>
      <c r="W72" s="82">
        <v>0.14285714285714199</v>
      </c>
      <c r="X72" s="82">
        <v>6.15384615384615E-2</v>
      </c>
      <c r="Y72" s="82">
        <v>6.2966915688367098E-2</v>
      </c>
      <c r="Z72" s="82">
        <v>2.4038461538461502E-2</v>
      </c>
      <c r="AB72" s="372"/>
      <c r="AC72" s="240">
        <v>46</v>
      </c>
      <c r="AD72" s="82"/>
      <c r="AE72" s="82"/>
      <c r="AF72" s="82">
        <v>0.16666666666666599</v>
      </c>
      <c r="AG72" s="82">
        <v>3.5714285714285698E-2</v>
      </c>
      <c r="AH72" s="82">
        <v>6.0240963855421603E-2</v>
      </c>
      <c r="AI72" s="82">
        <v>7.0351758793969807E-2</v>
      </c>
      <c r="AJ72" s="82">
        <v>6.21761658031088E-2</v>
      </c>
      <c r="AK72" s="82">
        <v>7.5079872204472806E-2</v>
      </c>
      <c r="AL72" s="82">
        <v>6.8539325842696605E-2</v>
      </c>
      <c r="AM72" s="82">
        <v>5.1771117166212501E-2</v>
      </c>
      <c r="AN72" s="82">
        <v>6.1588330632090703E-2</v>
      </c>
      <c r="AO72" s="82">
        <v>7.4601844090528002E-2</v>
      </c>
      <c r="AP72" s="82">
        <v>6.2335381913959598E-2</v>
      </c>
      <c r="AQ72" s="82">
        <v>7.4211502782931302E-2</v>
      </c>
      <c r="AR72" s="82">
        <v>6.9001029866117405E-2</v>
      </c>
      <c r="AS72" s="82">
        <v>7.6830732292917106E-2</v>
      </c>
      <c r="AT72" s="82">
        <v>0.08</v>
      </c>
      <c r="AU72" s="82">
        <v>7.8902229845626004E-2</v>
      </c>
      <c r="AV72" s="252">
        <v>6.3291139240506306E-2</v>
      </c>
      <c r="AW72" s="73">
        <f t="shared" si="14"/>
        <v>7.242954980655944E-2</v>
      </c>
    </row>
    <row r="73" spans="2:49">
      <c r="B73" s="243">
        <v>5</v>
      </c>
      <c r="C73" s="82">
        <v>1.9607843137254902E-2</v>
      </c>
      <c r="D73" s="82">
        <v>6.3897763578274697E-3</v>
      </c>
      <c r="E73" s="82">
        <v>1.6E-2</v>
      </c>
      <c r="F73" s="82">
        <v>2.6727509778357202E-2</v>
      </c>
      <c r="G73" s="82">
        <v>3.2122169562927801E-2</v>
      </c>
      <c r="H73" s="82">
        <v>3.22399775721895E-2</v>
      </c>
      <c r="I73" s="82">
        <v>3.0361578802097701E-2</v>
      </c>
      <c r="J73" s="82">
        <v>3.1382978723404203E-2</v>
      </c>
      <c r="K73" s="82">
        <v>3.009828009828E-2</v>
      </c>
      <c r="L73" s="82">
        <v>7.5249320036264694E-2</v>
      </c>
      <c r="M73" s="82">
        <v>7.5144508670520194E-2</v>
      </c>
      <c r="N73" s="82">
        <v>8.0290575415790405E-2</v>
      </c>
      <c r="O73" s="82">
        <v>8.5452271779908301E-2</v>
      </c>
      <c r="P73" s="82">
        <v>9.5971563981042604E-2</v>
      </c>
      <c r="Q73" s="82">
        <v>7.6233183856502199E-2</v>
      </c>
      <c r="R73" s="82">
        <v>5.6886227544910101E-2</v>
      </c>
      <c r="S73" s="82">
        <v>2.5974025974025899E-2</v>
      </c>
      <c r="T73" s="82">
        <v>0.100719424460431</v>
      </c>
      <c r="U73" s="82">
        <v>6.8000000000000005E-2</v>
      </c>
      <c r="V73" s="82">
        <v>7.4856046065259099E-2</v>
      </c>
      <c r="W73" s="82">
        <v>7.69230769230769E-2</v>
      </c>
      <c r="X73" s="82">
        <v>7.2144288577154297E-2</v>
      </c>
      <c r="Y73" s="82">
        <v>7.9826319305277199E-2</v>
      </c>
      <c r="Z73" s="82">
        <v>4.7548291233283801E-2</v>
      </c>
      <c r="AB73" s="372"/>
      <c r="AC73" s="240">
        <v>5</v>
      </c>
      <c r="AD73" s="82"/>
      <c r="AE73" s="82"/>
      <c r="AF73" s="82"/>
      <c r="AG73" s="82">
        <v>0.14285714285714199</v>
      </c>
      <c r="AH73" s="82">
        <v>2.5000000000000001E-2</v>
      </c>
      <c r="AI73" s="82">
        <v>2.2988505747126398E-2</v>
      </c>
      <c r="AJ73" s="82">
        <v>3.7037037037037E-2</v>
      </c>
      <c r="AK73" s="82">
        <v>9.7378277153557999E-2</v>
      </c>
      <c r="AL73" s="82">
        <v>3.5422343324250601E-2</v>
      </c>
      <c r="AM73" s="82">
        <v>5.2747252747252699E-2</v>
      </c>
      <c r="AN73" s="82">
        <v>5.9793814432989603E-2</v>
      </c>
      <c r="AO73" s="82">
        <v>6.1674008810572598E-2</v>
      </c>
      <c r="AP73" s="82">
        <v>6.4444444444444401E-2</v>
      </c>
      <c r="AQ73" s="82">
        <v>7.4812967581047302E-2</v>
      </c>
      <c r="AR73" s="82">
        <v>6.1827956989247299E-2</v>
      </c>
      <c r="AS73" s="82">
        <v>8.5714285714285701E-2</v>
      </c>
      <c r="AT73" s="82">
        <v>6.5637065637065603E-2</v>
      </c>
      <c r="AU73" s="82">
        <v>6.8807339449541205E-2</v>
      </c>
      <c r="AV73" s="252">
        <v>3.3057851239669402E-2</v>
      </c>
      <c r="AW73" s="73">
        <f t="shared" si="14"/>
        <v>6.1825018322826865E-2</v>
      </c>
    </row>
    <row r="74" spans="2:49">
      <c r="B74" s="243">
        <v>6</v>
      </c>
      <c r="C74" s="82">
        <v>2.2784810126582199E-2</v>
      </c>
      <c r="D74" s="82">
        <v>1.68776371308016E-2</v>
      </c>
      <c r="E74" s="82">
        <v>1.48514851485148E-2</v>
      </c>
      <c r="F74" s="82">
        <v>3.4439834024896199E-2</v>
      </c>
      <c r="G74" s="82">
        <v>3.7011173184357503E-2</v>
      </c>
      <c r="H74" s="82">
        <v>3.7843824995384898E-2</v>
      </c>
      <c r="I74" s="82">
        <v>3.8769340209852302E-2</v>
      </c>
      <c r="J74" s="82">
        <v>3.6969916636462402E-2</v>
      </c>
      <c r="K74" s="82">
        <v>3.3037872683319897E-2</v>
      </c>
      <c r="L74" s="82">
        <v>7.5085324232081904E-2</v>
      </c>
      <c r="M74" s="82">
        <v>8.6505190311418595E-2</v>
      </c>
      <c r="N74" s="82">
        <v>8.4279228149829702E-2</v>
      </c>
      <c r="O74" s="82">
        <v>9.18319537716695E-2</v>
      </c>
      <c r="P74" s="82">
        <v>0.10624249699879899</v>
      </c>
      <c r="Q74" s="82">
        <v>8.6267605633802799E-2</v>
      </c>
      <c r="R74" s="82">
        <v>6.5934065934065894E-2</v>
      </c>
      <c r="S74" s="82">
        <v>7.4074074074074001E-2</v>
      </c>
      <c r="T74" s="82">
        <v>9.0476190476190405E-2</v>
      </c>
      <c r="U74" s="82">
        <v>7.4675324675324603E-2</v>
      </c>
      <c r="V74" s="82">
        <v>7.9579579579579507E-2</v>
      </c>
      <c r="W74" s="82">
        <v>7.3170731707316999E-2</v>
      </c>
      <c r="X74" s="82">
        <v>7.9881656804733706E-2</v>
      </c>
      <c r="Y74" s="82">
        <v>8.8368580060422905E-2</v>
      </c>
      <c r="Z74" s="82">
        <v>5.2783109404990397E-2</v>
      </c>
      <c r="AB74" s="372"/>
      <c r="AC74" s="240" t="s">
        <v>4</v>
      </c>
      <c r="AD74" s="82"/>
      <c r="AE74" s="82">
        <v>0.482815057283142</v>
      </c>
      <c r="AF74" s="82">
        <v>0.30314769975786898</v>
      </c>
      <c r="AG74" s="82">
        <v>0.23672055427251701</v>
      </c>
      <c r="AH74" s="82">
        <v>0.20326553203265499</v>
      </c>
      <c r="AI74" s="82">
        <v>0.16061452513966401</v>
      </c>
      <c r="AJ74" s="82">
        <v>0.14569256756756699</v>
      </c>
      <c r="AK74" s="82">
        <v>0.13913113695090401</v>
      </c>
      <c r="AL74" s="82">
        <v>0.13236949181888999</v>
      </c>
      <c r="AM74" s="82">
        <v>0.124184318843489</v>
      </c>
      <c r="AN74" s="82">
        <v>0.13509784244856901</v>
      </c>
      <c r="AO74" s="82">
        <v>0.13373963094633401</v>
      </c>
      <c r="AP74" s="82">
        <v>0.14810454438427101</v>
      </c>
      <c r="AQ74" s="82">
        <v>0.15113941018766699</v>
      </c>
      <c r="AR74" s="82">
        <v>0.14995034756702999</v>
      </c>
      <c r="AS74" s="82">
        <v>0.15239477503628401</v>
      </c>
      <c r="AT74" s="82">
        <v>0.18281718281718201</v>
      </c>
      <c r="AU74" s="82">
        <v>0.16129032258064499</v>
      </c>
      <c r="AV74" s="252">
        <v>9.8305084745762703E-2</v>
      </c>
      <c r="AW74" s="73">
        <f t="shared" si="14"/>
        <v>0.18004333468780234</v>
      </c>
    </row>
    <row r="75" spans="2:49">
      <c r="B75" s="243">
        <v>7</v>
      </c>
      <c r="C75" s="82">
        <v>2.0905923344947699E-2</v>
      </c>
      <c r="D75" s="82">
        <v>2.5411061285500702E-2</v>
      </c>
      <c r="E75" s="82">
        <v>2.8880866425992701E-2</v>
      </c>
      <c r="F75" s="82">
        <v>3.8412291933418601E-2</v>
      </c>
      <c r="G75" s="82">
        <v>4.46898002103049E-2</v>
      </c>
      <c r="H75" s="82">
        <v>4.2369450816354001E-2</v>
      </c>
      <c r="I75" s="82">
        <v>4.4758383945075197E-2</v>
      </c>
      <c r="J75" s="82">
        <v>4.4504021447721101E-2</v>
      </c>
      <c r="K75" s="82">
        <v>3.3971587399629397E-2</v>
      </c>
      <c r="L75" s="82">
        <v>8.8798607080673206E-2</v>
      </c>
      <c r="M75" s="82">
        <v>8.9247311827956893E-2</v>
      </c>
      <c r="N75" s="82">
        <v>9.7670568759607404E-2</v>
      </c>
      <c r="O75" s="82">
        <v>0.110610079575596</v>
      </c>
      <c r="P75" s="82">
        <v>0.117074454091028</v>
      </c>
      <c r="Q75" s="82">
        <v>0.113821138211382</v>
      </c>
      <c r="R75" s="82">
        <v>6.9986541049798096E-2</v>
      </c>
      <c r="S75" s="82">
        <v>9.34579439252336E-2</v>
      </c>
      <c r="T75" s="82">
        <v>0.10606060606060599</v>
      </c>
      <c r="U75" s="82">
        <v>9.8734177215189803E-2</v>
      </c>
      <c r="V75" s="82">
        <v>0.10920245398773</v>
      </c>
      <c r="W75" s="82">
        <v>0.115384615384615</v>
      </c>
      <c r="X75" s="82">
        <v>0.101960784313725</v>
      </c>
      <c r="Y75" s="82">
        <v>0.101823396844908</v>
      </c>
      <c r="Z75" s="82">
        <v>5.2827380952380897E-2</v>
      </c>
    </row>
    <row r="76" spans="2:49">
      <c r="B76" s="243">
        <v>8</v>
      </c>
      <c r="C76" s="82">
        <v>3.1518624641833803E-2</v>
      </c>
      <c r="D76" s="82">
        <v>2.8811524609843899E-2</v>
      </c>
      <c r="E76" s="82">
        <v>3.1545741324921099E-2</v>
      </c>
      <c r="F76" s="82">
        <v>4.53108535300316E-2</v>
      </c>
      <c r="G76" s="82">
        <v>5.4672184709213603E-2</v>
      </c>
      <c r="H76" s="82">
        <v>5.1879360792257398E-2</v>
      </c>
      <c r="I76" s="82">
        <v>5.6023029229406503E-2</v>
      </c>
      <c r="J76" s="82">
        <v>5.2350189351748698E-2</v>
      </c>
      <c r="K76" s="82">
        <v>3.7664783427495199E-2</v>
      </c>
      <c r="L76" s="82">
        <v>0.10027100271002699</v>
      </c>
      <c r="M76" s="82">
        <v>0.101024590163934</v>
      </c>
      <c r="N76" s="82">
        <v>0.113301035014314</v>
      </c>
      <c r="O76" s="82">
        <v>0.12902836451418201</v>
      </c>
      <c r="P76" s="82">
        <v>0.12311557788944701</v>
      </c>
      <c r="Q76" s="82">
        <v>0.155223880597014</v>
      </c>
      <c r="R76" s="82">
        <v>8.2766439909296996E-2</v>
      </c>
      <c r="S76" s="82">
        <v>0.12676056338028099</v>
      </c>
      <c r="T76" s="82">
        <v>0.131944444444444</v>
      </c>
      <c r="U76" s="82">
        <v>0.10444444444444401</v>
      </c>
      <c r="V76" s="82">
        <v>0.128927410617551</v>
      </c>
      <c r="W76" s="82">
        <v>9.5238095238095205E-2</v>
      </c>
      <c r="X76" s="82">
        <v>0.101675977653631</v>
      </c>
      <c r="Y76" s="82">
        <v>0.112628624883068</v>
      </c>
      <c r="Z76" s="82">
        <v>6.0052219321148799E-2</v>
      </c>
      <c r="AC76" s="311" t="s">
        <v>1049</v>
      </c>
      <c r="AD76" s="311"/>
      <c r="AE76" s="311"/>
      <c r="AF76" s="311"/>
      <c r="AG76" s="311"/>
      <c r="AH76" s="311"/>
      <c r="AI76" s="311"/>
      <c r="AJ76" s="311"/>
      <c r="AK76" s="311"/>
      <c r="AL76" s="311"/>
      <c r="AM76" s="311"/>
      <c r="AN76" s="311"/>
      <c r="AO76" s="311"/>
      <c r="AP76" s="311"/>
      <c r="AQ76" s="311"/>
      <c r="AR76" s="311"/>
      <c r="AS76" s="311"/>
      <c r="AT76" s="311"/>
      <c r="AU76" s="311"/>
      <c r="AV76" s="311"/>
    </row>
    <row r="77" spans="2:49">
      <c r="B77" s="243">
        <v>9</v>
      </c>
      <c r="C77" s="82">
        <v>4.1994750656167902E-2</v>
      </c>
      <c r="D77" s="82">
        <v>3.9301310043668103E-2</v>
      </c>
      <c r="E77" s="82">
        <v>4.15512465373961E-2</v>
      </c>
      <c r="F77" s="82">
        <v>5.1224387806096901E-2</v>
      </c>
      <c r="G77" s="82">
        <v>6.8753836709637806E-2</v>
      </c>
      <c r="H77" s="82">
        <v>6.45195022482484E-2</v>
      </c>
      <c r="I77" s="82">
        <v>7.06903679206283E-2</v>
      </c>
      <c r="J77" s="82">
        <v>6.7202638631209996E-2</v>
      </c>
      <c r="K77" s="82">
        <v>4.7795023404779501E-2</v>
      </c>
      <c r="L77" s="82">
        <v>0.117274167987321</v>
      </c>
      <c r="M77" s="82">
        <v>0.12661930631007101</v>
      </c>
      <c r="N77" s="82">
        <v>0.132739517705844</v>
      </c>
      <c r="O77" s="82">
        <v>0.15467922307239501</v>
      </c>
      <c r="P77" s="82">
        <v>0.15182086614173201</v>
      </c>
      <c r="Q77" s="82">
        <v>0.17574931880108899</v>
      </c>
      <c r="R77" s="82">
        <v>9.3881856540084394E-2</v>
      </c>
      <c r="S77" s="82">
        <v>0.132911392405063</v>
      </c>
      <c r="T77" s="82">
        <v>0.135048231511254</v>
      </c>
      <c r="U77" s="82">
        <v>0.118393234672304</v>
      </c>
      <c r="V77" s="82">
        <v>0.14882506527415101</v>
      </c>
      <c r="W77" s="82">
        <v>0.13043478260869501</v>
      </c>
      <c r="X77" s="82">
        <v>0.11880046136101401</v>
      </c>
      <c r="Y77" s="82">
        <v>0.13302919708029101</v>
      </c>
      <c r="Z77" s="82">
        <v>7.7777777777777696E-2</v>
      </c>
      <c r="AC77" s="240" t="s">
        <v>12</v>
      </c>
      <c r="AD77" s="240">
        <v>0</v>
      </c>
      <c r="AE77" s="240">
        <v>1</v>
      </c>
      <c r="AF77" s="240">
        <v>2</v>
      </c>
      <c r="AG77" s="240">
        <v>3</v>
      </c>
      <c r="AH77" s="240">
        <v>4</v>
      </c>
      <c r="AI77" s="240">
        <v>5</v>
      </c>
      <c r="AJ77" s="240">
        <v>6</v>
      </c>
      <c r="AK77" s="240">
        <v>7</v>
      </c>
      <c r="AL77" s="240">
        <v>8</v>
      </c>
      <c r="AM77" s="240">
        <v>9</v>
      </c>
      <c r="AN77" s="240">
        <v>10</v>
      </c>
      <c r="AO77" s="240">
        <v>11</v>
      </c>
      <c r="AP77" s="240">
        <v>12</v>
      </c>
      <c r="AQ77" s="240">
        <v>13</v>
      </c>
      <c r="AR77" s="240">
        <v>14</v>
      </c>
      <c r="AS77" s="240">
        <v>15</v>
      </c>
      <c r="AT77" s="240">
        <v>16</v>
      </c>
      <c r="AU77" s="240">
        <v>17</v>
      </c>
      <c r="AV77" s="241">
        <v>18</v>
      </c>
      <c r="AW77" s="240" t="s">
        <v>198</v>
      </c>
    </row>
    <row r="78" spans="2:49">
      <c r="B78" s="243">
        <v>10</v>
      </c>
      <c r="C78" s="82">
        <v>5.0847457627118599E-2</v>
      </c>
      <c r="D78" s="82">
        <v>4.8387096774193498E-2</v>
      </c>
      <c r="E78" s="82">
        <v>5.7915057915057903E-2</v>
      </c>
      <c r="F78" s="82">
        <v>6.9437274135260699E-2</v>
      </c>
      <c r="G78" s="82">
        <v>8.4884434444671697E-2</v>
      </c>
      <c r="H78" s="82">
        <v>8.5923783951254704E-2</v>
      </c>
      <c r="I78" s="82">
        <v>9.1609325254184998E-2</v>
      </c>
      <c r="J78" s="82">
        <v>8.6238532110091706E-2</v>
      </c>
      <c r="K78" s="82">
        <v>6.7607726597325404E-2</v>
      </c>
      <c r="L78" s="82">
        <v>0.124790151091214</v>
      </c>
      <c r="M78" s="82">
        <v>0.15713965478592201</v>
      </c>
      <c r="N78" s="82">
        <v>0.15578004821489999</v>
      </c>
      <c r="O78" s="82">
        <v>0.176154409968238</v>
      </c>
      <c r="P78" s="82">
        <v>0.181128257019984</v>
      </c>
      <c r="Q78" s="82">
        <v>0.22177419354838701</v>
      </c>
      <c r="R78" s="82">
        <v>0.11869747899159599</v>
      </c>
      <c r="S78" s="82">
        <v>0.16857142857142801</v>
      </c>
      <c r="T78" s="82">
        <v>0.14374999999999999</v>
      </c>
      <c r="U78" s="82">
        <v>0.13870246085011101</v>
      </c>
      <c r="V78" s="82">
        <v>0.176310043668122</v>
      </c>
      <c r="W78" s="82">
        <v>0.203125</v>
      </c>
      <c r="X78" s="82">
        <v>0.15945611866501799</v>
      </c>
      <c r="Y78" s="82">
        <v>0.160251665433012</v>
      </c>
      <c r="Z78" s="82">
        <v>9.8948670377241796E-2</v>
      </c>
      <c r="AB78" s="372" t="s">
        <v>1047</v>
      </c>
      <c r="AC78" s="240">
        <v>19</v>
      </c>
      <c r="AD78" s="82"/>
      <c r="AE78" s="82"/>
      <c r="AF78" s="82"/>
      <c r="AG78" s="82">
        <v>5.4347826086956499E-2</v>
      </c>
      <c r="AH78" s="82">
        <v>8.6805555555555497E-2</v>
      </c>
      <c r="AI78" s="82">
        <v>5.8734939759036098E-2</v>
      </c>
      <c r="AJ78" s="82">
        <v>6.6486972147349499E-2</v>
      </c>
      <c r="AK78" s="82">
        <v>5.9516794342958097E-2</v>
      </c>
      <c r="AL78" s="82">
        <v>6.0123784261715198E-2</v>
      </c>
      <c r="AM78" s="82">
        <v>6.6306861989205795E-2</v>
      </c>
      <c r="AN78" s="82">
        <v>7.2072072072072002E-2</v>
      </c>
      <c r="AO78" s="82">
        <v>7.6407007081624997E-2</v>
      </c>
      <c r="AP78" s="82">
        <v>6.6911464708282298E-2</v>
      </c>
      <c r="AQ78" s="82">
        <v>7.5523202911737905E-2</v>
      </c>
      <c r="AR78" s="82">
        <v>7.3273589878755901E-2</v>
      </c>
      <c r="AS78" s="82">
        <v>0.103365384615384</v>
      </c>
      <c r="AT78" s="82">
        <v>0.105263157894736</v>
      </c>
      <c r="AU78" s="82">
        <v>9.2542677448337801E-2</v>
      </c>
      <c r="AV78" s="252">
        <v>5.3285968028419103E-2</v>
      </c>
      <c r="AW78" s="73">
        <f>AVERAGE(AD78:AV78)</f>
        <v>7.3185453673882905E-2</v>
      </c>
    </row>
    <row r="79" spans="2:49">
      <c r="B79" s="243">
        <v>11</v>
      </c>
      <c r="C79" s="82">
        <v>8.8825214899713401E-2</v>
      </c>
      <c r="D79" s="82">
        <v>6.3545150501672198E-2</v>
      </c>
      <c r="E79" s="82">
        <v>7.1334214002642005E-2</v>
      </c>
      <c r="F79" s="82">
        <v>9.6008931063354702E-2</v>
      </c>
      <c r="G79" s="82">
        <v>0.11070110701107</v>
      </c>
      <c r="H79" s="82">
        <v>0.113403199117484</v>
      </c>
      <c r="I79" s="82">
        <v>0.123601667032243</v>
      </c>
      <c r="J79" s="82">
        <v>0.116521739130434</v>
      </c>
      <c r="K79" s="82">
        <v>9.6730245231607601E-2</v>
      </c>
      <c r="L79" s="82">
        <v>0.16527331189710601</v>
      </c>
      <c r="M79" s="82">
        <v>0.196914033798677</v>
      </c>
      <c r="N79" s="82">
        <v>0.18840035074533301</v>
      </c>
      <c r="O79" s="82">
        <v>0.21608040201004999</v>
      </c>
      <c r="P79" s="82">
        <v>0.21403221403221401</v>
      </c>
      <c r="Q79" s="82">
        <v>0.27074829931972699</v>
      </c>
      <c r="R79" s="82">
        <v>0.14348785871964601</v>
      </c>
      <c r="S79" s="82">
        <v>0.179640718562874</v>
      </c>
      <c r="T79" s="82">
        <v>0.21254355400696801</v>
      </c>
      <c r="U79" s="82">
        <v>0.19072164948453599</v>
      </c>
      <c r="V79" s="82">
        <v>0.22729970326409399</v>
      </c>
      <c r="W79" s="82">
        <v>0.20895522388059701</v>
      </c>
      <c r="X79" s="82">
        <v>0.19720279720279699</v>
      </c>
      <c r="Y79" s="82">
        <v>0.19521435692921199</v>
      </c>
      <c r="Z79" s="82">
        <v>0.13426219126029099</v>
      </c>
      <c r="AB79" s="372"/>
      <c r="AC79" s="240">
        <v>28</v>
      </c>
      <c r="AD79" s="82"/>
      <c r="AE79" s="82"/>
      <c r="AF79" s="82"/>
      <c r="AG79" s="82"/>
      <c r="AH79" s="82">
        <v>4.54545454545454E-2</v>
      </c>
      <c r="AI79" s="82">
        <v>5.9701492537313397E-2</v>
      </c>
      <c r="AJ79" s="82">
        <v>4.5161290322580601E-2</v>
      </c>
      <c r="AK79" s="82">
        <v>5.7507987220447199E-2</v>
      </c>
      <c r="AL79" s="82">
        <v>5.2837573385518498E-2</v>
      </c>
      <c r="AM79" s="82">
        <v>5.0946142649199402E-2</v>
      </c>
      <c r="AN79" s="82">
        <v>7.0559610705596104E-2</v>
      </c>
      <c r="AO79" s="82">
        <v>5.0724637681159403E-2</v>
      </c>
      <c r="AP79" s="82">
        <v>6.6872427983539096E-2</v>
      </c>
      <c r="AQ79" s="82">
        <v>6.5310492505353299E-2</v>
      </c>
      <c r="AR79" s="82">
        <v>8.1113801452784504E-2</v>
      </c>
      <c r="AS79" s="82">
        <v>8.7011349306431202E-2</v>
      </c>
      <c r="AT79" s="82">
        <v>8.8033012379642298E-2</v>
      </c>
      <c r="AU79" s="82">
        <v>7.21966205837173E-2</v>
      </c>
      <c r="AV79" s="252">
        <v>5.9347181008902003E-2</v>
      </c>
      <c r="AW79" s="73">
        <f t="shared" ref="AW79:AW83" si="15">AVERAGE(AD79:AV79)</f>
        <v>6.3518544345115308E-2</v>
      </c>
    </row>
    <row r="80" spans="2:49">
      <c r="B80" s="243">
        <v>12</v>
      </c>
      <c r="C80" s="82">
        <v>0.10501567398119099</v>
      </c>
      <c r="D80" s="82">
        <v>9.6774193548387094E-2</v>
      </c>
      <c r="E80" s="82">
        <v>0.11177347242921</v>
      </c>
      <c r="F80" s="82">
        <v>0.136663524976437</v>
      </c>
      <c r="G80" s="82">
        <v>0.14955795677799599</v>
      </c>
      <c r="H80" s="82">
        <v>0.15248270001214001</v>
      </c>
      <c r="I80" s="82">
        <v>0.16948334138097501</v>
      </c>
      <c r="J80" s="82">
        <v>0.157881952878309</v>
      </c>
      <c r="K80" s="82">
        <v>0.13382443216697301</v>
      </c>
      <c r="L80" s="82">
        <v>0.21799844840961899</v>
      </c>
      <c r="M80" s="82">
        <v>0.246613995485327</v>
      </c>
      <c r="N80" s="82">
        <v>0.23884476534296001</v>
      </c>
      <c r="O80" s="82">
        <v>0.27185485080221899</v>
      </c>
      <c r="P80" s="82">
        <v>0.26547085201793702</v>
      </c>
      <c r="Q80" s="82">
        <v>0.313370473537604</v>
      </c>
      <c r="R80" s="82">
        <v>0.18537200504413601</v>
      </c>
      <c r="S80" s="82">
        <v>0.22740524781341101</v>
      </c>
      <c r="T80" s="82">
        <v>0.27208480565371002</v>
      </c>
      <c r="U80" s="82">
        <v>0.25721784776902801</v>
      </c>
      <c r="V80" s="82">
        <v>0.27349319507453002</v>
      </c>
      <c r="W80" s="82">
        <v>0.2</v>
      </c>
      <c r="X80" s="82">
        <v>0.24958677685950401</v>
      </c>
      <c r="Y80" s="82">
        <v>0.24941126097195401</v>
      </c>
      <c r="Z80" s="82">
        <v>0.189873417721519</v>
      </c>
      <c r="AB80" s="372"/>
      <c r="AC80" s="240">
        <v>37</v>
      </c>
      <c r="AD80" s="82"/>
      <c r="AE80" s="82"/>
      <c r="AF80" s="82"/>
      <c r="AG80" s="82"/>
      <c r="AH80" s="82"/>
      <c r="AI80" s="82">
        <v>8.3333333333333301E-2</v>
      </c>
      <c r="AJ80" s="82"/>
      <c r="AK80" s="82">
        <v>2.9850746268656699E-2</v>
      </c>
      <c r="AL80" s="82">
        <v>5.8823529411764698E-2</v>
      </c>
      <c r="AM80" s="82">
        <v>4.3478260869565202E-2</v>
      </c>
      <c r="AN80" s="82">
        <v>4.1044776119402902E-2</v>
      </c>
      <c r="AO80" s="82">
        <v>5.3824362606232197E-2</v>
      </c>
      <c r="AP80" s="82">
        <v>7.7858880778588796E-2</v>
      </c>
      <c r="AQ80" s="82">
        <v>3.4722222222222203E-2</v>
      </c>
      <c r="AR80" s="82">
        <v>6.1363636363636301E-2</v>
      </c>
      <c r="AS80" s="82">
        <v>6.3829787234042507E-2</v>
      </c>
      <c r="AT80" s="82">
        <v>7.3333333333333306E-2</v>
      </c>
      <c r="AU80" s="82">
        <v>4.2654028436018898E-2</v>
      </c>
      <c r="AV80" s="252">
        <v>4.36681222707423E-2</v>
      </c>
      <c r="AW80" s="73">
        <f t="shared" si="15"/>
        <v>5.4445001480579951E-2</v>
      </c>
    </row>
    <row r="81" spans="1:55">
      <c r="B81" s="243">
        <v>13</v>
      </c>
      <c r="C81" s="82">
        <v>0.15964912280701701</v>
      </c>
      <c r="D81" s="82">
        <v>0.15528781793842</v>
      </c>
      <c r="E81" s="82">
        <v>0.187175043327556</v>
      </c>
      <c r="F81" s="82">
        <v>0.194423223834988</v>
      </c>
      <c r="G81" s="82">
        <v>0.217453098351336</v>
      </c>
      <c r="H81" s="82">
        <v>0.21179587283881701</v>
      </c>
      <c r="I81" s="82">
        <v>0.22919546585568101</v>
      </c>
      <c r="J81" s="82">
        <v>0.219320415613591</v>
      </c>
      <c r="K81" s="82">
        <v>0.188967971530249</v>
      </c>
      <c r="L81" s="82">
        <v>0.29796640141467701</v>
      </c>
      <c r="M81" s="82">
        <v>0.31328486450760001</v>
      </c>
      <c r="N81" s="82">
        <v>0.31278271067180402</v>
      </c>
      <c r="O81" s="82">
        <v>0.33880422039859298</v>
      </c>
      <c r="P81" s="82">
        <v>0.34667548792590103</v>
      </c>
      <c r="Q81" s="82">
        <v>0.37516869095816402</v>
      </c>
      <c r="R81" s="82">
        <v>0.24561403508771901</v>
      </c>
      <c r="S81" s="82">
        <v>0.27044025157232698</v>
      </c>
      <c r="T81" s="82">
        <v>0.36363636363636298</v>
      </c>
      <c r="U81" s="82">
        <v>0.297213622291021</v>
      </c>
      <c r="V81" s="82">
        <v>0.34795111430625397</v>
      </c>
      <c r="W81" s="82">
        <v>0.25531914893617003</v>
      </c>
      <c r="X81" s="82">
        <v>0.33643122676579901</v>
      </c>
      <c r="Y81" s="82">
        <v>0.32008670520231203</v>
      </c>
      <c r="Z81" s="82">
        <v>0.23997185080928901</v>
      </c>
      <c r="AB81" s="372"/>
      <c r="AC81" s="240">
        <v>46</v>
      </c>
      <c r="AD81" s="82"/>
      <c r="AE81" s="82"/>
      <c r="AF81" s="82"/>
      <c r="AG81" s="82"/>
      <c r="AH81" s="82"/>
      <c r="AI81" s="82"/>
      <c r="AJ81" s="82"/>
      <c r="AK81" s="82">
        <v>6.3829787234042507E-2</v>
      </c>
      <c r="AL81" s="82">
        <v>4.54545454545454E-2</v>
      </c>
      <c r="AM81" s="82">
        <v>5.7142857142857099E-2</v>
      </c>
      <c r="AN81" s="82">
        <v>5.4347826086956499E-2</v>
      </c>
      <c r="AO81" s="82">
        <v>3.8461538461538401E-2</v>
      </c>
      <c r="AP81" s="82">
        <v>3.6231884057971002E-2</v>
      </c>
      <c r="AQ81" s="82">
        <v>4.9342105263157798E-2</v>
      </c>
      <c r="AR81" s="82">
        <v>6.6465256797583E-2</v>
      </c>
      <c r="AS81" s="82">
        <v>6.25E-2</v>
      </c>
      <c r="AT81" s="82">
        <v>6.4705882352941099E-2</v>
      </c>
      <c r="AU81" s="82">
        <v>5.9800664451827197E-2</v>
      </c>
      <c r="AV81" s="252">
        <v>4.3956043956043897E-2</v>
      </c>
      <c r="AW81" s="73">
        <f t="shared" si="15"/>
        <v>5.3519865938288648E-2</v>
      </c>
    </row>
    <row r="82" spans="1:55">
      <c r="B82" s="243">
        <v>14</v>
      </c>
      <c r="C82" s="82">
        <v>0.27837259100642398</v>
      </c>
      <c r="D82" s="82">
        <v>0.25120772946859898</v>
      </c>
      <c r="E82" s="82">
        <v>0.249500998003992</v>
      </c>
      <c r="F82" s="82">
        <v>0.29029217719132799</v>
      </c>
      <c r="G82" s="82">
        <v>0.30237288135593199</v>
      </c>
      <c r="H82" s="82">
        <v>0.29741935483870902</v>
      </c>
      <c r="I82" s="82">
        <v>0.31382458428431598</v>
      </c>
      <c r="J82" s="82">
        <v>0.30830564784053099</v>
      </c>
      <c r="K82" s="82">
        <v>0.27972330306960602</v>
      </c>
      <c r="L82" s="82">
        <v>0.38559322033898302</v>
      </c>
      <c r="M82" s="82">
        <v>0.40730769230769198</v>
      </c>
      <c r="N82" s="82">
        <v>0.40609732264998999</v>
      </c>
      <c r="O82" s="82">
        <v>0.42951200619674601</v>
      </c>
      <c r="P82" s="82">
        <v>0.44222960502030201</v>
      </c>
      <c r="Q82" s="82">
        <v>0.49672346002621198</v>
      </c>
      <c r="R82" s="82">
        <v>0.31743119266054998</v>
      </c>
      <c r="S82" s="82">
        <v>0.35251798561150999</v>
      </c>
      <c r="T82" s="82">
        <v>0.44214876033057798</v>
      </c>
      <c r="U82" s="82">
        <v>0.42322097378277101</v>
      </c>
      <c r="V82" s="82">
        <v>0.44497607655502303</v>
      </c>
      <c r="W82" s="82">
        <v>0.26470588235294101</v>
      </c>
      <c r="X82" s="82">
        <v>0.40891472868216999</v>
      </c>
      <c r="Y82" s="82">
        <v>0.41087533156498601</v>
      </c>
      <c r="Z82" s="82">
        <v>0.333863275039745</v>
      </c>
      <c r="AB82" s="372"/>
      <c r="AC82" s="240">
        <v>5</v>
      </c>
      <c r="AD82" s="82"/>
      <c r="AE82" s="82"/>
      <c r="AF82" s="82"/>
      <c r="AG82" s="82"/>
      <c r="AH82" s="82"/>
      <c r="AI82" s="82"/>
      <c r="AJ82" s="82"/>
      <c r="AK82" s="82"/>
      <c r="AL82" s="82">
        <v>2.6315789473684199E-2</v>
      </c>
      <c r="AM82" s="82">
        <v>2.3255813953488299E-2</v>
      </c>
      <c r="AN82" s="82">
        <v>8.8235294117646995E-2</v>
      </c>
      <c r="AO82" s="82">
        <v>8.2352941176470504E-2</v>
      </c>
      <c r="AP82" s="82">
        <v>2.19780219780219E-2</v>
      </c>
      <c r="AQ82" s="82">
        <v>7.8260869565217397E-2</v>
      </c>
      <c r="AR82" s="82">
        <v>6.5040650406504003E-2</v>
      </c>
      <c r="AS82" s="82">
        <v>4.7244094488188899E-2</v>
      </c>
      <c r="AT82" s="82">
        <v>8.4615384615384606E-2</v>
      </c>
      <c r="AU82" s="82">
        <v>2.4193548387096701E-2</v>
      </c>
      <c r="AV82" s="252">
        <v>6.3291139240506306E-2</v>
      </c>
      <c r="AW82" s="73">
        <f t="shared" si="15"/>
        <v>5.4980322491109998E-2</v>
      </c>
    </row>
    <row r="83" spans="1:55">
      <c r="B83" s="243">
        <v>15</v>
      </c>
      <c r="C83" s="82">
        <v>0.37726098191214402</v>
      </c>
      <c r="D83" s="82">
        <v>0.39920948616600699</v>
      </c>
      <c r="E83" s="82">
        <v>0.39436619718309801</v>
      </c>
      <c r="F83" s="82">
        <v>0.41804683038263801</v>
      </c>
      <c r="G83" s="82">
        <v>0.431348724179829</v>
      </c>
      <c r="H83" s="82">
        <v>0.42296974522292902</v>
      </c>
      <c r="I83" s="82">
        <v>0.43585167558992599</v>
      </c>
      <c r="J83" s="82">
        <v>0.44089456869009502</v>
      </c>
      <c r="K83" s="82">
        <v>0.39232409381663103</v>
      </c>
      <c r="L83" s="82">
        <v>0.48262548262548199</v>
      </c>
      <c r="M83" s="82">
        <v>0.52363960749330896</v>
      </c>
      <c r="N83" s="82">
        <v>0.51858526695201601</v>
      </c>
      <c r="O83" s="82">
        <v>0.53669724770642202</v>
      </c>
      <c r="P83" s="82">
        <v>0.55222638368705701</v>
      </c>
      <c r="Q83" s="82">
        <v>0.59151515151515099</v>
      </c>
      <c r="R83" s="82">
        <v>0.447552447552447</v>
      </c>
      <c r="S83" s="82">
        <v>0.43805309734513198</v>
      </c>
      <c r="T83" s="82">
        <v>0.57339449541284404</v>
      </c>
      <c r="U83" s="82">
        <v>0.553097345132743</v>
      </c>
      <c r="V83" s="82">
        <v>0.56931124673060096</v>
      </c>
      <c r="W83" s="82">
        <v>0.41935483870967699</v>
      </c>
      <c r="X83" s="82">
        <v>0.52390852390852305</v>
      </c>
      <c r="Y83" s="82">
        <v>0.52877592754893299</v>
      </c>
      <c r="Z83" s="82">
        <v>0.47084048027444197</v>
      </c>
      <c r="AB83" s="372"/>
      <c r="AC83" s="240" t="s">
        <v>4</v>
      </c>
      <c r="AD83" s="82"/>
      <c r="AE83" s="82">
        <v>0.29230769230769199</v>
      </c>
      <c r="AF83" s="82">
        <v>0.151133501259445</v>
      </c>
      <c r="AG83" s="82">
        <v>0.121240601503759</v>
      </c>
      <c r="AH83" s="82">
        <v>7.9519186315302803E-2</v>
      </c>
      <c r="AI83" s="82">
        <v>6.7115978657680403E-2</v>
      </c>
      <c r="AJ83" s="82">
        <v>6.8531468531468506E-2</v>
      </c>
      <c r="AK83" s="82">
        <v>6.9062139442887693E-2</v>
      </c>
      <c r="AL83" s="82">
        <v>7.1675952416804703E-2</v>
      </c>
      <c r="AM83" s="82">
        <v>7.2897761645492998E-2</v>
      </c>
      <c r="AN83" s="82">
        <v>8.3070800862211899E-2</v>
      </c>
      <c r="AO83" s="82">
        <v>8.0522925350511504E-2</v>
      </c>
      <c r="AP83" s="82">
        <v>9.8536808413351606E-2</v>
      </c>
      <c r="AQ83" s="82">
        <v>9.8322729901677203E-2</v>
      </c>
      <c r="AR83" s="82">
        <v>0.12363238512035001</v>
      </c>
      <c r="AS83" s="82">
        <v>0.11364717070851101</v>
      </c>
      <c r="AT83" s="82">
        <v>0.147148988350705</v>
      </c>
      <c r="AU83" s="82">
        <v>0.15807560137457</v>
      </c>
      <c r="AV83" s="252">
        <v>0.117878192534381</v>
      </c>
      <c r="AW83" s="73">
        <f t="shared" si="15"/>
        <v>0.11190666026093345</v>
      </c>
    </row>
    <row r="84" spans="1:55">
      <c r="B84" s="243">
        <v>16</v>
      </c>
      <c r="C84" s="82">
        <v>0.53636363636363604</v>
      </c>
      <c r="D84" s="82">
        <v>0.571090047393364</v>
      </c>
      <c r="E84" s="82">
        <v>0.57320872274143297</v>
      </c>
      <c r="F84" s="82">
        <v>0.58216654384671995</v>
      </c>
      <c r="G84" s="82">
        <v>0.59063444108761298</v>
      </c>
      <c r="H84" s="82">
        <v>0.59553831231813703</v>
      </c>
      <c r="I84" s="82">
        <v>0.60279248916706696</v>
      </c>
      <c r="J84" s="82">
        <v>0.60739260739260703</v>
      </c>
      <c r="K84" s="82">
        <v>0.581694915254237</v>
      </c>
      <c r="L84" s="82">
        <v>0.65923566878980799</v>
      </c>
      <c r="M84" s="82">
        <v>0.68631578947368399</v>
      </c>
      <c r="N84" s="82">
        <v>0.66562824506749696</v>
      </c>
      <c r="O84" s="82">
        <v>0.685770750988142</v>
      </c>
      <c r="P84" s="82">
        <v>0.69056429232192396</v>
      </c>
      <c r="Q84" s="82">
        <v>0.73573200992555798</v>
      </c>
      <c r="R84" s="82">
        <v>0.60465116279069697</v>
      </c>
      <c r="S84" s="82">
        <v>0.601123595505618</v>
      </c>
      <c r="T84" s="82">
        <v>0.67149758454106201</v>
      </c>
      <c r="U84" s="82">
        <v>0.70048309178743895</v>
      </c>
      <c r="V84" s="82">
        <v>0.69371011850501296</v>
      </c>
      <c r="W84" s="82">
        <v>0.52</v>
      </c>
      <c r="X84" s="82">
        <v>0.68907563025209995</v>
      </c>
      <c r="Y84" s="82">
        <v>0.66543551862111405</v>
      </c>
      <c r="Z84" s="82">
        <v>0.65510777881911897</v>
      </c>
    </row>
    <row r="85" spans="1:55">
      <c r="B85" s="243">
        <v>17</v>
      </c>
      <c r="C85" s="82">
        <v>0.74757281553398003</v>
      </c>
      <c r="D85" s="82">
        <v>0.73897058823529405</v>
      </c>
      <c r="E85" s="82">
        <v>0.70351758793969799</v>
      </c>
      <c r="F85" s="82">
        <v>0.747497219132369</v>
      </c>
      <c r="G85" s="82">
        <v>0.75655430711610405</v>
      </c>
      <c r="H85" s="82">
        <v>0.76574585635359105</v>
      </c>
      <c r="I85" s="82">
        <v>0.76682429974536104</v>
      </c>
      <c r="J85" s="82">
        <v>0.79194630872483196</v>
      </c>
      <c r="K85" s="82">
        <v>0.74406604747161997</v>
      </c>
      <c r="L85" s="82">
        <v>0.76623376623376604</v>
      </c>
      <c r="M85" s="82">
        <v>0.82109090909090898</v>
      </c>
      <c r="N85" s="82">
        <v>0.80683506686478401</v>
      </c>
      <c r="O85" s="82">
        <v>0.80448610646133201</v>
      </c>
      <c r="P85" s="82">
        <v>0.81310211946050004</v>
      </c>
      <c r="Q85" s="82">
        <v>0.806853582554517</v>
      </c>
      <c r="R85" s="82">
        <v>0.76211453744493396</v>
      </c>
      <c r="S85" s="82">
        <v>0.83695652173913004</v>
      </c>
      <c r="T85" s="82">
        <v>0.83216783216783197</v>
      </c>
      <c r="U85" s="82">
        <v>0.74647887323943596</v>
      </c>
      <c r="V85" s="82">
        <v>0.84237074401008805</v>
      </c>
      <c r="W85" s="82">
        <v>0.71428571428571397</v>
      </c>
      <c r="X85" s="82">
        <v>0.822784810126582</v>
      </c>
      <c r="Y85" s="82">
        <v>0.79943955164131297</v>
      </c>
      <c r="Z85" s="82">
        <v>0.79554390563564803</v>
      </c>
    </row>
    <row r="86" spans="1:55">
      <c r="B86" s="243">
        <v>18</v>
      </c>
      <c r="C86" s="82">
        <v>0.86956521739130399</v>
      </c>
      <c r="D86" s="82">
        <v>0.78125</v>
      </c>
      <c r="E86" s="82">
        <v>0.83636363636363598</v>
      </c>
      <c r="F86" s="82">
        <v>0.804979253112033</v>
      </c>
      <c r="G86" s="82">
        <v>0.80323450134770802</v>
      </c>
      <c r="H86" s="82">
        <v>0.83165467625899203</v>
      </c>
      <c r="I86" s="82">
        <v>0.83542538354253804</v>
      </c>
      <c r="J86" s="82">
        <v>0.87608069164265101</v>
      </c>
      <c r="K86" s="82">
        <v>0.82786885245901598</v>
      </c>
      <c r="L86" s="82">
        <v>0.87786259541984701</v>
      </c>
      <c r="M86" s="82">
        <v>0.86634844868734995</v>
      </c>
      <c r="N86" s="82">
        <v>0.86615186615186601</v>
      </c>
      <c r="O86" s="82">
        <v>0.86493184634448494</v>
      </c>
      <c r="P86" s="82">
        <v>0.84009546539379398</v>
      </c>
      <c r="Q86" s="82">
        <v>0.86462882096069804</v>
      </c>
      <c r="R86" s="82">
        <v>0.88135593220338904</v>
      </c>
      <c r="S86" s="82">
        <v>0.9</v>
      </c>
      <c r="T86" s="82">
        <v>0.90909090909090895</v>
      </c>
      <c r="U86" s="82">
        <v>0.79411764705882304</v>
      </c>
      <c r="V86" s="82">
        <v>0.86345381526104403</v>
      </c>
      <c r="W86" s="82">
        <v>0.57142857142857095</v>
      </c>
      <c r="X86" s="82">
        <v>0.85135135135135098</v>
      </c>
      <c r="Y86" s="82">
        <v>0.86734693877550995</v>
      </c>
      <c r="Z86" s="82">
        <v>0.86919831223628696</v>
      </c>
    </row>
    <row r="88" spans="1:55">
      <c r="B88" s="311" t="s">
        <v>1061</v>
      </c>
      <c r="C88" s="311"/>
      <c r="D88" s="311"/>
      <c r="E88" s="311"/>
      <c r="F88" s="311"/>
      <c r="G88" s="311"/>
      <c r="H88" s="311"/>
      <c r="I88" s="311"/>
      <c r="J88" s="311"/>
      <c r="K88" s="311"/>
      <c r="L88" s="311"/>
      <c r="M88" s="311"/>
      <c r="N88" s="311"/>
      <c r="O88" s="311"/>
      <c r="P88" s="311"/>
      <c r="Q88" s="311"/>
      <c r="R88" s="311"/>
      <c r="S88" s="311"/>
      <c r="T88" s="311"/>
      <c r="U88" s="311"/>
      <c r="V88" s="311"/>
      <c r="W88" s="311"/>
      <c r="X88" s="311"/>
      <c r="Y88" s="311"/>
      <c r="Z88" s="311"/>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c r="A89" s="8"/>
      <c r="B89" s="243" t="s">
        <v>1021</v>
      </c>
      <c r="C89" s="335" t="s">
        <v>0</v>
      </c>
      <c r="D89" s="335"/>
      <c r="E89" s="335"/>
      <c r="F89" s="335" t="s">
        <v>1</v>
      </c>
      <c r="G89" s="335"/>
      <c r="H89" s="335"/>
      <c r="I89" s="335"/>
      <c r="J89" s="335"/>
      <c r="K89" s="335"/>
      <c r="L89" s="335" t="s">
        <v>1007</v>
      </c>
      <c r="M89" s="335"/>
      <c r="N89" s="335"/>
      <c r="O89" s="335"/>
      <c r="P89" s="335"/>
      <c r="Q89" s="335" t="s">
        <v>1009</v>
      </c>
      <c r="R89" s="335"/>
      <c r="S89" s="335"/>
      <c r="T89" s="335" t="s">
        <v>5</v>
      </c>
      <c r="U89" s="335"/>
      <c r="V89" s="335"/>
      <c r="W89" s="335"/>
      <c r="X89" s="335"/>
      <c r="Y89" s="335"/>
      <c r="Z89" s="244" t="s">
        <v>307</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c r="A90" s="8"/>
      <c r="B90" s="245" t="s">
        <v>12</v>
      </c>
      <c r="C90" s="245">
        <v>147</v>
      </c>
      <c r="D90" s="245">
        <v>258</v>
      </c>
      <c r="E90" s="245">
        <v>369</v>
      </c>
      <c r="F90" s="245">
        <v>14</v>
      </c>
      <c r="G90" s="245">
        <v>25</v>
      </c>
      <c r="H90" s="245">
        <v>36</v>
      </c>
      <c r="I90" s="245">
        <v>47</v>
      </c>
      <c r="J90" s="245">
        <v>58</v>
      </c>
      <c r="K90" s="245">
        <v>69</v>
      </c>
      <c r="L90" s="242" t="s">
        <v>1011</v>
      </c>
      <c r="M90" s="245" t="s">
        <v>1012</v>
      </c>
      <c r="N90" s="245" t="s">
        <v>1013</v>
      </c>
      <c r="O90" s="245" t="s">
        <v>1014</v>
      </c>
      <c r="P90" s="245">
        <v>5</v>
      </c>
      <c r="Q90" s="245" t="s">
        <v>476</v>
      </c>
      <c r="R90" s="245" t="s">
        <v>477</v>
      </c>
      <c r="S90" s="245" t="s">
        <v>868</v>
      </c>
      <c r="T90" s="245" t="s">
        <v>1016</v>
      </c>
      <c r="U90" s="245" t="s">
        <v>1017</v>
      </c>
      <c r="V90" s="245" t="s">
        <v>1018</v>
      </c>
      <c r="W90" s="245" t="s">
        <v>1015</v>
      </c>
      <c r="X90" s="245" t="s">
        <v>1019</v>
      </c>
      <c r="Y90" s="245" t="s">
        <v>1020</v>
      </c>
      <c r="Z90" s="245" t="s">
        <v>307</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c r="A91" s="8"/>
      <c r="B91" s="243">
        <v>0</v>
      </c>
      <c r="C91" s="82"/>
      <c r="D91" s="82"/>
      <c r="E91" s="82"/>
      <c r="F91" s="82"/>
      <c r="G91" s="82">
        <v>0.25</v>
      </c>
      <c r="H91" s="82"/>
      <c r="I91" s="82"/>
      <c r="J91" s="82">
        <v>0.33333333333333298</v>
      </c>
      <c r="K91" s="82"/>
      <c r="L91" s="82"/>
      <c r="M91" s="82">
        <v>3.5714285714285698E-2</v>
      </c>
      <c r="N91" s="82">
        <v>0.13157894736842099</v>
      </c>
      <c r="O91" s="82">
        <v>7.4999999999999997E-2</v>
      </c>
      <c r="P91" s="82"/>
      <c r="Q91" s="82"/>
      <c r="R91" s="82"/>
      <c r="S91" s="82"/>
      <c r="T91" s="82"/>
      <c r="U91" s="82">
        <v>0.5</v>
      </c>
      <c r="V91" s="82">
        <v>0.14285714285714199</v>
      </c>
      <c r="W91" s="82"/>
      <c r="X91" s="82"/>
      <c r="Y91" s="82"/>
      <c r="Z91" s="82"/>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c r="A92" s="8"/>
      <c r="B92" s="243">
        <v>1</v>
      </c>
      <c r="C92" s="82"/>
      <c r="D92" s="82"/>
      <c r="E92" s="82"/>
      <c r="F92" s="82"/>
      <c r="G92" s="82">
        <v>7.4999999999999997E-2</v>
      </c>
      <c r="H92" s="82">
        <v>6.3291139240506306E-2</v>
      </c>
      <c r="I92" s="82">
        <v>4.5977011494252797E-2</v>
      </c>
      <c r="J92" s="82">
        <v>5.5555555555555497E-2</v>
      </c>
      <c r="K92" s="82">
        <v>7.69230769230769E-2</v>
      </c>
      <c r="L92" s="82">
        <v>5.4794520547945202E-2</v>
      </c>
      <c r="M92" s="82">
        <v>0.10101010101010099</v>
      </c>
      <c r="N92" s="82">
        <v>0.113043478260869</v>
      </c>
      <c r="O92" s="82">
        <v>0.107011070110701</v>
      </c>
      <c r="P92" s="82">
        <v>6.9767441860465101E-2</v>
      </c>
      <c r="Q92" s="82">
        <v>5.4545454545454501E-2</v>
      </c>
      <c r="R92" s="82">
        <v>0.14285714285714199</v>
      </c>
      <c r="S92" s="82"/>
      <c r="T92" s="82"/>
      <c r="U92" s="82">
        <v>0.11111111111111099</v>
      </c>
      <c r="V92" s="82">
        <v>8.16326530612244E-2</v>
      </c>
      <c r="W92" s="82"/>
      <c r="X92" s="82">
        <v>0.12903225806451599</v>
      </c>
      <c r="Y92" s="82">
        <v>1.9047619047619001E-2</v>
      </c>
      <c r="Z92" s="82">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c r="A93" s="8"/>
      <c r="B93" s="243">
        <v>2</v>
      </c>
      <c r="C93" s="82"/>
      <c r="D93" s="82">
        <v>3.8461538461538401E-2</v>
      </c>
      <c r="E93" s="82"/>
      <c r="F93" s="82">
        <v>3.9735099337748297E-2</v>
      </c>
      <c r="G93" s="82">
        <v>6.7415730337078594E-2</v>
      </c>
      <c r="H93" s="82">
        <v>5.0955414012738801E-2</v>
      </c>
      <c r="I93" s="82">
        <v>5.95238095238095E-2</v>
      </c>
      <c r="J93" s="82">
        <v>6.25E-2</v>
      </c>
      <c r="K93" s="82">
        <v>5.7971014492753603E-2</v>
      </c>
      <c r="L93" s="82">
        <v>9.1304347826086901E-2</v>
      </c>
      <c r="M93" s="82">
        <v>9.3264248704663197E-2</v>
      </c>
      <c r="N93" s="82">
        <v>9.3591047812817907E-2</v>
      </c>
      <c r="O93" s="82">
        <v>9.6501809408926401E-2</v>
      </c>
      <c r="P93" s="82">
        <v>7.9399141630901199E-2</v>
      </c>
      <c r="Q93" s="82">
        <v>6.3636363636363602E-2</v>
      </c>
      <c r="R93" s="82">
        <v>0.12121212121212099</v>
      </c>
      <c r="S93" s="82"/>
      <c r="T93" s="82">
        <v>7.69230769230769E-2</v>
      </c>
      <c r="U93" s="82">
        <v>3.4482758620689599E-2</v>
      </c>
      <c r="V93" s="82">
        <v>0.10285714285714199</v>
      </c>
      <c r="W93" s="82">
        <v>0.2</v>
      </c>
      <c r="X93" s="82">
        <v>0.14285714285714199</v>
      </c>
      <c r="Y93" s="82">
        <v>6.7469879518072207E-2</v>
      </c>
      <c r="Z93" s="82">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c r="A94" s="8"/>
      <c r="B94" s="243">
        <v>3</v>
      </c>
      <c r="C94" s="82">
        <v>4.6875E-2</v>
      </c>
      <c r="D94" s="82">
        <v>2.5641025641025599E-2</v>
      </c>
      <c r="E94" s="82">
        <v>0.1</v>
      </c>
      <c r="F94" s="82">
        <v>3.9215686274509803E-2</v>
      </c>
      <c r="G94" s="82">
        <v>7.7083333333333295E-2</v>
      </c>
      <c r="H94" s="82">
        <v>6.2906724511930495E-2</v>
      </c>
      <c r="I94" s="82">
        <v>6.6805845511482206E-2</v>
      </c>
      <c r="J94" s="82">
        <v>6.8441064638783203E-2</v>
      </c>
      <c r="K94" s="82">
        <v>5.5288461538461502E-2</v>
      </c>
      <c r="L94" s="82">
        <v>0.11011235955056101</v>
      </c>
      <c r="M94" s="82">
        <v>0.105882352941176</v>
      </c>
      <c r="N94" s="82">
        <v>0.112140419307654</v>
      </c>
      <c r="O94" s="82">
        <v>0.106043329532497</v>
      </c>
      <c r="P94" s="82">
        <v>0.112953367875647</v>
      </c>
      <c r="Q94" s="82">
        <v>6.7264573991031307E-2</v>
      </c>
      <c r="R94" s="82">
        <v>0.13095238095237999</v>
      </c>
      <c r="S94" s="82"/>
      <c r="T94" s="82">
        <v>5.4054054054054002E-2</v>
      </c>
      <c r="U94" s="82">
        <v>8.6956521739130405E-2</v>
      </c>
      <c r="V94" s="82">
        <v>0.13554987212276201</v>
      </c>
      <c r="W94" s="82">
        <v>7.1428571428571397E-2</v>
      </c>
      <c r="X94" s="82">
        <v>0.13020833333333301</v>
      </c>
      <c r="Y94" s="82">
        <v>0.101449275362318</v>
      </c>
      <c r="Z94" s="82">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c r="A95" s="8"/>
      <c r="B95" s="243">
        <v>4</v>
      </c>
      <c r="C95" s="82">
        <v>5.3030303030302997E-2</v>
      </c>
      <c r="D95" s="82">
        <v>3.5294117647058802E-2</v>
      </c>
      <c r="E95" s="82">
        <v>4.2372881355932202E-2</v>
      </c>
      <c r="F95" s="82">
        <v>5.6105610561056098E-2</v>
      </c>
      <c r="G95" s="82">
        <v>7.3033707865168496E-2</v>
      </c>
      <c r="H95" s="82">
        <v>7.4167507568112995E-2</v>
      </c>
      <c r="I95" s="82">
        <v>8.3916083916083906E-2</v>
      </c>
      <c r="J95" s="82">
        <v>7.8449905482041504E-2</v>
      </c>
      <c r="K95" s="82">
        <v>5.29875986471251E-2</v>
      </c>
      <c r="L95" s="82">
        <v>0.103311258278145</v>
      </c>
      <c r="M95" s="82">
        <v>0.10871694417238</v>
      </c>
      <c r="N95" s="82">
        <v>0.13043478260869501</v>
      </c>
      <c r="O95" s="82">
        <v>0.118027734976887</v>
      </c>
      <c r="P95" s="82">
        <v>0.135633551457465</v>
      </c>
      <c r="Q95" s="82">
        <v>9.3093093093092993E-2</v>
      </c>
      <c r="R95" s="82">
        <v>0.11229946524064099</v>
      </c>
      <c r="S95" s="82">
        <v>0.16666666666666599</v>
      </c>
      <c r="T95" s="82">
        <v>6.9767441860465101E-2</v>
      </c>
      <c r="U95" s="82">
        <v>0.1</v>
      </c>
      <c r="V95" s="82">
        <v>0.13043478260869501</v>
      </c>
      <c r="W95" s="82">
        <v>9.5238095238095205E-2</v>
      </c>
      <c r="X95" s="82">
        <v>0.16307692307692301</v>
      </c>
      <c r="Y95" s="82">
        <v>0.120064034151547</v>
      </c>
      <c r="Z95" s="82">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c r="A96" s="8"/>
      <c r="B96" s="243">
        <v>5</v>
      </c>
      <c r="C96" s="82">
        <v>4.7058823529411702E-2</v>
      </c>
      <c r="D96" s="82">
        <v>5.1118210862619799E-2</v>
      </c>
      <c r="E96" s="82">
        <v>0.06</v>
      </c>
      <c r="F96" s="82">
        <v>6.6492829204693599E-2</v>
      </c>
      <c r="G96" s="82">
        <v>7.3196419167983098E-2</v>
      </c>
      <c r="H96" s="82">
        <v>8.5506027474067797E-2</v>
      </c>
      <c r="I96" s="82">
        <v>8.3632348882141799E-2</v>
      </c>
      <c r="J96" s="82">
        <v>7.8191489361702102E-2</v>
      </c>
      <c r="K96" s="82">
        <v>5.8353808353808302E-2</v>
      </c>
      <c r="L96" s="82">
        <v>0.10335448776065199</v>
      </c>
      <c r="M96" s="82">
        <v>0.122671804752729</v>
      </c>
      <c r="N96" s="82">
        <v>0.13955266679411199</v>
      </c>
      <c r="O96" s="82">
        <v>0.14360150062526</v>
      </c>
      <c r="P96" s="82">
        <v>0.139810426540284</v>
      </c>
      <c r="Q96" s="82">
        <v>8.9686098654708502E-2</v>
      </c>
      <c r="R96" s="82">
        <v>0.101796407185628</v>
      </c>
      <c r="S96" s="82">
        <v>0.168831168831168</v>
      </c>
      <c r="T96" s="82">
        <v>8.6330935251798496E-2</v>
      </c>
      <c r="U96" s="82">
        <v>9.6000000000000002E-2</v>
      </c>
      <c r="V96" s="82">
        <v>0.13339731285988399</v>
      </c>
      <c r="W96" s="82">
        <v>5.1282051282051197E-2</v>
      </c>
      <c r="X96" s="82">
        <v>0.152304609218436</v>
      </c>
      <c r="Y96" s="82">
        <v>0.123914495657982</v>
      </c>
      <c r="Z96" s="82">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c r="A97" s="8"/>
      <c r="B97" s="243">
        <v>6</v>
      </c>
      <c r="C97" s="82">
        <v>6.3291139240506306E-2</v>
      </c>
      <c r="D97" s="82">
        <v>5.0632911392405E-2</v>
      </c>
      <c r="E97" s="82">
        <v>7.9207920792079195E-2</v>
      </c>
      <c r="F97" s="82">
        <v>7.1369294605809097E-2</v>
      </c>
      <c r="G97" s="82">
        <v>8.2053072625698303E-2</v>
      </c>
      <c r="H97" s="82">
        <v>9.2302012183865606E-2</v>
      </c>
      <c r="I97" s="82">
        <v>8.8386982038057907E-2</v>
      </c>
      <c r="J97" s="82">
        <v>9.3512142080463906E-2</v>
      </c>
      <c r="K97" s="82">
        <v>7.4133763094278798E-2</v>
      </c>
      <c r="L97" s="82">
        <v>0.13037542662116</v>
      </c>
      <c r="M97" s="82">
        <v>0.132723677706376</v>
      </c>
      <c r="N97" s="82">
        <v>0.143444948921679</v>
      </c>
      <c r="O97" s="82">
        <v>0.15242854911760101</v>
      </c>
      <c r="P97" s="82">
        <v>0.156662665066026</v>
      </c>
      <c r="Q97" s="82">
        <v>0.103873239436619</v>
      </c>
      <c r="R97" s="82">
        <v>9.3406593406593394E-2</v>
      </c>
      <c r="S97" s="82">
        <v>0.148148148148148</v>
      </c>
      <c r="T97" s="82">
        <v>0.109523809523809</v>
      </c>
      <c r="U97" s="82">
        <v>9.4155844155844104E-2</v>
      </c>
      <c r="V97" s="82">
        <v>0.154654654654654</v>
      </c>
      <c r="W97" s="82">
        <v>0.12195121951219499</v>
      </c>
      <c r="X97" s="82">
        <v>0.183431952662721</v>
      </c>
      <c r="Y97" s="82">
        <v>0.13444108761329299</v>
      </c>
      <c r="Z97" s="82">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c r="A98" s="8"/>
      <c r="B98" s="243">
        <v>7</v>
      </c>
      <c r="C98" s="82">
        <v>9.2334494773519099E-2</v>
      </c>
      <c r="D98" s="82">
        <v>7.3243647234678605E-2</v>
      </c>
      <c r="E98" s="82">
        <v>8.6642599277978294E-2</v>
      </c>
      <c r="F98" s="82">
        <v>8.4507042253521097E-2</v>
      </c>
      <c r="G98" s="82">
        <v>9.5162986330178695E-2</v>
      </c>
      <c r="H98" s="82">
        <v>0.10133585211172499</v>
      </c>
      <c r="I98" s="82">
        <v>0.10245576973857901</v>
      </c>
      <c r="J98" s="82">
        <v>9.8927613941018705E-2</v>
      </c>
      <c r="K98" s="82">
        <v>8.7090796788140801E-2</v>
      </c>
      <c r="L98" s="82">
        <v>0.13755078351712099</v>
      </c>
      <c r="M98" s="82">
        <v>0.13784946236559101</v>
      </c>
      <c r="N98" s="82">
        <v>0.151708643727089</v>
      </c>
      <c r="O98" s="82">
        <v>0.15848806366047699</v>
      </c>
      <c r="P98" s="82">
        <v>0.16890292028413501</v>
      </c>
      <c r="Q98" s="82">
        <v>0.10243902439024299</v>
      </c>
      <c r="R98" s="82">
        <v>0.121130551816958</v>
      </c>
      <c r="S98" s="82">
        <v>0.154205607476635</v>
      </c>
      <c r="T98" s="82">
        <v>0.11363636363636299</v>
      </c>
      <c r="U98" s="82">
        <v>0.116455696202531</v>
      </c>
      <c r="V98" s="82">
        <v>0.14846625766871099</v>
      </c>
      <c r="W98" s="82">
        <v>0.134615384615384</v>
      </c>
      <c r="X98" s="82">
        <v>0.168627450980392</v>
      </c>
      <c r="Y98" s="82">
        <v>0.139520590043023</v>
      </c>
      <c r="Z98" s="82">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c r="A99" s="8"/>
      <c r="B99" s="243">
        <v>8</v>
      </c>
      <c r="C99" s="82">
        <v>9.0257879656160403E-2</v>
      </c>
      <c r="D99" s="82">
        <v>7.3229291716686601E-2</v>
      </c>
      <c r="E99" s="82">
        <v>8.6750788643533097E-2</v>
      </c>
      <c r="F99" s="82">
        <v>9.8788198103266597E-2</v>
      </c>
      <c r="G99" s="82">
        <v>0.103245480287519</v>
      </c>
      <c r="H99" s="82">
        <v>0.11152374521719501</v>
      </c>
      <c r="I99" s="82">
        <v>0.11171390611160301</v>
      </c>
      <c r="J99" s="82">
        <v>0.102472711071508</v>
      </c>
      <c r="K99" s="82">
        <v>0.103847188592951</v>
      </c>
      <c r="L99" s="82">
        <v>0.14308943089430801</v>
      </c>
      <c r="M99" s="82">
        <v>0.14631147540983599</v>
      </c>
      <c r="N99" s="82">
        <v>0.16053732658004799</v>
      </c>
      <c r="O99" s="82">
        <v>0.15956547978273899</v>
      </c>
      <c r="P99" s="82">
        <v>0.17763819095477301</v>
      </c>
      <c r="Q99" s="82">
        <v>0.12835820895522301</v>
      </c>
      <c r="R99" s="82">
        <v>0.119047619047619</v>
      </c>
      <c r="S99" s="82">
        <v>0.190140845070422</v>
      </c>
      <c r="T99" s="82">
        <v>0.12847222222222199</v>
      </c>
      <c r="U99" s="82">
        <v>0.128888888888888</v>
      </c>
      <c r="V99" s="82">
        <v>0.14409534127843901</v>
      </c>
      <c r="W99" s="82">
        <v>0.158730158730158</v>
      </c>
      <c r="X99" s="82">
        <v>0.16648044692737399</v>
      </c>
      <c r="Y99" s="82">
        <v>0.15584658559401299</v>
      </c>
      <c r="Z99" s="82">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c r="A100" s="8"/>
      <c r="B100" s="243">
        <v>9</v>
      </c>
      <c r="C100" s="82">
        <v>8.0052493438320202E-2</v>
      </c>
      <c r="D100" s="82">
        <v>9.6069868995633106E-2</v>
      </c>
      <c r="E100" s="82">
        <v>8.8642659279778394E-2</v>
      </c>
      <c r="F100" s="82">
        <v>0.111444277861069</v>
      </c>
      <c r="G100" s="82">
        <v>0.116022099447513</v>
      </c>
      <c r="H100" s="82">
        <v>0.120987137927428</v>
      </c>
      <c r="I100" s="82">
        <v>0.11812732534105</v>
      </c>
      <c r="J100" s="82">
        <v>0.10801896516182199</v>
      </c>
      <c r="K100" s="82">
        <v>0.115052968711505</v>
      </c>
      <c r="L100" s="82">
        <v>0.154780771262546</v>
      </c>
      <c r="M100" s="82">
        <v>0.15106560802340099</v>
      </c>
      <c r="N100" s="82">
        <v>0.16836845535520301</v>
      </c>
      <c r="O100" s="82">
        <v>0.16974690994702701</v>
      </c>
      <c r="P100" s="82">
        <v>0.182824803149606</v>
      </c>
      <c r="Q100" s="82">
        <v>0.144414168937329</v>
      </c>
      <c r="R100" s="82">
        <v>0.10970464135021001</v>
      </c>
      <c r="S100" s="82">
        <v>0.183544303797468</v>
      </c>
      <c r="T100" s="82">
        <v>0.131832797427652</v>
      </c>
      <c r="U100" s="82">
        <v>0.150105708245243</v>
      </c>
      <c r="V100" s="82">
        <v>0.15665796344647501</v>
      </c>
      <c r="W100" s="82">
        <v>0.188405797101449</v>
      </c>
      <c r="X100" s="82">
        <v>0.16262975778546701</v>
      </c>
      <c r="Y100" s="82">
        <v>0.16003649635036399</v>
      </c>
      <c r="Z100" s="82">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c r="A101" s="8"/>
      <c r="B101" s="243">
        <v>10</v>
      </c>
      <c r="C101" s="82">
        <v>0.105606258148631</v>
      </c>
      <c r="D101" s="82">
        <v>0.10752688172043</v>
      </c>
      <c r="E101" s="82">
        <v>9.7812097812097806E-2</v>
      </c>
      <c r="F101" s="82">
        <v>0.110480123902942</v>
      </c>
      <c r="G101" s="82">
        <v>0.11617917774596</v>
      </c>
      <c r="H101" s="82">
        <v>0.12630383145719301</v>
      </c>
      <c r="I101" s="82">
        <v>0.124370956146657</v>
      </c>
      <c r="J101" s="82">
        <v>0.119673802242609</v>
      </c>
      <c r="K101" s="82">
        <v>0.116146607231302</v>
      </c>
      <c r="L101" s="82">
        <v>0.15668718522663599</v>
      </c>
      <c r="M101" s="82">
        <v>0.15893297466935599</v>
      </c>
      <c r="N101" s="82">
        <v>0.17047411319021899</v>
      </c>
      <c r="O101" s="82">
        <v>0.17090153921329099</v>
      </c>
      <c r="P101" s="82">
        <v>0.18922337465216199</v>
      </c>
      <c r="Q101" s="82">
        <v>0.154569892473118</v>
      </c>
      <c r="R101" s="82">
        <v>0.10294117647058799</v>
      </c>
      <c r="S101" s="82">
        <v>0.16571428571428501</v>
      </c>
      <c r="T101" s="82">
        <v>0.1125</v>
      </c>
      <c r="U101" s="82">
        <v>0.161073825503355</v>
      </c>
      <c r="V101" s="82">
        <v>0.16593886462881999</v>
      </c>
      <c r="W101" s="82">
        <v>0.203125</v>
      </c>
      <c r="X101" s="82">
        <v>0.18046971569839301</v>
      </c>
      <c r="Y101" s="82">
        <v>0.15803108808290101</v>
      </c>
      <c r="Z101" s="82">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c r="A102" s="8"/>
      <c r="B102" s="243">
        <v>11</v>
      </c>
      <c r="C102" s="82">
        <v>0.108882521489971</v>
      </c>
      <c r="D102" s="82">
        <v>0.10256410256410201</v>
      </c>
      <c r="E102" s="82">
        <v>0.121532364597093</v>
      </c>
      <c r="F102" s="82">
        <v>0.113871057772816</v>
      </c>
      <c r="G102" s="82">
        <v>0.125244193618406</v>
      </c>
      <c r="H102" s="82">
        <v>0.13403199117484799</v>
      </c>
      <c r="I102" s="82">
        <v>0.129414345251151</v>
      </c>
      <c r="J102" s="82">
        <v>0.129782608695652</v>
      </c>
      <c r="K102" s="82">
        <v>0.116893732970027</v>
      </c>
      <c r="L102" s="82">
        <v>0.158842443729903</v>
      </c>
      <c r="M102" s="82">
        <v>0.158216997305902</v>
      </c>
      <c r="N102" s="82">
        <v>0.176249530251785</v>
      </c>
      <c r="O102" s="82">
        <v>0.17343474127393699</v>
      </c>
      <c r="P102" s="82">
        <v>0.184275184275184</v>
      </c>
      <c r="Q102" s="82">
        <v>0.161904761904761</v>
      </c>
      <c r="R102" s="82">
        <v>0.116997792494481</v>
      </c>
      <c r="S102" s="82">
        <v>0.164670658682634</v>
      </c>
      <c r="T102" s="82">
        <v>0.118466898954703</v>
      </c>
      <c r="U102" s="82">
        <v>0.15463917525773099</v>
      </c>
      <c r="V102" s="82">
        <v>0.161424332344213</v>
      </c>
      <c r="W102" s="82">
        <v>0.164179104477611</v>
      </c>
      <c r="X102" s="82">
        <v>0.16783216783216701</v>
      </c>
      <c r="Y102" s="82">
        <v>0.15912263210368799</v>
      </c>
      <c r="Z102" s="82">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c r="A103" s="8"/>
      <c r="B103" s="243">
        <v>12</v>
      </c>
      <c r="C103" s="82">
        <v>0.12225705329153599</v>
      </c>
      <c r="D103" s="82">
        <v>0.100230414746543</v>
      </c>
      <c r="E103" s="82">
        <v>0.120715350223546</v>
      </c>
      <c r="F103" s="82">
        <v>0.118127552623311</v>
      </c>
      <c r="G103" s="82">
        <v>0.12892927308447899</v>
      </c>
      <c r="H103" s="82">
        <v>0.13524341386427</v>
      </c>
      <c r="I103" s="82">
        <v>0.13013037180106199</v>
      </c>
      <c r="J103" s="82">
        <v>0.13164925916929801</v>
      </c>
      <c r="K103" s="82">
        <v>0.122160834868017</v>
      </c>
      <c r="L103" s="82">
        <v>0.159038013964313</v>
      </c>
      <c r="M103" s="82">
        <v>0.15434537246049601</v>
      </c>
      <c r="N103" s="82">
        <v>0.16866425992779699</v>
      </c>
      <c r="O103" s="82">
        <v>0.16644174538911299</v>
      </c>
      <c r="P103" s="82">
        <v>0.17279521674140499</v>
      </c>
      <c r="Q103" s="82">
        <v>0.16991643454038899</v>
      </c>
      <c r="R103" s="82">
        <v>0.10088272383354301</v>
      </c>
      <c r="S103" s="82">
        <v>0.134110787172011</v>
      </c>
      <c r="T103" s="82">
        <v>0.120141342756183</v>
      </c>
      <c r="U103" s="82">
        <v>0.16010498687663999</v>
      </c>
      <c r="V103" s="82">
        <v>0.16007777057679801</v>
      </c>
      <c r="W103" s="82">
        <v>0.15</v>
      </c>
      <c r="X103" s="82">
        <v>0.175206611570247</v>
      </c>
      <c r="Y103" s="82">
        <v>0.15606936416184899</v>
      </c>
      <c r="Z103" s="82">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c r="A104" s="8"/>
      <c r="B104" s="243">
        <v>13</v>
      </c>
      <c r="C104" s="82">
        <v>0.13859649122807</v>
      </c>
      <c r="D104" s="82">
        <v>0.107095046854083</v>
      </c>
      <c r="E104" s="82">
        <v>0.102253032928942</v>
      </c>
      <c r="F104" s="82">
        <v>0.123758594346829</v>
      </c>
      <c r="G104" s="82">
        <v>0.1273450824332</v>
      </c>
      <c r="H104" s="82">
        <v>0.13496932515337401</v>
      </c>
      <c r="I104" s="82">
        <v>0.12828310754769101</v>
      </c>
      <c r="J104" s="82">
        <v>0.12833473743330501</v>
      </c>
      <c r="K104" s="82">
        <v>0.124199288256227</v>
      </c>
      <c r="L104" s="82">
        <v>0.14942528735632099</v>
      </c>
      <c r="M104" s="82">
        <v>0.14210178453403799</v>
      </c>
      <c r="N104" s="82">
        <v>0.15932316971016899</v>
      </c>
      <c r="O104" s="82">
        <v>0.15541785295595301</v>
      </c>
      <c r="P104" s="82">
        <v>0.16275223288124299</v>
      </c>
      <c r="Q104" s="82">
        <v>0.157894736842105</v>
      </c>
      <c r="R104" s="82">
        <v>0.108187134502923</v>
      </c>
      <c r="S104" s="82">
        <v>0.125786163522012</v>
      </c>
      <c r="T104" s="82">
        <v>7.9545454545454503E-2</v>
      </c>
      <c r="U104" s="82">
        <v>0.164086687306501</v>
      </c>
      <c r="V104" s="82">
        <v>0.14306254493170301</v>
      </c>
      <c r="W104" s="82">
        <v>0.12765957446808501</v>
      </c>
      <c r="X104" s="82">
        <v>0.16356877323419999</v>
      </c>
      <c r="Y104" s="82">
        <v>0.14763969171483601</v>
      </c>
      <c r="Z104" s="82">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c r="A105" s="8"/>
      <c r="B105" s="243">
        <v>14</v>
      </c>
      <c r="C105" s="82">
        <v>0.115631691648822</v>
      </c>
      <c r="D105" s="82">
        <v>0.101449275362318</v>
      </c>
      <c r="E105" s="82">
        <v>0.111776447105788</v>
      </c>
      <c r="F105" s="82">
        <v>0.11687087653157301</v>
      </c>
      <c r="G105" s="82">
        <v>0.12101694915254201</v>
      </c>
      <c r="H105" s="82">
        <v>0.12645161290322501</v>
      </c>
      <c r="I105" s="82">
        <v>0.116400391261819</v>
      </c>
      <c r="J105" s="82">
        <v>0.11727574750830499</v>
      </c>
      <c r="K105" s="82">
        <v>0.121919584954604</v>
      </c>
      <c r="L105" s="82">
        <v>0.123940677966101</v>
      </c>
      <c r="M105" s="82">
        <v>0.13423076923076899</v>
      </c>
      <c r="N105" s="82">
        <v>0.148329099081493</v>
      </c>
      <c r="O105" s="82">
        <v>0.14794732765298199</v>
      </c>
      <c r="P105" s="82">
        <v>0.143226282761166</v>
      </c>
      <c r="Q105" s="82">
        <v>0.12581913499344599</v>
      </c>
      <c r="R105" s="82">
        <v>9.3577981651376096E-2</v>
      </c>
      <c r="S105" s="82">
        <v>0.13309352517985601</v>
      </c>
      <c r="T105" s="82">
        <v>9.9173553719008198E-2</v>
      </c>
      <c r="U105" s="82">
        <v>0.11985018726591699</v>
      </c>
      <c r="V105" s="82">
        <v>0.123604465709728</v>
      </c>
      <c r="W105" s="82">
        <v>0.11764705882352899</v>
      </c>
      <c r="X105" s="82">
        <v>0.153100775193798</v>
      </c>
      <c r="Y105" s="82">
        <v>0.12599469496021201</v>
      </c>
      <c r="Z105" s="82">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c r="A106" s="8"/>
      <c r="B106" s="243">
        <v>15</v>
      </c>
      <c r="C106" s="82">
        <v>9.8191214470284199E-2</v>
      </c>
      <c r="D106" s="82">
        <v>0.102766798418972</v>
      </c>
      <c r="E106" s="82">
        <v>0.10093896713615</v>
      </c>
      <c r="F106" s="82">
        <v>9.7658480868075298E-2</v>
      </c>
      <c r="G106" s="82">
        <v>0.100445524503847</v>
      </c>
      <c r="H106" s="82">
        <v>0.11265923566878901</v>
      </c>
      <c r="I106" s="82">
        <v>0.10172516359309899</v>
      </c>
      <c r="J106" s="82">
        <v>0.100638977635782</v>
      </c>
      <c r="K106" s="82">
        <v>0.10127931769722801</v>
      </c>
      <c r="L106" s="82">
        <v>0.111969111969111</v>
      </c>
      <c r="M106" s="82">
        <v>0.119536128456735</v>
      </c>
      <c r="N106" s="82">
        <v>0.12795674701509299</v>
      </c>
      <c r="O106" s="82">
        <v>0.117737003058103</v>
      </c>
      <c r="P106" s="82">
        <v>0.11652101539741901</v>
      </c>
      <c r="Q106" s="82">
        <v>0.104242424242424</v>
      </c>
      <c r="R106" s="82">
        <v>8.1585081585081501E-2</v>
      </c>
      <c r="S106" s="82">
        <v>0.119469026548672</v>
      </c>
      <c r="T106" s="82">
        <v>7.7981651376146793E-2</v>
      </c>
      <c r="U106" s="82">
        <v>8.8495575221238895E-2</v>
      </c>
      <c r="V106" s="82">
        <v>8.8055797733217006E-2</v>
      </c>
      <c r="W106" s="82">
        <v>9.6774193548387094E-2</v>
      </c>
      <c r="X106" s="82">
        <v>0.118503118503118</v>
      </c>
      <c r="Y106" s="82">
        <v>0.103710195734735</v>
      </c>
      <c r="Z106" s="82">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c r="A107" s="8"/>
      <c r="B107" s="243">
        <v>16</v>
      </c>
      <c r="C107" s="82">
        <v>7.8787878787878698E-2</v>
      </c>
      <c r="D107" s="82">
        <v>7.3459715639810394E-2</v>
      </c>
      <c r="E107" s="82">
        <v>6.8535825545171306E-2</v>
      </c>
      <c r="F107" s="82">
        <v>9.4325718496683794E-2</v>
      </c>
      <c r="G107" s="82">
        <v>7.7039274924471296E-2</v>
      </c>
      <c r="H107" s="82">
        <v>8.5111542192046502E-2</v>
      </c>
      <c r="I107" s="82">
        <v>7.6071256620125094E-2</v>
      </c>
      <c r="J107" s="82">
        <v>6.8931068931068901E-2</v>
      </c>
      <c r="K107" s="82">
        <v>7.2542372881355899E-2</v>
      </c>
      <c r="L107" s="82">
        <v>8.9171974522292904E-2</v>
      </c>
      <c r="M107" s="82">
        <v>7.7894736842105197E-2</v>
      </c>
      <c r="N107" s="82">
        <v>8.4371754932502596E-2</v>
      </c>
      <c r="O107" s="82">
        <v>8.4486166007905095E-2</v>
      </c>
      <c r="P107" s="82">
        <v>8.5568917668825101E-2</v>
      </c>
      <c r="Q107" s="82">
        <v>6.4516129032257993E-2</v>
      </c>
      <c r="R107" s="82">
        <v>7.5581395348837205E-2</v>
      </c>
      <c r="S107" s="82">
        <v>7.3033707865168496E-2</v>
      </c>
      <c r="T107" s="82">
        <v>6.2801932367149704E-2</v>
      </c>
      <c r="U107" s="82">
        <v>8.2125603864734303E-2</v>
      </c>
      <c r="V107" s="82">
        <v>7.1103008204193199E-2</v>
      </c>
      <c r="W107" s="82">
        <v>0.08</v>
      </c>
      <c r="X107" s="82">
        <v>7.9831932773109196E-2</v>
      </c>
      <c r="Y107" s="82">
        <v>8.4333641120344693E-2</v>
      </c>
      <c r="Z107" s="82">
        <v>5.9981255857544498E-2</v>
      </c>
      <c r="AA107" s="8"/>
    </row>
    <row r="108" spans="1:55">
      <c r="B108" s="243">
        <v>17</v>
      </c>
      <c r="C108" s="82">
        <v>3.3980582524271802E-2</v>
      </c>
      <c r="D108" s="82">
        <v>4.7794117647058799E-2</v>
      </c>
      <c r="E108" s="82">
        <v>4.5226130653266298E-2</v>
      </c>
      <c r="F108" s="82">
        <v>5.1167964404894302E-2</v>
      </c>
      <c r="G108" s="82">
        <v>5.7677902621722801E-2</v>
      </c>
      <c r="H108" s="82">
        <v>5.8195211786371999E-2</v>
      </c>
      <c r="I108" s="82">
        <v>5.0200072753728599E-2</v>
      </c>
      <c r="J108" s="82">
        <v>4.4742729306487698E-2</v>
      </c>
      <c r="K108" s="82">
        <v>4.8503611971104199E-2</v>
      </c>
      <c r="L108" s="82">
        <v>5.9740259740259698E-2</v>
      </c>
      <c r="M108" s="82">
        <v>5.23636363636363E-2</v>
      </c>
      <c r="N108" s="82">
        <v>5.3863298662704298E-2</v>
      </c>
      <c r="O108" s="82">
        <v>5.2561098091730797E-2</v>
      </c>
      <c r="P108" s="82">
        <v>4.8811817597944701E-2</v>
      </c>
      <c r="Q108" s="82">
        <v>4.8286604361370701E-2</v>
      </c>
      <c r="R108" s="82">
        <v>3.0837004405286299E-2</v>
      </c>
      <c r="S108" s="82">
        <v>2.1739130434782601E-2</v>
      </c>
      <c r="T108" s="82">
        <v>3.4965034965034898E-2</v>
      </c>
      <c r="U108" s="82">
        <v>5.6338028169014003E-2</v>
      </c>
      <c r="V108" s="82">
        <v>3.6569987389659497E-2</v>
      </c>
      <c r="W108" s="82"/>
      <c r="X108" s="82">
        <v>5.0632911392405E-2</v>
      </c>
      <c r="Y108" s="82">
        <v>4.8438751000800598E-2</v>
      </c>
      <c r="Z108" s="82">
        <v>4.5871559633027498E-2</v>
      </c>
    </row>
    <row r="109" spans="1:55">
      <c r="B109" s="243">
        <v>18</v>
      </c>
      <c r="C109" s="82">
        <v>4.3478260869565202E-2</v>
      </c>
      <c r="D109" s="82">
        <v>4.6875E-2</v>
      </c>
      <c r="E109" s="82">
        <v>1.8181818181818101E-2</v>
      </c>
      <c r="F109" s="82">
        <v>2.4896265560165901E-2</v>
      </c>
      <c r="G109" s="82">
        <v>5.1212938005390798E-2</v>
      </c>
      <c r="H109" s="82">
        <v>3.8848920863309301E-2</v>
      </c>
      <c r="I109" s="82">
        <v>2.9288702928870199E-2</v>
      </c>
      <c r="J109" s="82">
        <v>2.3054755043227598E-2</v>
      </c>
      <c r="K109" s="82">
        <v>2.86885245901639E-2</v>
      </c>
      <c r="L109" s="82">
        <v>7.63358778625954E-3</v>
      </c>
      <c r="M109" s="82">
        <v>2.3866348448687302E-2</v>
      </c>
      <c r="N109" s="82">
        <v>3.2175032175032099E-2</v>
      </c>
      <c r="O109" s="82">
        <v>2.8500619578686399E-2</v>
      </c>
      <c r="P109" s="82">
        <v>3.8186157517899701E-2</v>
      </c>
      <c r="Q109" s="82">
        <v>4.8034934497816498E-2</v>
      </c>
      <c r="R109" s="82"/>
      <c r="S109" s="82">
        <v>0.05</v>
      </c>
      <c r="T109" s="82">
        <v>2.27272727272727E-2</v>
      </c>
      <c r="U109" s="82">
        <v>2.94117647058823E-2</v>
      </c>
      <c r="V109" s="82">
        <v>2.40963855421686E-2</v>
      </c>
      <c r="W109" s="82">
        <v>0.14285714285714199</v>
      </c>
      <c r="X109" s="82">
        <v>5.4054054054054002E-2</v>
      </c>
      <c r="Y109" s="82">
        <v>2.8061224489795901E-2</v>
      </c>
      <c r="Z109" s="82">
        <v>2.53164556962025E-2</v>
      </c>
    </row>
    <row r="111" spans="1:55">
      <c r="B111" s="311" t="s">
        <v>1062</v>
      </c>
      <c r="C111" s="311"/>
      <c r="D111" s="311"/>
      <c r="E111" s="311"/>
      <c r="F111" s="311"/>
      <c r="G111" s="311"/>
      <c r="H111" s="311"/>
      <c r="I111" s="311"/>
      <c r="J111" s="311"/>
      <c r="K111" s="311"/>
      <c r="L111" s="311"/>
      <c r="M111" s="311"/>
      <c r="N111" s="311"/>
      <c r="O111" s="311"/>
      <c r="P111" s="311"/>
      <c r="Q111" s="311"/>
      <c r="R111" s="311"/>
      <c r="S111" s="311"/>
      <c r="T111" s="311"/>
      <c r="U111" s="311"/>
      <c r="V111" s="311"/>
      <c r="W111" s="311"/>
      <c r="X111" s="311"/>
      <c r="Y111" s="311"/>
      <c r="Z111" s="311"/>
    </row>
    <row r="112" spans="1:55">
      <c r="B112" s="243" t="s">
        <v>1021</v>
      </c>
      <c r="C112" s="335" t="s">
        <v>0</v>
      </c>
      <c r="D112" s="335"/>
      <c r="E112" s="335"/>
      <c r="F112" s="335" t="s">
        <v>1</v>
      </c>
      <c r="G112" s="335"/>
      <c r="H112" s="335"/>
      <c r="I112" s="335"/>
      <c r="J112" s="335"/>
      <c r="K112" s="335"/>
      <c r="L112" s="335" t="s">
        <v>1007</v>
      </c>
      <c r="M112" s="335"/>
      <c r="N112" s="335"/>
      <c r="O112" s="335"/>
      <c r="P112" s="335"/>
      <c r="Q112" s="335" t="s">
        <v>1009</v>
      </c>
      <c r="R112" s="335"/>
      <c r="S112" s="335"/>
      <c r="T112" s="335" t="s">
        <v>5</v>
      </c>
      <c r="U112" s="335"/>
      <c r="V112" s="335"/>
      <c r="W112" s="335"/>
      <c r="X112" s="335"/>
      <c r="Y112" s="335"/>
      <c r="Z112" s="244" t="s">
        <v>307</v>
      </c>
    </row>
    <row r="113" spans="2:26">
      <c r="B113" s="245" t="s">
        <v>12</v>
      </c>
      <c r="C113" s="245">
        <v>147</v>
      </c>
      <c r="D113" s="245">
        <v>258</v>
      </c>
      <c r="E113" s="245">
        <v>369</v>
      </c>
      <c r="F113" s="245">
        <v>14</v>
      </c>
      <c r="G113" s="245">
        <v>25</v>
      </c>
      <c r="H113" s="245">
        <v>36</v>
      </c>
      <c r="I113" s="245">
        <v>47</v>
      </c>
      <c r="J113" s="245">
        <v>58</v>
      </c>
      <c r="K113" s="245">
        <v>69</v>
      </c>
      <c r="L113" s="242" t="s">
        <v>1011</v>
      </c>
      <c r="M113" s="245" t="s">
        <v>1012</v>
      </c>
      <c r="N113" s="245" t="s">
        <v>1013</v>
      </c>
      <c r="O113" s="245" t="s">
        <v>1014</v>
      </c>
      <c r="P113" s="245">
        <v>5</v>
      </c>
      <c r="Q113" s="245" t="s">
        <v>476</v>
      </c>
      <c r="R113" s="245" t="s">
        <v>477</v>
      </c>
      <c r="S113" s="245" t="s">
        <v>868</v>
      </c>
      <c r="T113" s="245" t="s">
        <v>1016</v>
      </c>
      <c r="U113" s="245" t="s">
        <v>1017</v>
      </c>
      <c r="V113" s="245" t="s">
        <v>1018</v>
      </c>
      <c r="W113" s="245" t="s">
        <v>1015</v>
      </c>
      <c r="X113" s="245" t="s">
        <v>1019</v>
      </c>
      <c r="Y113" s="245" t="s">
        <v>1020</v>
      </c>
      <c r="Z113" s="245" t="s">
        <v>307</v>
      </c>
    </row>
    <row r="114" spans="2:26">
      <c r="B114" s="243">
        <v>0</v>
      </c>
      <c r="C114" s="82"/>
      <c r="D114" s="82"/>
      <c r="E114" s="82"/>
      <c r="F114" s="82"/>
      <c r="G114" s="82"/>
      <c r="H114" s="82">
        <v>0.14285714285714199</v>
      </c>
      <c r="I114" s="82">
        <v>0.125</v>
      </c>
      <c r="J114" s="82"/>
      <c r="K114" s="82"/>
      <c r="L114" s="82"/>
      <c r="M114" s="82"/>
      <c r="N114" s="82">
        <v>5.2631578947368397E-2</v>
      </c>
      <c r="O114" s="82">
        <v>0.17499999999999999</v>
      </c>
      <c r="P114" s="82">
        <v>6.0606060606060601E-2</v>
      </c>
      <c r="Q114" s="82">
        <v>0.16666666666666599</v>
      </c>
      <c r="R114" s="82"/>
      <c r="S114" s="82"/>
      <c r="T114" s="82"/>
      <c r="U114" s="82"/>
      <c r="V114" s="82"/>
      <c r="W114" s="82"/>
      <c r="X114" s="82"/>
      <c r="Y114" s="82">
        <v>6.6666666666666596E-2</v>
      </c>
      <c r="Z114" s="82"/>
    </row>
    <row r="115" spans="2:26">
      <c r="B115" s="243">
        <v>1</v>
      </c>
      <c r="C115" s="82"/>
      <c r="D115" s="82"/>
      <c r="E115" s="82"/>
      <c r="F115" s="82">
        <v>2.3809523809523801E-2</v>
      </c>
      <c r="G115" s="82">
        <v>7.4999999999999997E-2</v>
      </c>
      <c r="H115" s="82">
        <v>6.3291139240506306E-2</v>
      </c>
      <c r="I115" s="82">
        <v>4.5977011494252797E-2</v>
      </c>
      <c r="J115" s="82">
        <v>5.5555555555555497E-2</v>
      </c>
      <c r="K115" s="82">
        <v>0.15384615384615299</v>
      </c>
      <c r="L115" s="82">
        <v>4.1095890410958902E-2</v>
      </c>
      <c r="M115" s="82">
        <v>2.52525252525252E-2</v>
      </c>
      <c r="N115" s="82">
        <v>6.08695652173913E-2</v>
      </c>
      <c r="O115" s="82">
        <v>7.7490774907748999E-2</v>
      </c>
      <c r="P115" s="82">
        <v>0.104651162790697</v>
      </c>
      <c r="Q115" s="82">
        <v>3.6363636363636299E-2</v>
      </c>
      <c r="R115" s="82"/>
      <c r="S115" s="82"/>
      <c r="T115" s="82"/>
      <c r="U115" s="82">
        <v>0.11111111111111099</v>
      </c>
      <c r="V115" s="82">
        <v>0.122448979591836</v>
      </c>
      <c r="W115" s="82"/>
      <c r="X115" s="82">
        <v>0.16129032258064499</v>
      </c>
      <c r="Y115" s="82">
        <v>7.6190476190476197E-2</v>
      </c>
      <c r="Z115" s="82"/>
    </row>
    <row r="116" spans="2:26">
      <c r="B116" s="243">
        <v>2</v>
      </c>
      <c r="C116" s="82"/>
      <c r="D116" s="82"/>
      <c r="E116" s="82"/>
      <c r="F116" s="82">
        <v>3.3112582781456901E-2</v>
      </c>
      <c r="G116" s="82">
        <v>5.6179775280898799E-2</v>
      </c>
      <c r="H116" s="82">
        <v>4.7770700636942602E-2</v>
      </c>
      <c r="I116" s="82">
        <v>6.8452380952380903E-2</v>
      </c>
      <c r="J116" s="82">
        <v>6.25E-2</v>
      </c>
      <c r="K116" s="82">
        <v>5.0724637681159403E-2</v>
      </c>
      <c r="L116" s="82">
        <v>5.6521739130434699E-2</v>
      </c>
      <c r="M116" s="82">
        <v>8.46286701208981E-2</v>
      </c>
      <c r="N116" s="82">
        <v>0.102746693794506</v>
      </c>
      <c r="O116" s="82">
        <v>8.4439083232810602E-2</v>
      </c>
      <c r="P116" s="82">
        <v>0.100858369098712</v>
      </c>
      <c r="Q116" s="82">
        <v>4.54545454545454E-2</v>
      </c>
      <c r="R116" s="82">
        <v>3.03030303030303E-2</v>
      </c>
      <c r="S116" s="82"/>
      <c r="T116" s="82">
        <v>7.69230769230769E-2</v>
      </c>
      <c r="U116" s="82">
        <v>0.10344827586206801</v>
      </c>
      <c r="V116" s="82">
        <v>6.8571428571428505E-2</v>
      </c>
      <c r="W116" s="82">
        <v>0.2</v>
      </c>
      <c r="X116" s="82">
        <v>0.107142857142857</v>
      </c>
      <c r="Y116" s="82">
        <v>8.43373493975903E-2</v>
      </c>
      <c r="Z116" s="82">
        <v>3.2258064516128997E-2</v>
      </c>
    </row>
    <row r="117" spans="2:26">
      <c r="B117" s="243">
        <v>3</v>
      </c>
      <c r="C117" s="82">
        <v>1.5625E-2</v>
      </c>
      <c r="D117" s="82">
        <v>3.8461538461538401E-2</v>
      </c>
      <c r="E117" s="82">
        <v>2.5000000000000001E-2</v>
      </c>
      <c r="F117" s="82">
        <v>5.1470588235294101E-2</v>
      </c>
      <c r="G117" s="82">
        <v>6.0416666666666598E-2</v>
      </c>
      <c r="H117" s="82">
        <v>6.9414316702819903E-2</v>
      </c>
      <c r="I117" s="82">
        <v>5.3235908141962399E-2</v>
      </c>
      <c r="J117" s="82">
        <v>6.6539923954372596E-2</v>
      </c>
      <c r="K117" s="82">
        <v>6.9711538461538394E-2</v>
      </c>
      <c r="L117" s="82">
        <v>7.6404494382022403E-2</v>
      </c>
      <c r="M117" s="82">
        <v>9.1596638655462095E-2</v>
      </c>
      <c r="N117" s="82">
        <v>9.9951243295953104E-2</v>
      </c>
      <c r="O117" s="82">
        <v>0.108893956670467</v>
      </c>
      <c r="P117" s="82">
        <v>0.116062176165803</v>
      </c>
      <c r="Q117" s="82">
        <v>7.6233183856502199E-2</v>
      </c>
      <c r="R117" s="82">
        <v>9.5238095238095205E-2</v>
      </c>
      <c r="S117" s="82">
        <v>0.2</v>
      </c>
      <c r="T117" s="82">
        <v>0.135135135135135</v>
      </c>
      <c r="U117" s="82">
        <v>0.115942028985507</v>
      </c>
      <c r="V117" s="82">
        <v>8.1841432225063904E-2</v>
      </c>
      <c r="W117" s="82">
        <v>7.1428571428571397E-2</v>
      </c>
      <c r="X117" s="82">
        <v>0.109375</v>
      </c>
      <c r="Y117" s="82">
        <v>9.2753623188405798E-2</v>
      </c>
      <c r="Z117" s="82">
        <v>5.6701030927835003E-2</v>
      </c>
    </row>
    <row r="118" spans="2:26">
      <c r="B118" s="243">
        <v>4</v>
      </c>
      <c r="C118" s="82">
        <v>5.3030303030302997E-2</v>
      </c>
      <c r="D118" s="82">
        <v>4.7058823529411702E-2</v>
      </c>
      <c r="E118" s="82">
        <v>4.2372881355932202E-2</v>
      </c>
      <c r="F118" s="82">
        <v>5.5005500550055E-2</v>
      </c>
      <c r="G118" s="82">
        <v>7.2097378277153498E-2</v>
      </c>
      <c r="H118" s="82">
        <v>7.2149344096871806E-2</v>
      </c>
      <c r="I118" s="82">
        <v>6.6933066933066901E-2</v>
      </c>
      <c r="J118" s="82">
        <v>6.8052930056710703E-2</v>
      </c>
      <c r="K118" s="82">
        <v>8.2299887260428403E-2</v>
      </c>
      <c r="L118" s="82">
        <v>9.6688741721854293E-2</v>
      </c>
      <c r="M118" s="82">
        <v>0.107737512242899</v>
      </c>
      <c r="N118" s="82">
        <v>0.110697940503432</v>
      </c>
      <c r="O118" s="82">
        <v>0.11956856702619401</v>
      </c>
      <c r="P118" s="82">
        <v>0.118976799524092</v>
      </c>
      <c r="Q118" s="82">
        <v>0.114114114114114</v>
      </c>
      <c r="R118" s="82">
        <v>0.10695187165775399</v>
      </c>
      <c r="S118" s="82">
        <v>0.11111111111111099</v>
      </c>
      <c r="T118" s="82">
        <v>9.3023255813953404E-2</v>
      </c>
      <c r="U118" s="82">
        <v>0.107692307692307</v>
      </c>
      <c r="V118" s="82">
        <v>0.109396914446002</v>
      </c>
      <c r="W118" s="82">
        <v>4.7619047619047603E-2</v>
      </c>
      <c r="X118" s="82">
        <v>0.123076923076923</v>
      </c>
      <c r="Y118" s="82">
        <v>0.11205976520810999</v>
      </c>
      <c r="Z118" s="82">
        <v>5.2884615384615301E-2</v>
      </c>
    </row>
    <row r="119" spans="2:26">
      <c r="B119" s="243">
        <v>5</v>
      </c>
      <c r="C119" s="82">
        <v>8.2352941176470504E-2</v>
      </c>
      <c r="D119" s="82">
        <v>7.6677316293929695E-2</v>
      </c>
      <c r="E119" s="82">
        <v>5.1999999999999998E-2</v>
      </c>
      <c r="F119" s="82">
        <v>8.0182529335071695E-2</v>
      </c>
      <c r="G119" s="82">
        <v>8.4781463928383302E-2</v>
      </c>
      <c r="H119" s="82">
        <v>7.6254555649004699E-2</v>
      </c>
      <c r="I119" s="82">
        <v>7.9768147943692996E-2</v>
      </c>
      <c r="J119" s="82">
        <v>7.1808510638297796E-2</v>
      </c>
      <c r="K119" s="82">
        <v>8.4766584766584704E-2</v>
      </c>
      <c r="L119" s="82">
        <v>0.119673617407071</v>
      </c>
      <c r="M119" s="82">
        <v>0.121708413615928</v>
      </c>
      <c r="N119" s="82">
        <v>0.122347543490728</v>
      </c>
      <c r="O119" s="82">
        <v>0.13401417257190401</v>
      </c>
      <c r="P119" s="82">
        <v>0.13349131121642899</v>
      </c>
      <c r="Q119" s="82">
        <v>0.12780269058295901</v>
      </c>
      <c r="R119" s="82">
        <v>0.119760479041916</v>
      </c>
      <c r="S119" s="82">
        <v>6.4935064935064901E-2</v>
      </c>
      <c r="T119" s="82">
        <v>6.4748201438848907E-2</v>
      </c>
      <c r="U119" s="82">
        <v>8.7999999999999995E-2</v>
      </c>
      <c r="V119" s="82">
        <v>0.12667946257197599</v>
      </c>
      <c r="W119" s="82">
        <v>7.69230769230769E-2</v>
      </c>
      <c r="X119" s="82">
        <v>0.13827655310621201</v>
      </c>
      <c r="Y119" s="82">
        <v>0.11723446893787499</v>
      </c>
      <c r="Z119" s="82">
        <v>7.8751857355126298E-2</v>
      </c>
    </row>
    <row r="120" spans="2:26">
      <c r="B120" s="243">
        <v>6</v>
      </c>
      <c r="C120" s="82">
        <v>8.35443037974683E-2</v>
      </c>
      <c r="D120" s="82">
        <v>9.2827004219409204E-2</v>
      </c>
      <c r="E120" s="82">
        <v>6.4356435643564303E-2</v>
      </c>
      <c r="F120" s="82">
        <v>8.8796680497925301E-2</v>
      </c>
      <c r="G120" s="82">
        <v>9.18296089385474E-2</v>
      </c>
      <c r="H120" s="82">
        <v>9.2486616208233299E-2</v>
      </c>
      <c r="I120" s="82">
        <v>9.01653921394273E-2</v>
      </c>
      <c r="J120" s="82">
        <v>8.8437839797027906E-2</v>
      </c>
      <c r="K120" s="82">
        <v>8.8235294117646995E-2</v>
      </c>
      <c r="L120" s="82">
        <v>0.133788395904436</v>
      </c>
      <c r="M120" s="82">
        <v>0.13173504695995999</v>
      </c>
      <c r="N120" s="82">
        <v>0.13720204313280299</v>
      </c>
      <c r="O120" s="82">
        <v>0.14977354365141299</v>
      </c>
      <c r="P120" s="82">
        <v>0.14435774309723801</v>
      </c>
      <c r="Q120" s="82">
        <v>0.13380281690140799</v>
      </c>
      <c r="R120" s="82">
        <v>0.124542124542124</v>
      </c>
      <c r="S120" s="82">
        <v>0.118518518518518</v>
      </c>
      <c r="T120" s="82">
        <v>4.7619047619047603E-2</v>
      </c>
      <c r="U120" s="82">
        <v>0.11688311688311601</v>
      </c>
      <c r="V120" s="82">
        <v>0.13213213213213201</v>
      </c>
      <c r="W120" s="82">
        <v>9.7560975609756101E-2</v>
      </c>
      <c r="X120" s="82">
        <v>0.134615384615384</v>
      </c>
      <c r="Y120" s="82">
        <v>0.12915407854984801</v>
      </c>
      <c r="Z120" s="82">
        <v>8.7332053742802299E-2</v>
      </c>
    </row>
    <row r="121" spans="2:26">
      <c r="B121" s="243">
        <v>7</v>
      </c>
      <c r="C121" s="82">
        <v>0.111498257839721</v>
      </c>
      <c r="D121" s="82">
        <v>8.22122571001494E-2</v>
      </c>
      <c r="E121" s="82">
        <v>7.2202166064981907E-2</v>
      </c>
      <c r="F121" s="82">
        <v>9.3469910371318798E-2</v>
      </c>
      <c r="G121" s="82">
        <v>0.110672975814931</v>
      </c>
      <c r="H121" s="82">
        <v>0.102685197679125</v>
      </c>
      <c r="I121" s="82">
        <v>9.8758912067599597E-2</v>
      </c>
      <c r="J121" s="82">
        <v>9.8927613941018705E-2</v>
      </c>
      <c r="K121" s="82">
        <v>9.5429277331686199E-2</v>
      </c>
      <c r="L121" s="82">
        <v>0.134648868253047</v>
      </c>
      <c r="M121" s="82">
        <v>0.14838709677419301</v>
      </c>
      <c r="N121" s="82">
        <v>0.15040794608017</v>
      </c>
      <c r="O121" s="82">
        <v>0.156896551724137</v>
      </c>
      <c r="P121" s="82">
        <v>0.14443567482241501</v>
      </c>
      <c r="Q121" s="82">
        <v>0.146341463414634</v>
      </c>
      <c r="R121" s="82">
        <v>0.121130551816958</v>
      </c>
      <c r="S121" s="82">
        <v>0.200934579439252</v>
      </c>
      <c r="T121" s="82">
        <v>9.0909090909090898E-2</v>
      </c>
      <c r="U121" s="82">
        <v>0.10886075949367</v>
      </c>
      <c r="V121" s="82">
        <v>0.13374233128834301</v>
      </c>
      <c r="W121" s="82">
        <v>9.6153846153846104E-2</v>
      </c>
      <c r="X121" s="82">
        <v>0.16078431372549001</v>
      </c>
      <c r="Y121" s="82">
        <v>0.14320835894283901</v>
      </c>
      <c r="Z121" s="82">
        <v>9.6726190476190396E-2</v>
      </c>
    </row>
    <row r="122" spans="2:26">
      <c r="B122" s="243">
        <v>8</v>
      </c>
      <c r="C122" s="82">
        <v>0.10315186246418299</v>
      </c>
      <c r="D122" s="82">
        <v>9.3637454981992801E-2</v>
      </c>
      <c r="E122" s="82">
        <v>7.2555205047318605E-2</v>
      </c>
      <c r="F122" s="82">
        <v>0.10168598524762899</v>
      </c>
      <c r="G122" s="82">
        <v>0.11282944892180299</v>
      </c>
      <c r="H122" s="82">
        <v>0.110961062345262</v>
      </c>
      <c r="I122" s="82">
        <v>0.107174490699734</v>
      </c>
      <c r="J122" s="82">
        <v>0.10759634662508299</v>
      </c>
      <c r="K122" s="82">
        <v>0.1076136669357</v>
      </c>
      <c r="L122" s="82">
        <v>0.150135501355013</v>
      </c>
      <c r="M122" s="82">
        <v>0.15696721311475401</v>
      </c>
      <c r="N122" s="82">
        <v>0.15602290244439501</v>
      </c>
      <c r="O122" s="82">
        <v>0.164514182257091</v>
      </c>
      <c r="P122" s="82">
        <v>0.14849246231155699</v>
      </c>
      <c r="Q122" s="82">
        <v>0.16119402985074599</v>
      </c>
      <c r="R122" s="82">
        <v>0.132653061224489</v>
      </c>
      <c r="S122" s="82">
        <v>0.169014084507042</v>
      </c>
      <c r="T122" s="82">
        <v>9.7222222222222196E-2</v>
      </c>
      <c r="U122" s="82">
        <v>0.12666666666666601</v>
      </c>
      <c r="V122" s="82">
        <v>0.13976164680389999</v>
      </c>
      <c r="W122" s="82">
        <v>0.158730158730158</v>
      </c>
      <c r="X122" s="82">
        <v>0.17094972067039099</v>
      </c>
      <c r="Y122" s="82">
        <v>0.15154349859681901</v>
      </c>
      <c r="Z122" s="82">
        <v>9.9869451697127895E-2</v>
      </c>
    </row>
    <row r="123" spans="2:26">
      <c r="B123" s="243">
        <v>9</v>
      </c>
      <c r="C123" s="82">
        <v>9.8425196850393706E-2</v>
      </c>
      <c r="D123" s="82">
        <v>9.7161572052401696E-2</v>
      </c>
      <c r="E123" s="82">
        <v>7.2022160664819895E-2</v>
      </c>
      <c r="F123" s="82">
        <v>0.10694652673663101</v>
      </c>
      <c r="G123" s="82">
        <v>0.11581747493349701</v>
      </c>
      <c r="H123" s="82">
        <v>0.120568859144619</v>
      </c>
      <c r="I123" s="82">
        <v>0.113269946258784</v>
      </c>
      <c r="J123" s="82">
        <v>0.108843537414965</v>
      </c>
      <c r="K123" s="82">
        <v>0.10864745011086401</v>
      </c>
      <c r="L123" s="82">
        <v>0.15055467511885801</v>
      </c>
      <c r="M123" s="82">
        <v>0.16151274550773001</v>
      </c>
      <c r="N123" s="82">
        <v>0.16109059309146201</v>
      </c>
      <c r="O123" s="82">
        <v>0.160565038257798</v>
      </c>
      <c r="P123" s="82">
        <v>0.16584645669291301</v>
      </c>
      <c r="Q123" s="82">
        <v>0.15531335149863701</v>
      </c>
      <c r="R123" s="82">
        <v>0.13185654008438799</v>
      </c>
      <c r="S123" s="82">
        <v>0.183544303797468</v>
      </c>
      <c r="T123" s="82">
        <v>0.112540192926045</v>
      </c>
      <c r="U123" s="82">
        <v>0.13953488372093001</v>
      </c>
      <c r="V123" s="82">
        <v>0.14308093994778001</v>
      </c>
      <c r="W123" s="82">
        <v>0.101449275362318</v>
      </c>
      <c r="X123" s="82">
        <v>0.17416378316032199</v>
      </c>
      <c r="Y123" s="82">
        <v>0.15729927007299199</v>
      </c>
      <c r="Z123" s="82">
        <v>0.118518518518518</v>
      </c>
    </row>
    <row r="124" spans="2:26">
      <c r="B124" s="243">
        <v>10</v>
      </c>
      <c r="C124" s="82">
        <v>0.116036505867014</v>
      </c>
      <c r="D124" s="82">
        <v>0.11612903225806399</v>
      </c>
      <c r="E124" s="82">
        <v>9.5238095238095205E-2</v>
      </c>
      <c r="F124" s="82">
        <v>0.116933402168301</v>
      </c>
      <c r="G124" s="82">
        <v>0.119042749028431</v>
      </c>
      <c r="H124" s="82">
        <v>0.12206960652690201</v>
      </c>
      <c r="I124" s="82">
        <v>0.11666837835062099</v>
      </c>
      <c r="J124" s="82">
        <v>0.111722731906218</v>
      </c>
      <c r="K124" s="82">
        <v>0.11565131253095499</v>
      </c>
      <c r="L124" s="82">
        <v>0.14941242305540001</v>
      </c>
      <c r="M124" s="82">
        <v>0.16072629455279</v>
      </c>
      <c r="N124" s="82">
        <v>0.160371943519687</v>
      </c>
      <c r="O124" s="82">
        <v>0.16406059125335901</v>
      </c>
      <c r="P124" s="82">
        <v>0.16544396660763899</v>
      </c>
      <c r="Q124" s="82">
        <v>0.16397849462365499</v>
      </c>
      <c r="R124" s="82">
        <v>0.122899159663865</v>
      </c>
      <c r="S124" s="82">
        <v>0.157142857142857</v>
      </c>
      <c r="T124" s="82">
        <v>0.11874999999999999</v>
      </c>
      <c r="U124" s="82">
        <v>0.15436241610738199</v>
      </c>
      <c r="V124" s="82">
        <v>0.144650655021834</v>
      </c>
      <c r="W124" s="82">
        <v>0.109375</v>
      </c>
      <c r="X124" s="82">
        <v>0.184177997527812</v>
      </c>
      <c r="Y124" s="82">
        <v>0.15155440414507701</v>
      </c>
      <c r="Z124" s="82">
        <v>0.12554112554112501</v>
      </c>
    </row>
    <row r="125" spans="2:26">
      <c r="B125" s="243">
        <v>11</v>
      </c>
      <c r="C125" s="82">
        <v>0.111747851002865</v>
      </c>
      <c r="D125" s="82">
        <v>0.109253065774804</v>
      </c>
      <c r="E125" s="82">
        <v>9.64332892998679E-2</v>
      </c>
      <c r="F125" s="82">
        <v>0.121127546748534</v>
      </c>
      <c r="G125" s="82">
        <v>0.118081180811808</v>
      </c>
      <c r="H125" s="82">
        <v>0.121125206839492</v>
      </c>
      <c r="I125" s="82">
        <v>0.11647291072603599</v>
      </c>
      <c r="J125" s="82">
        <v>0.11630434782608599</v>
      </c>
      <c r="K125" s="82">
        <v>0.11825613079019</v>
      </c>
      <c r="L125" s="82">
        <v>0.14147909967845601</v>
      </c>
      <c r="M125" s="82">
        <v>0.152583884398726</v>
      </c>
      <c r="N125" s="82">
        <v>0.157459601653513</v>
      </c>
      <c r="O125" s="82">
        <v>0.16107564851283401</v>
      </c>
      <c r="P125" s="82">
        <v>0.17035217035217001</v>
      </c>
      <c r="Q125" s="82">
        <v>0.14829931972789101</v>
      </c>
      <c r="R125" s="82">
        <v>0.114790286975717</v>
      </c>
      <c r="S125" s="82">
        <v>0.15269461077844301</v>
      </c>
      <c r="T125" s="82">
        <v>0.111498257839721</v>
      </c>
      <c r="U125" s="82">
        <v>0.15721649484535999</v>
      </c>
      <c r="V125" s="82">
        <v>0.12997032640949499</v>
      </c>
      <c r="W125" s="82">
        <v>0.164179104477611</v>
      </c>
      <c r="X125" s="82">
        <v>0.17482517482517401</v>
      </c>
      <c r="Y125" s="82">
        <v>0.153539381854436</v>
      </c>
      <c r="Z125" s="82">
        <v>0.119696010132995</v>
      </c>
    </row>
    <row r="126" spans="2:26">
      <c r="B126" s="243">
        <v>12</v>
      </c>
      <c r="C126" s="82">
        <v>0.115987460815047</v>
      </c>
      <c r="D126" s="82">
        <v>0.111751152073732</v>
      </c>
      <c r="E126" s="82">
        <v>9.0909090909090898E-2</v>
      </c>
      <c r="F126" s="82">
        <v>0.108388312912346</v>
      </c>
      <c r="G126" s="82">
        <v>0.11763261296660101</v>
      </c>
      <c r="H126" s="82">
        <v>0.121767633847274</v>
      </c>
      <c r="I126" s="82">
        <v>0.11021245774987901</v>
      </c>
      <c r="J126" s="82">
        <v>0.119504493563274</v>
      </c>
      <c r="K126" s="82">
        <v>0.119705340699815</v>
      </c>
      <c r="L126" s="82">
        <v>0.14274631497284701</v>
      </c>
      <c r="M126" s="82">
        <v>0.14813769751693001</v>
      </c>
      <c r="N126" s="82">
        <v>0.14931407942238201</v>
      </c>
      <c r="O126" s="82">
        <v>0.150547308442045</v>
      </c>
      <c r="P126" s="82">
        <v>0.15396113602391601</v>
      </c>
      <c r="Q126" s="82">
        <v>0.13091922005570999</v>
      </c>
      <c r="R126" s="82">
        <v>0.110970996216897</v>
      </c>
      <c r="S126" s="82">
        <v>0.14285714285714199</v>
      </c>
      <c r="T126" s="82">
        <v>8.8339222614840895E-2</v>
      </c>
      <c r="U126" s="82">
        <v>0.118110236220472</v>
      </c>
      <c r="V126" s="82">
        <v>0.124432922877511</v>
      </c>
      <c r="W126" s="82">
        <v>0.16666666666666599</v>
      </c>
      <c r="X126" s="82">
        <v>0.15702479338842901</v>
      </c>
      <c r="Y126" s="82">
        <v>0.13958467137657801</v>
      </c>
      <c r="Z126" s="82">
        <v>0.117921385742838</v>
      </c>
    </row>
    <row r="127" spans="2:26">
      <c r="B127" s="243">
        <v>13</v>
      </c>
      <c r="C127" s="82">
        <v>9.4736842105263105E-2</v>
      </c>
      <c r="D127" s="82">
        <v>8.9692101740294503E-2</v>
      </c>
      <c r="E127" s="82">
        <v>9.1854419410745194E-2</v>
      </c>
      <c r="F127" s="82">
        <v>0.103132161955691</v>
      </c>
      <c r="G127" s="82">
        <v>0.106026151222285</v>
      </c>
      <c r="H127" s="82">
        <v>0.10861684327941901</v>
      </c>
      <c r="I127" s="82">
        <v>0.10575062206248199</v>
      </c>
      <c r="J127" s="82">
        <v>0.11345127773097401</v>
      </c>
      <c r="K127" s="82">
        <v>0.10676156583629801</v>
      </c>
      <c r="L127" s="82">
        <v>0.114058355437665</v>
      </c>
      <c r="M127" s="82">
        <v>0.132518175809649</v>
      </c>
      <c r="N127" s="82">
        <v>0.13436086446640899</v>
      </c>
      <c r="O127" s="82">
        <v>0.141852286049238</v>
      </c>
      <c r="P127" s="82">
        <v>0.13959642739000899</v>
      </c>
      <c r="Q127" s="82">
        <v>0.122807017543859</v>
      </c>
      <c r="R127" s="82">
        <v>9.9415204678362498E-2</v>
      </c>
      <c r="S127" s="82">
        <v>0.116352201257861</v>
      </c>
      <c r="T127" s="82">
        <v>0.102272727272727</v>
      </c>
      <c r="U127" s="82">
        <v>0.13003095975232101</v>
      </c>
      <c r="V127" s="82">
        <v>0.112868439971243</v>
      </c>
      <c r="W127" s="82">
        <v>0.14893617021276501</v>
      </c>
      <c r="X127" s="82">
        <v>0.13568773234200701</v>
      </c>
      <c r="Y127" s="82">
        <v>0.125963391136801</v>
      </c>
      <c r="Z127" s="82">
        <v>0.11259676284306799</v>
      </c>
    </row>
    <row r="128" spans="2:26">
      <c r="B128" s="243">
        <v>14</v>
      </c>
      <c r="C128" s="82">
        <v>8.3511777301927201E-2</v>
      </c>
      <c r="D128" s="82">
        <v>6.7632850241545805E-2</v>
      </c>
      <c r="E128" s="82">
        <v>7.7844311377245498E-2</v>
      </c>
      <c r="F128" s="82">
        <v>8.5296889726672903E-2</v>
      </c>
      <c r="G128" s="82">
        <v>9.9322033898305004E-2</v>
      </c>
      <c r="H128" s="82">
        <v>9.5322580645161206E-2</v>
      </c>
      <c r="I128" s="82">
        <v>9.5207042712748602E-2</v>
      </c>
      <c r="J128" s="82">
        <v>9.9667774086378697E-2</v>
      </c>
      <c r="K128" s="82">
        <v>8.9926502377864204E-2</v>
      </c>
      <c r="L128" s="82">
        <v>0.10593220338983</v>
      </c>
      <c r="M128" s="82">
        <v>0.119230769230769</v>
      </c>
      <c r="N128" s="82">
        <v>0.117256204807504</v>
      </c>
      <c r="O128" s="82">
        <v>0.117738187451587</v>
      </c>
      <c r="P128" s="82">
        <v>0.11812476928755899</v>
      </c>
      <c r="Q128" s="82">
        <v>9.6985583224115296E-2</v>
      </c>
      <c r="R128" s="82">
        <v>8.2568807339449504E-2</v>
      </c>
      <c r="S128" s="82">
        <v>0.104316546762589</v>
      </c>
      <c r="T128" s="82">
        <v>9.5041322314049506E-2</v>
      </c>
      <c r="U128" s="82">
        <v>0.101123595505617</v>
      </c>
      <c r="V128" s="82">
        <v>9.2503987240829297E-2</v>
      </c>
      <c r="W128" s="82">
        <v>0.17647058823529399</v>
      </c>
      <c r="X128" s="82">
        <v>0.12596899224806199</v>
      </c>
      <c r="Y128" s="82">
        <v>0.109283819628647</v>
      </c>
      <c r="Z128" s="82">
        <v>9.6979332273449903E-2</v>
      </c>
    </row>
    <row r="129" spans="2:26">
      <c r="B129" s="243">
        <v>15</v>
      </c>
      <c r="C129" s="82">
        <v>6.9767441860465101E-2</v>
      </c>
      <c r="D129" s="82">
        <v>5.7312252964426803E-2</v>
      </c>
      <c r="E129" s="82">
        <v>6.8075117370892002E-2</v>
      </c>
      <c r="F129" s="82">
        <v>8.1667618503712097E-2</v>
      </c>
      <c r="G129" s="82">
        <v>8.4244633454839998E-2</v>
      </c>
      <c r="H129" s="82">
        <v>7.6035031847133699E-2</v>
      </c>
      <c r="I129" s="82">
        <v>8.1697402339877004E-2</v>
      </c>
      <c r="J129" s="82">
        <v>8.2268370607028699E-2</v>
      </c>
      <c r="K129" s="82">
        <v>7.7825159914712103E-2</v>
      </c>
      <c r="L129" s="82">
        <v>8.3655083655083604E-2</v>
      </c>
      <c r="M129" s="82">
        <v>9.3220338983050793E-2</v>
      </c>
      <c r="N129" s="82">
        <v>8.9659833295787306E-2</v>
      </c>
      <c r="O129" s="82">
        <v>9.5456531236347703E-2</v>
      </c>
      <c r="P129" s="82">
        <v>9.4881398252184695E-2</v>
      </c>
      <c r="Q129" s="82">
        <v>7.2727272727272696E-2</v>
      </c>
      <c r="R129" s="82">
        <v>6.5268065268065195E-2</v>
      </c>
      <c r="S129" s="82">
        <v>9.7345132743362803E-2</v>
      </c>
      <c r="T129" s="82">
        <v>7.3394495412843999E-2</v>
      </c>
      <c r="U129" s="82">
        <v>7.5221238938053103E-2</v>
      </c>
      <c r="V129" s="82">
        <v>7.9337401918047001E-2</v>
      </c>
      <c r="W129" s="82">
        <v>9.6774193548387094E-2</v>
      </c>
      <c r="X129" s="82">
        <v>9.1476091476091398E-2</v>
      </c>
      <c r="Y129" s="82">
        <v>8.9395267309377704E-2</v>
      </c>
      <c r="Z129" s="82">
        <v>8.5763293310463104E-2</v>
      </c>
    </row>
    <row r="130" spans="2:26">
      <c r="B130" s="243">
        <v>16</v>
      </c>
      <c r="C130" s="82">
        <v>6.3636363636363602E-2</v>
      </c>
      <c r="D130" s="82">
        <v>5.6872037914691899E-2</v>
      </c>
      <c r="E130" s="82">
        <v>5.9190031152647898E-2</v>
      </c>
      <c r="F130" s="82">
        <v>6.1164333087693402E-2</v>
      </c>
      <c r="G130" s="82">
        <v>6.1430010070493403E-2</v>
      </c>
      <c r="H130" s="82">
        <v>5.55286129970902E-2</v>
      </c>
      <c r="I130" s="82">
        <v>5.6812710640346598E-2</v>
      </c>
      <c r="J130" s="82">
        <v>5.9940059940059902E-2</v>
      </c>
      <c r="K130" s="82">
        <v>5.8983050847457599E-2</v>
      </c>
      <c r="L130" s="82">
        <v>3.98089171974522E-2</v>
      </c>
      <c r="M130" s="82">
        <v>6.2631578947368399E-2</v>
      </c>
      <c r="N130" s="82">
        <v>6.3603322949117302E-2</v>
      </c>
      <c r="O130" s="82">
        <v>6.1017786561264803E-2</v>
      </c>
      <c r="P130" s="82">
        <v>6.5217391304347797E-2</v>
      </c>
      <c r="Q130" s="82">
        <v>5.0868486352357301E-2</v>
      </c>
      <c r="R130" s="82">
        <v>4.0697674418604599E-2</v>
      </c>
      <c r="S130" s="82">
        <v>5.0561797752808897E-2</v>
      </c>
      <c r="T130" s="82">
        <v>4.3478260869565202E-2</v>
      </c>
      <c r="U130" s="82">
        <v>4.8309178743961297E-2</v>
      </c>
      <c r="V130" s="82">
        <v>4.55788514129443E-2</v>
      </c>
      <c r="W130" s="82">
        <v>0.12</v>
      </c>
      <c r="X130" s="82">
        <v>6.0924369747899103E-2</v>
      </c>
      <c r="Y130" s="82">
        <v>6.3404124345952606E-2</v>
      </c>
      <c r="Z130" s="82">
        <v>6.6541705716963398E-2</v>
      </c>
    </row>
    <row r="131" spans="2:26">
      <c r="B131" s="243">
        <v>17</v>
      </c>
      <c r="C131" s="82">
        <v>2.4271844660194102E-2</v>
      </c>
      <c r="D131" s="82">
        <v>4.4117647058823498E-2</v>
      </c>
      <c r="E131" s="82">
        <v>2.5125628140703501E-2</v>
      </c>
      <c r="F131" s="82">
        <v>4.0044493882091199E-2</v>
      </c>
      <c r="G131" s="82">
        <v>4.1947565543071101E-2</v>
      </c>
      <c r="H131" s="82">
        <v>2.9097605893185999E-2</v>
      </c>
      <c r="I131" s="82">
        <v>2.98290287377228E-2</v>
      </c>
      <c r="J131" s="82">
        <v>2.9082774049217001E-2</v>
      </c>
      <c r="K131" s="82">
        <v>3.81836945304437E-2</v>
      </c>
      <c r="L131" s="82">
        <v>2.8571428571428501E-2</v>
      </c>
      <c r="M131" s="82">
        <v>3.3454545454545397E-2</v>
      </c>
      <c r="N131" s="82">
        <v>3.4546805349182703E-2</v>
      </c>
      <c r="O131" s="82">
        <v>3.4147974556411102E-2</v>
      </c>
      <c r="P131" s="82">
        <v>3.6608863198458498E-2</v>
      </c>
      <c r="Q131" s="82">
        <v>3.5825545171339498E-2</v>
      </c>
      <c r="R131" s="82">
        <v>3.5242290748898598E-2</v>
      </c>
      <c r="S131" s="82">
        <v>1.0869565217391301E-2</v>
      </c>
      <c r="T131" s="82">
        <v>2.09790209790209E-2</v>
      </c>
      <c r="U131" s="82">
        <v>6.3380281690140802E-2</v>
      </c>
      <c r="V131" s="82">
        <v>2.6481715006305102E-2</v>
      </c>
      <c r="W131" s="82">
        <v>0.14285714285714199</v>
      </c>
      <c r="X131" s="82">
        <v>2.53164556962025E-2</v>
      </c>
      <c r="Y131" s="82">
        <v>4.0432345876701303E-2</v>
      </c>
      <c r="Z131" s="82">
        <v>3.1454783748361699E-2</v>
      </c>
    </row>
    <row r="132" spans="2:26">
      <c r="B132" s="243">
        <v>18</v>
      </c>
      <c r="C132" s="82">
        <v>2.1739130434782601E-2</v>
      </c>
      <c r="D132" s="82">
        <v>1.5625E-2</v>
      </c>
      <c r="E132" s="82">
        <v>1.8181818181818101E-2</v>
      </c>
      <c r="F132" s="82">
        <v>2.9045643153526899E-2</v>
      </c>
      <c r="G132" s="82">
        <v>3.5040431266846299E-2</v>
      </c>
      <c r="H132" s="82">
        <v>2.5899280575539502E-2</v>
      </c>
      <c r="I132" s="82">
        <v>1.95258019525801E-2</v>
      </c>
      <c r="J132" s="82">
        <v>8.6455331412103702E-3</v>
      </c>
      <c r="K132" s="82">
        <v>2.4590163934426201E-2</v>
      </c>
      <c r="L132" s="82">
        <v>7.63358778625954E-3</v>
      </c>
      <c r="M132" s="82">
        <v>3.1026252983293499E-2</v>
      </c>
      <c r="N132" s="82">
        <v>2.57400257400257E-2</v>
      </c>
      <c r="O132" s="82">
        <v>2.60223048327137E-2</v>
      </c>
      <c r="P132" s="82">
        <v>2.8639618138424802E-2</v>
      </c>
      <c r="Q132" s="82">
        <v>1.7467248908296901E-2</v>
      </c>
      <c r="R132" s="82"/>
      <c r="S132" s="82"/>
      <c r="T132" s="82">
        <v>2.27272727272727E-2</v>
      </c>
      <c r="U132" s="82">
        <v>5.8823529411764698E-2</v>
      </c>
      <c r="V132" s="82">
        <v>2.40963855421686E-2</v>
      </c>
      <c r="W132" s="82"/>
      <c r="X132" s="82">
        <v>2.0270270270270199E-2</v>
      </c>
      <c r="Y132" s="82">
        <v>2.2959183673469299E-2</v>
      </c>
      <c r="Z132" s="82">
        <v>1.26582278481012E-2</v>
      </c>
    </row>
    <row r="134" spans="2:26">
      <c r="B134" s="311" t="s">
        <v>1063</v>
      </c>
      <c r="C134" s="311"/>
      <c r="D134" s="311"/>
      <c r="E134" s="311"/>
      <c r="F134" s="311"/>
      <c r="G134" s="311"/>
      <c r="H134" s="311"/>
      <c r="I134" s="311"/>
      <c r="J134" s="311"/>
      <c r="K134" s="311"/>
      <c r="L134" s="311"/>
      <c r="M134" s="311"/>
      <c r="N134" s="311"/>
      <c r="O134" s="311"/>
      <c r="P134" s="311"/>
      <c r="Q134" s="311"/>
      <c r="R134" s="311"/>
      <c r="S134" s="311"/>
      <c r="T134" s="311"/>
      <c r="U134" s="311"/>
      <c r="V134" s="311"/>
      <c r="W134" s="311"/>
      <c r="X134" s="311"/>
      <c r="Y134" s="311"/>
      <c r="Z134" s="311"/>
    </row>
    <row r="135" spans="2:26">
      <c r="B135" s="243" t="s">
        <v>1021</v>
      </c>
      <c r="C135" s="335" t="s">
        <v>0</v>
      </c>
      <c r="D135" s="335"/>
      <c r="E135" s="335"/>
      <c r="F135" s="335" t="s">
        <v>1</v>
      </c>
      <c r="G135" s="335"/>
      <c r="H135" s="335"/>
      <c r="I135" s="335"/>
      <c r="J135" s="335"/>
      <c r="K135" s="335"/>
      <c r="L135" s="335" t="s">
        <v>1007</v>
      </c>
      <c r="M135" s="335"/>
      <c r="N135" s="335"/>
      <c r="O135" s="335"/>
      <c r="P135" s="335"/>
      <c r="Q135" s="335" t="s">
        <v>1009</v>
      </c>
      <c r="R135" s="335"/>
      <c r="S135" s="335"/>
      <c r="T135" s="335" t="s">
        <v>5</v>
      </c>
      <c r="U135" s="335"/>
      <c r="V135" s="335"/>
      <c r="W135" s="335"/>
      <c r="X135" s="335"/>
      <c r="Y135" s="335"/>
      <c r="Z135" s="244" t="s">
        <v>307</v>
      </c>
    </row>
    <row r="136" spans="2:26">
      <c r="B136" s="245" t="s">
        <v>12</v>
      </c>
      <c r="C136" s="245">
        <v>147</v>
      </c>
      <c r="D136" s="245">
        <v>258</v>
      </c>
      <c r="E136" s="245">
        <v>369</v>
      </c>
      <c r="F136" s="245">
        <v>14</v>
      </c>
      <c r="G136" s="245">
        <v>25</v>
      </c>
      <c r="H136" s="245">
        <v>36</v>
      </c>
      <c r="I136" s="245">
        <v>47</v>
      </c>
      <c r="J136" s="245">
        <v>58</v>
      </c>
      <c r="K136" s="245">
        <v>69</v>
      </c>
      <c r="L136" s="242" t="s">
        <v>1011</v>
      </c>
      <c r="M136" s="245" t="s">
        <v>1012</v>
      </c>
      <c r="N136" s="245" t="s">
        <v>1013</v>
      </c>
      <c r="O136" s="245" t="s">
        <v>1014</v>
      </c>
      <c r="P136" s="245">
        <v>5</v>
      </c>
      <c r="Q136" s="245" t="s">
        <v>476</v>
      </c>
      <c r="R136" s="245" t="s">
        <v>477</v>
      </c>
      <c r="S136" s="245" t="s">
        <v>868</v>
      </c>
      <c r="T136" s="245" t="s">
        <v>1016</v>
      </c>
      <c r="U136" s="245" t="s">
        <v>1017</v>
      </c>
      <c r="V136" s="245" t="s">
        <v>1018</v>
      </c>
      <c r="W136" s="245" t="s">
        <v>1015</v>
      </c>
      <c r="X136" s="245" t="s">
        <v>1019</v>
      </c>
      <c r="Y136" s="245" t="s">
        <v>1020</v>
      </c>
      <c r="Z136" s="245" t="s">
        <v>307</v>
      </c>
    </row>
    <row r="137" spans="2:26">
      <c r="B137" s="243">
        <v>0</v>
      </c>
      <c r="C137" s="82"/>
      <c r="D137" s="82"/>
      <c r="E137" s="82"/>
      <c r="F137" s="82"/>
      <c r="G137" s="82"/>
      <c r="H137" s="82"/>
      <c r="I137" s="82"/>
      <c r="J137" s="82"/>
      <c r="K137" s="82"/>
      <c r="L137" s="82">
        <v>6.6666666666666596E-2</v>
      </c>
      <c r="M137" s="82">
        <v>0.14285714285714199</v>
      </c>
      <c r="N137" s="82">
        <v>7.8947368421052599E-2</v>
      </c>
      <c r="O137" s="82">
        <v>0.05</v>
      </c>
      <c r="P137" s="82">
        <v>6.0606060606060601E-2</v>
      </c>
      <c r="Q137" s="82">
        <v>0.16666666666666599</v>
      </c>
      <c r="R137" s="82"/>
      <c r="S137" s="82"/>
      <c r="T137" s="82"/>
      <c r="U137" s="82"/>
      <c r="V137" s="82"/>
      <c r="W137" s="82"/>
      <c r="X137" s="82"/>
      <c r="Y137" s="82">
        <v>0.133333333333333</v>
      </c>
      <c r="Z137" s="82"/>
    </row>
    <row r="138" spans="2:26">
      <c r="B138" s="243">
        <v>1</v>
      </c>
      <c r="C138" s="82"/>
      <c r="D138" s="82"/>
      <c r="E138" s="82"/>
      <c r="F138" s="82"/>
      <c r="G138" s="82">
        <v>2.5000000000000001E-2</v>
      </c>
      <c r="H138" s="82">
        <v>3.7974683544303799E-2</v>
      </c>
      <c r="I138" s="82">
        <v>4.5977011494252797E-2</v>
      </c>
      <c r="J138" s="82">
        <v>8.3333333333333301E-2</v>
      </c>
      <c r="K138" s="82">
        <v>0.115384615384615</v>
      </c>
      <c r="L138" s="82">
        <v>4.1095890410958902E-2</v>
      </c>
      <c r="M138" s="82">
        <v>7.5757575757575704E-2</v>
      </c>
      <c r="N138" s="82">
        <v>7.5362318840579701E-2</v>
      </c>
      <c r="O138" s="82">
        <v>0.14022140221402199</v>
      </c>
      <c r="P138" s="82">
        <v>7.5581395348837205E-2</v>
      </c>
      <c r="Q138" s="82">
        <v>3.6363636363636299E-2</v>
      </c>
      <c r="R138" s="82"/>
      <c r="S138" s="82"/>
      <c r="T138" s="82"/>
      <c r="U138" s="82">
        <v>0.11111111111111099</v>
      </c>
      <c r="V138" s="82">
        <v>8.16326530612244E-2</v>
      </c>
      <c r="W138" s="82"/>
      <c r="X138" s="82">
        <v>6.4516129032257993E-2</v>
      </c>
      <c r="Y138" s="82">
        <v>4.7619047619047603E-2</v>
      </c>
      <c r="Z138" s="82"/>
    </row>
    <row r="139" spans="2:26">
      <c r="B139" s="243">
        <v>2</v>
      </c>
      <c r="C139" s="82">
        <v>5.5555555555555497E-2</v>
      </c>
      <c r="D139" s="82">
        <v>3.8461538461538401E-2</v>
      </c>
      <c r="E139" s="82">
        <v>0.05</v>
      </c>
      <c r="F139" s="82">
        <v>3.3112582781456901E-2</v>
      </c>
      <c r="G139" s="82">
        <v>1.68539325842696E-2</v>
      </c>
      <c r="H139" s="82">
        <v>7.0063694267515894E-2</v>
      </c>
      <c r="I139" s="82">
        <v>5.6547619047618999E-2</v>
      </c>
      <c r="J139" s="82">
        <v>4.1666666666666602E-2</v>
      </c>
      <c r="K139" s="82">
        <v>5.0724637681159403E-2</v>
      </c>
      <c r="L139" s="82">
        <v>0.104347826086956</v>
      </c>
      <c r="M139" s="82">
        <v>7.0811744386873904E-2</v>
      </c>
      <c r="N139" s="82">
        <v>9.9694811800610295E-2</v>
      </c>
      <c r="O139" s="82">
        <v>0.118214716525934</v>
      </c>
      <c r="P139" s="82">
        <v>0.10300429184549301</v>
      </c>
      <c r="Q139" s="82">
        <v>3.6363636363636299E-2</v>
      </c>
      <c r="R139" s="82">
        <v>6.0606060606060601E-2</v>
      </c>
      <c r="S139" s="82"/>
      <c r="T139" s="82">
        <v>7.69230769230769E-2</v>
      </c>
      <c r="U139" s="82">
        <v>0.13793103448275801</v>
      </c>
      <c r="V139" s="82">
        <v>7.4285714285714205E-2</v>
      </c>
      <c r="W139" s="82"/>
      <c r="X139" s="82">
        <v>0.107142857142857</v>
      </c>
      <c r="Y139" s="82">
        <v>0.101204819277108</v>
      </c>
      <c r="Z139" s="82">
        <v>1.6129032258064498E-2</v>
      </c>
    </row>
    <row r="140" spans="2:26">
      <c r="B140" s="243">
        <v>3</v>
      </c>
      <c r="C140" s="82">
        <v>3.125E-2</v>
      </c>
      <c r="D140" s="82">
        <v>5.1282051282051197E-2</v>
      </c>
      <c r="E140" s="82"/>
      <c r="F140" s="82">
        <v>5.1470588235294101E-2</v>
      </c>
      <c r="G140" s="82">
        <v>5.6250000000000001E-2</v>
      </c>
      <c r="H140" s="82">
        <v>6.9414316702819903E-2</v>
      </c>
      <c r="I140" s="82">
        <v>7.5156576200417505E-2</v>
      </c>
      <c r="J140" s="82">
        <v>6.0836501901140601E-2</v>
      </c>
      <c r="K140" s="82">
        <v>6.7307692307692304E-2</v>
      </c>
      <c r="L140" s="82">
        <v>0.101123595505617</v>
      </c>
      <c r="M140" s="82">
        <v>9.4957983193277307E-2</v>
      </c>
      <c r="N140" s="82">
        <v>0.10433934666016501</v>
      </c>
      <c r="O140" s="82">
        <v>0.11687571265678399</v>
      </c>
      <c r="P140" s="82">
        <v>0.10051813471502501</v>
      </c>
      <c r="Q140" s="82">
        <v>8.9686098654708502E-2</v>
      </c>
      <c r="R140" s="82">
        <v>7.1428571428571397E-2</v>
      </c>
      <c r="S140" s="82">
        <v>0.2</v>
      </c>
      <c r="T140" s="82">
        <v>5.4054054054054002E-2</v>
      </c>
      <c r="U140" s="82">
        <v>0.13043478260869501</v>
      </c>
      <c r="V140" s="82">
        <v>7.9283887468030695E-2</v>
      </c>
      <c r="W140" s="82"/>
      <c r="X140" s="82">
        <v>0.109375</v>
      </c>
      <c r="Y140" s="82">
        <v>0.103381642512077</v>
      </c>
      <c r="Z140" s="82">
        <v>5.1546391752577303E-2</v>
      </c>
    </row>
    <row r="141" spans="2:26">
      <c r="B141" s="243">
        <v>4</v>
      </c>
      <c r="C141" s="82">
        <v>4.54545454545454E-2</v>
      </c>
      <c r="D141" s="82">
        <v>4.7058823529411702E-2</v>
      </c>
      <c r="E141" s="82">
        <v>8.4745762711864406E-3</v>
      </c>
      <c r="F141" s="82">
        <v>5.7205720572057202E-2</v>
      </c>
      <c r="G141" s="82">
        <v>6.0861423220973702E-2</v>
      </c>
      <c r="H141" s="82">
        <v>7.3158425832492394E-2</v>
      </c>
      <c r="I141" s="82">
        <v>6.5934065934065894E-2</v>
      </c>
      <c r="J141" s="82">
        <v>5.7655954631379902E-2</v>
      </c>
      <c r="K141" s="82">
        <v>6.5388951521984207E-2</v>
      </c>
      <c r="L141" s="82">
        <v>0.11390728476821101</v>
      </c>
      <c r="M141" s="82">
        <v>9.7453476983349593E-2</v>
      </c>
      <c r="N141" s="82">
        <v>0.109267734553775</v>
      </c>
      <c r="O141" s="82">
        <v>0.113405238828967</v>
      </c>
      <c r="P141" s="82">
        <v>0.123140987507436</v>
      </c>
      <c r="Q141" s="82">
        <v>0.14114114114114101</v>
      </c>
      <c r="R141" s="82">
        <v>6.9518716577540093E-2</v>
      </c>
      <c r="S141" s="82">
        <v>8.3333333333333301E-2</v>
      </c>
      <c r="T141" s="82">
        <v>8.1395348837209294E-2</v>
      </c>
      <c r="U141" s="82">
        <v>0.107692307692307</v>
      </c>
      <c r="V141" s="82">
        <v>0.10659186535764301</v>
      </c>
      <c r="W141" s="82">
        <v>9.5238095238095205E-2</v>
      </c>
      <c r="X141" s="82">
        <v>0.11076923076923</v>
      </c>
      <c r="Y141" s="82">
        <v>0.110458911419423</v>
      </c>
      <c r="Z141" s="82">
        <v>6.9711538461538394E-2</v>
      </c>
    </row>
    <row r="142" spans="2:26">
      <c r="B142" s="243">
        <v>5</v>
      </c>
      <c r="C142" s="82">
        <v>4.7058823529411702E-2</v>
      </c>
      <c r="D142" s="82">
        <v>4.1533546325878502E-2</v>
      </c>
      <c r="E142" s="82">
        <v>4.8000000000000001E-2</v>
      </c>
      <c r="F142" s="82">
        <v>7.4967405475880003E-2</v>
      </c>
      <c r="G142" s="82">
        <v>8.2675092153765103E-2</v>
      </c>
      <c r="H142" s="82">
        <v>8.5506027474067797E-2</v>
      </c>
      <c r="I142" s="82">
        <v>8.0596191001932105E-2</v>
      </c>
      <c r="J142" s="82">
        <v>7.2872340425531895E-2</v>
      </c>
      <c r="K142" s="82">
        <v>7.3710073710073695E-2</v>
      </c>
      <c r="L142" s="82">
        <v>0.115140525838621</v>
      </c>
      <c r="M142" s="82">
        <v>0.11400128452151501</v>
      </c>
      <c r="N142" s="82">
        <v>0.117568342573121</v>
      </c>
      <c r="O142" s="82">
        <v>0.120675281367236</v>
      </c>
      <c r="P142" s="82">
        <v>0.13349131121642899</v>
      </c>
      <c r="Q142" s="82">
        <v>0.14798206278026901</v>
      </c>
      <c r="R142" s="82">
        <v>0.101796407185628</v>
      </c>
      <c r="S142" s="82">
        <v>0.11688311688311601</v>
      </c>
      <c r="T142" s="82">
        <v>0.14388489208633001</v>
      </c>
      <c r="U142" s="82">
        <v>0.11600000000000001</v>
      </c>
      <c r="V142" s="82">
        <v>0.112284069097888</v>
      </c>
      <c r="W142" s="82">
        <v>5.1282051282051197E-2</v>
      </c>
      <c r="X142" s="82">
        <v>0.12625250501002</v>
      </c>
      <c r="Y142" s="82">
        <v>0.113894455577822</v>
      </c>
      <c r="Z142" s="82">
        <v>6.9836552748885505E-2</v>
      </c>
    </row>
    <row r="143" spans="2:26">
      <c r="B143" s="243">
        <v>6</v>
      </c>
      <c r="C143" s="82">
        <v>6.3291139240506306E-2</v>
      </c>
      <c r="D143" s="82">
        <v>5.0632911392405E-2</v>
      </c>
      <c r="E143" s="82">
        <v>6.6831683168316794E-2</v>
      </c>
      <c r="F143" s="82">
        <v>8.2157676348547704E-2</v>
      </c>
      <c r="G143" s="82">
        <v>8.6243016759776497E-2</v>
      </c>
      <c r="H143" s="82">
        <v>8.3441019014214496E-2</v>
      </c>
      <c r="I143" s="82">
        <v>9.12324382002489E-2</v>
      </c>
      <c r="J143" s="82">
        <v>8.7350489307720103E-2</v>
      </c>
      <c r="K143" s="82">
        <v>7.2925060435132902E-2</v>
      </c>
      <c r="L143" s="82">
        <v>0.117406143344709</v>
      </c>
      <c r="M143" s="82">
        <v>0.13099357390014801</v>
      </c>
      <c r="N143" s="82">
        <v>0.121027241770715</v>
      </c>
      <c r="O143" s="82">
        <v>0.126971732000624</v>
      </c>
      <c r="P143" s="82">
        <v>0.13295318127250899</v>
      </c>
      <c r="Q143" s="82">
        <v>0.140845070422535</v>
      </c>
      <c r="R143" s="82">
        <v>0.113553113553113</v>
      </c>
      <c r="S143" s="82">
        <v>0.14074074074074</v>
      </c>
      <c r="T143" s="82">
        <v>0.114285714285714</v>
      </c>
      <c r="U143" s="82">
        <v>0.12012987012987</v>
      </c>
      <c r="V143" s="82">
        <v>0.122372372372372</v>
      </c>
      <c r="W143" s="82">
        <v>2.4390243902439001E-2</v>
      </c>
      <c r="X143" s="82">
        <v>0.128698224852071</v>
      </c>
      <c r="Y143" s="82">
        <v>0.12663645518630401</v>
      </c>
      <c r="Z143" s="82">
        <v>9.6928982725527801E-2</v>
      </c>
    </row>
    <row r="144" spans="2:26">
      <c r="B144" s="243">
        <v>7</v>
      </c>
      <c r="C144" s="82">
        <v>6.6202090592334395E-2</v>
      </c>
      <c r="D144" s="82">
        <v>6.8759342301943194E-2</v>
      </c>
      <c r="E144" s="82">
        <v>7.9422382671480093E-2</v>
      </c>
      <c r="F144" s="82">
        <v>8.1946222791293197E-2</v>
      </c>
      <c r="G144" s="82">
        <v>9.2271293375394303E-2</v>
      </c>
      <c r="H144" s="82">
        <v>9.5803535285386501E-2</v>
      </c>
      <c r="I144" s="82">
        <v>9.8230789543174005E-2</v>
      </c>
      <c r="J144" s="82">
        <v>9.5710455764074998E-2</v>
      </c>
      <c r="K144" s="82">
        <v>7.5972822730080297E-2</v>
      </c>
      <c r="L144" s="82">
        <v>0.124782356355194</v>
      </c>
      <c r="M144" s="82">
        <v>0.14215053763440799</v>
      </c>
      <c r="N144" s="82">
        <v>0.129242048007567</v>
      </c>
      <c r="O144" s="82">
        <v>0.13289124668435001</v>
      </c>
      <c r="P144" s="82">
        <v>0.14443567482241501</v>
      </c>
      <c r="Q144" s="82">
        <v>0.151219512195121</v>
      </c>
      <c r="R144" s="82">
        <v>0.107671601615074</v>
      </c>
      <c r="S144" s="82">
        <v>0.14018691588785001</v>
      </c>
      <c r="T144" s="82">
        <v>0.117424242424242</v>
      </c>
      <c r="U144" s="82">
        <v>0.14683544303797399</v>
      </c>
      <c r="V144" s="82">
        <v>0.126993865030674</v>
      </c>
      <c r="W144" s="82">
        <v>5.7692307692307598E-2</v>
      </c>
      <c r="X144" s="82">
        <v>0.1359477124183</v>
      </c>
      <c r="Y144" s="82">
        <v>0.13132554804343299</v>
      </c>
      <c r="Z144" s="82">
        <v>9.9702380952380903E-2</v>
      </c>
    </row>
    <row r="145" spans="2:26">
      <c r="B145" s="243">
        <v>8</v>
      </c>
      <c r="C145" s="82">
        <v>8.0229226361031497E-2</v>
      </c>
      <c r="D145" s="82">
        <v>8.28331332533013E-2</v>
      </c>
      <c r="E145" s="82">
        <v>8.2018927444794901E-2</v>
      </c>
      <c r="F145" s="82">
        <v>8.4299262381454104E-2</v>
      </c>
      <c r="G145" s="82">
        <v>9.8671313439337799E-2</v>
      </c>
      <c r="H145" s="82">
        <v>0.10263335584064801</v>
      </c>
      <c r="I145" s="82">
        <v>0.107063773250664</v>
      </c>
      <c r="J145" s="82">
        <v>0.100467810202717</v>
      </c>
      <c r="K145" s="82">
        <v>8.2862523540489605E-2</v>
      </c>
      <c r="L145" s="82">
        <v>0.12574525745257401</v>
      </c>
      <c r="M145" s="82">
        <v>0.14487704918032701</v>
      </c>
      <c r="N145" s="82">
        <v>0.136423695221316</v>
      </c>
      <c r="O145" s="82">
        <v>0.139287869643934</v>
      </c>
      <c r="P145" s="82">
        <v>0.163065326633165</v>
      </c>
      <c r="Q145" s="82">
        <v>0.150746268656716</v>
      </c>
      <c r="R145" s="82">
        <v>0.12698412698412601</v>
      </c>
      <c r="S145" s="82">
        <v>0.11971830985915401</v>
      </c>
      <c r="T145" s="82">
        <v>0.125</v>
      </c>
      <c r="U145" s="82">
        <v>0.16222222222222199</v>
      </c>
      <c r="V145" s="82">
        <v>0.12296858071505901</v>
      </c>
      <c r="W145" s="82">
        <v>4.7619047619047603E-2</v>
      </c>
      <c r="X145" s="82">
        <v>0.13519553072625601</v>
      </c>
      <c r="Y145" s="82">
        <v>0.13638914873713701</v>
      </c>
      <c r="Z145" s="82">
        <v>0.11227154046997299</v>
      </c>
    </row>
    <row r="146" spans="2:26">
      <c r="B146" s="243">
        <v>9</v>
      </c>
      <c r="C146" s="82">
        <v>9.0551181102362197E-2</v>
      </c>
      <c r="D146" s="82">
        <v>9.6069868995633106E-2</v>
      </c>
      <c r="E146" s="82">
        <v>0.102493074792243</v>
      </c>
      <c r="F146" s="82">
        <v>9.4702648675662096E-2</v>
      </c>
      <c r="G146" s="82">
        <v>0.110087988541027</v>
      </c>
      <c r="H146" s="82">
        <v>0.10540625326780299</v>
      </c>
      <c r="I146" s="82">
        <v>0.113683340223232</v>
      </c>
      <c r="J146" s="82">
        <v>0.107812822098536</v>
      </c>
      <c r="K146" s="82">
        <v>0.102981029810298</v>
      </c>
      <c r="L146" s="82">
        <v>0.125198098256735</v>
      </c>
      <c r="M146" s="82">
        <v>0.14772252402841601</v>
      </c>
      <c r="N146" s="82">
        <v>0.14208125135781</v>
      </c>
      <c r="O146" s="82">
        <v>0.13725721012360201</v>
      </c>
      <c r="P146" s="82">
        <v>0.166830708661417</v>
      </c>
      <c r="Q146" s="82">
        <v>0.167574931880109</v>
      </c>
      <c r="R146" s="82">
        <v>0.126582278481012</v>
      </c>
      <c r="S146" s="82">
        <v>0.120253164556962</v>
      </c>
      <c r="T146" s="82">
        <v>0.14790996784565899</v>
      </c>
      <c r="U146" s="82">
        <v>0.150105708245243</v>
      </c>
      <c r="V146" s="82">
        <v>0.13054830287206201</v>
      </c>
      <c r="W146" s="82">
        <v>0.115942028985507</v>
      </c>
      <c r="X146" s="82">
        <v>0.14878892733564</v>
      </c>
      <c r="Y146" s="82">
        <v>0.13576642335766401</v>
      </c>
      <c r="Z146" s="82">
        <v>0.11358024691358</v>
      </c>
    </row>
    <row r="147" spans="2:26">
      <c r="B147" s="243">
        <v>10</v>
      </c>
      <c r="C147" s="82">
        <v>8.8657105606258099E-2</v>
      </c>
      <c r="D147" s="82">
        <v>9.3548387096774197E-2</v>
      </c>
      <c r="E147" s="82">
        <v>9.7812097812097806E-2</v>
      </c>
      <c r="F147" s="82">
        <v>9.8347960764068099E-2</v>
      </c>
      <c r="G147" s="82">
        <v>0.12354264675802799</v>
      </c>
      <c r="H147" s="82">
        <v>0.11039966952390701</v>
      </c>
      <c r="I147" s="82">
        <v>0.12026291465543799</v>
      </c>
      <c r="J147" s="82">
        <v>0.112130479102956</v>
      </c>
      <c r="K147" s="82">
        <v>0.11490837048043499</v>
      </c>
      <c r="L147" s="82">
        <v>0.13710128707330699</v>
      </c>
      <c r="M147" s="82">
        <v>0.14525891055817</v>
      </c>
      <c r="N147" s="82">
        <v>0.144989094248651</v>
      </c>
      <c r="O147" s="82">
        <v>0.145614463718543</v>
      </c>
      <c r="P147" s="82">
        <v>0.163167214773589</v>
      </c>
      <c r="Q147" s="82">
        <v>0.16129032258064499</v>
      </c>
      <c r="R147" s="82">
        <v>0.128151260504201</v>
      </c>
      <c r="S147" s="82">
        <v>0.13428571428571401</v>
      </c>
      <c r="T147" s="82">
        <v>0.16562499999999999</v>
      </c>
      <c r="U147" s="82">
        <v>0.15212527964205799</v>
      </c>
      <c r="V147" s="82">
        <v>0.12882096069868901</v>
      </c>
      <c r="W147" s="82">
        <v>0.125</v>
      </c>
      <c r="X147" s="82">
        <v>0.129789864029666</v>
      </c>
      <c r="Y147" s="82">
        <v>0.14100666173205001</v>
      </c>
      <c r="Z147" s="82">
        <v>0.111935683364254</v>
      </c>
    </row>
    <row r="148" spans="2:26">
      <c r="B148" s="243">
        <v>11</v>
      </c>
      <c r="C148" s="82">
        <v>0.10458452722063</v>
      </c>
      <c r="D148" s="82">
        <v>9.9219620958751295E-2</v>
      </c>
      <c r="E148" s="82">
        <v>0.11228533685601</v>
      </c>
      <c r="F148" s="82">
        <v>0.10103265420039</v>
      </c>
      <c r="G148" s="82">
        <v>0.120468851747341</v>
      </c>
      <c r="H148" s="82">
        <v>0.11439602868174201</v>
      </c>
      <c r="I148" s="82">
        <v>0.126562842728668</v>
      </c>
      <c r="J148" s="82">
        <v>0.113478260869565</v>
      </c>
      <c r="K148" s="82">
        <v>0.11389645776566699</v>
      </c>
      <c r="L148" s="82">
        <v>0.12861736334405099</v>
      </c>
      <c r="M148" s="82">
        <v>0.14646093558657799</v>
      </c>
      <c r="N148" s="82">
        <v>0.14981836402355</v>
      </c>
      <c r="O148" s="82">
        <v>0.144777943772918</v>
      </c>
      <c r="P148" s="82">
        <v>0.15451815451815401</v>
      </c>
      <c r="Q148" s="82">
        <v>0.163265306122448</v>
      </c>
      <c r="R148" s="82">
        <v>0.13576158940397301</v>
      </c>
      <c r="S148" s="82">
        <v>0.12874251497005901</v>
      </c>
      <c r="T148" s="82">
        <v>0.12543554006968599</v>
      </c>
      <c r="U148" s="82">
        <v>0.12886597938144301</v>
      </c>
      <c r="V148" s="82">
        <v>0.121661721068249</v>
      </c>
      <c r="W148" s="82">
        <v>0.134328358208955</v>
      </c>
      <c r="X148" s="82">
        <v>0.125874125874125</v>
      </c>
      <c r="Y148" s="82">
        <v>0.133998005982053</v>
      </c>
      <c r="Z148" s="82">
        <v>0.11082963901203199</v>
      </c>
    </row>
    <row r="149" spans="2:26">
      <c r="B149" s="243">
        <v>12</v>
      </c>
      <c r="C149" s="82">
        <v>0.12068965517241299</v>
      </c>
      <c r="D149" s="82">
        <v>9.4470046082949302E-2</v>
      </c>
      <c r="E149" s="82">
        <v>0.105812220566318</v>
      </c>
      <c r="F149" s="82">
        <v>0.100848256361922</v>
      </c>
      <c r="G149" s="82">
        <v>0.11959724950884</v>
      </c>
      <c r="H149" s="82">
        <v>0.114969042126987</v>
      </c>
      <c r="I149" s="82">
        <v>0.123491067117334</v>
      </c>
      <c r="J149" s="82">
        <v>0.119747388875394</v>
      </c>
      <c r="K149" s="82">
        <v>0.10988336402701</v>
      </c>
      <c r="L149" s="82">
        <v>0.13033359193173</v>
      </c>
      <c r="M149" s="82">
        <v>0.13826185101580099</v>
      </c>
      <c r="N149" s="82">
        <v>0.14223826714801399</v>
      </c>
      <c r="O149" s="82">
        <v>0.13900134952766499</v>
      </c>
      <c r="P149" s="82">
        <v>0.15515695067264501</v>
      </c>
      <c r="Q149" s="82">
        <v>0.155988857938718</v>
      </c>
      <c r="R149" s="82">
        <v>0.13745271122320299</v>
      </c>
      <c r="S149" s="82">
        <v>0.14285714285714199</v>
      </c>
      <c r="T149" s="82">
        <v>0.148409893992932</v>
      </c>
      <c r="U149" s="82">
        <v>0.133858267716535</v>
      </c>
      <c r="V149" s="82">
        <v>0.121192482177576</v>
      </c>
      <c r="W149" s="82">
        <v>0.133333333333333</v>
      </c>
      <c r="X149" s="82">
        <v>0.119008264462809</v>
      </c>
      <c r="Y149" s="82">
        <v>0.138514236780132</v>
      </c>
      <c r="Z149" s="82">
        <v>0.115256495669553</v>
      </c>
    </row>
    <row r="150" spans="2:26">
      <c r="B150" s="243">
        <v>13</v>
      </c>
      <c r="C150" s="82">
        <v>0.110526315789473</v>
      </c>
      <c r="D150" s="82">
        <v>9.1030789825970501E-2</v>
      </c>
      <c r="E150" s="82">
        <v>9.3587521663778095E-2</v>
      </c>
      <c r="F150" s="82">
        <v>0.105805958747135</v>
      </c>
      <c r="G150" s="82">
        <v>0.115974985787379</v>
      </c>
      <c r="H150" s="82">
        <v>0.11042944785276</v>
      </c>
      <c r="I150" s="82">
        <v>0.11224771910423</v>
      </c>
      <c r="J150" s="82">
        <v>0.112047177759056</v>
      </c>
      <c r="K150" s="82">
        <v>0.112099644128113</v>
      </c>
      <c r="L150" s="82">
        <v>0.11936339522546401</v>
      </c>
      <c r="M150" s="82">
        <v>0.13417052214144001</v>
      </c>
      <c r="N150" s="82">
        <v>0.12899983246774999</v>
      </c>
      <c r="O150" s="82">
        <v>0.130631385027633</v>
      </c>
      <c r="P150" s="82">
        <v>0.14323519682434599</v>
      </c>
      <c r="Q150" s="82">
        <v>0.128205128205128</v>
      </c>
      <c r="R150" s="82">
        <v>0.12719298245614</v>
      </c>
      <c r="S150" s="82">
        <v>0.125786163522012</v>
      </c>
      <c r="T150" s="82">
        <v>0.125</v>
      </c>
      <c r="U150" s="82">
        <v>0.13931888544891599</v>
      </c>
      <c r="V150" s="82">
        <v>0.11646297627606</v>
      </c>
      <c r="W150" s="82">
        <v>0.10638297872340401</v>
      </c>
      <c r="X150" s="82">
        <v>0.13568773234200701</v>
      </c>
      <c r="Y150" s="82">
        <v>0.13704238921001899</v>
      </c>
      <c r="Z150" s="82">
        <v>0.117522871217452</v>
      </c>
    </row>
    <row r="151" spans="2:26">
      <c r="B151" s="243">
        <v>14</v>
      </c>
      <c r="C151" s="82">
        <v>0.102783725910064</v>
      </c>
      <c r="D151" s="82">
        <v>9.33977455716586E-2</v>
      </c>
      <c r="E151" s="82">
        <v>0.109780439121756</v>
      </c>
      <c r="F151" s="82">
        <v>0.108388312912346</v>
      </c>
      <c r="G151" s="82">
        <v>0.10542372881355901</v>
      </c>
      <c r="H151" s="82">
        <v>0.102096774193548</v>
      </c>
      <c r="I151" s="82">
        <v>0.110531463971307</v>
      </c>
      <c r="J151" s="82">
        <v>0.108305647840531</v>
      </c>
      <c r="K151" s="82">
        <v>0.101167315175097</v>
      </c>
      <c r="L151" s="82">
        <v>0.119703389830508</v>
      </c>
      <c r="M151" s="82">
        <v>0.113461538461538</v>
      </c>
      <c r="N151" s="82">
        <v>0.112370529607191</v>
      </c>
      <c r="O151" s="82">
        <v>0.117738187451587</v>
      </c>
      <c r="P151" s="82">
        <v>0.12882982650424499</v>
      </c>
      <c r="Q151" s="82">
        <v>0.114023591087811</v>
      </c>
      <c r="R151" s="82">
        <v>0.115596330275229</v>
      </c>
      <c r="S151" s="82">
        <v>7.9136690647481994E-2</v>
      </c>
      <c r="T151" s="82">
        <v>0.103305785123966</v>
      </c>
      <c r="U151" s="82">
        <v>0.11985018726591699</v>
      </c>
      <c r="V151" s="82">
        <v>0.114035087719298</v>
      </c>
      <c r="W151" s="82">
        <v>0.14705882352941099</v>
      </c>
      <c r="X151" s="82">
        <v>0.120155038759689</v>
      </c>
      <c r="Y151" s="82">
        <v>0.127320954907161</v>
      </c>
      <c r="Z151" s="82">
        <v>0.108903020667726</v>
      </c>
    </row>
    <row r="152" spans="2:26">
      <c r="B152" s="243">
        <v>15</v>
      </c>
      <c r="C152" s="82">
        <v>0.11111111111111099</v>
      </c>
      <c r="D152" s="82">
        <v>7.1146245059288502E-2</v>
      </c>
      <c r="E152" s="82">
        <v>8.9201877934272297E-2</v>
      </c>
      <c r="F152" s="82">
        <v>9.4802969731581893E-2</v>
      </c>
      <c r="G152" s="82">
        <v>8.4649655731065199E-2</v>
      </c>
      <c r="H152" s="82">
        <v>9.0963375796178303E-2</v>
      </c>
      <c r="I152" s="82">
        <v>9.7164386278009093E-2</v>
      </c>
      <c r="J152" s="82">
        <v>9.9041533546325805E-2</v>
      </c>
      <c r="K152" s="82">
        <v>8.7953091684434895E-2</v>
      </c>
      <c r="L152" s="82">
        <v>9.2664092664092604E-2</v>
      </c>
      <c r="M152" s="82">
        <v>0.101694915254237</v>
      </c>
      <c r="N152" s="82">
        <v>0.10317639107907101</v>
      </c>
      <c r="O152" s="82">
        <v>0.10528615115771001</v>
      </c>
      <c r="P152" s="82">
        <v>0.106949646275488</v>
      </c>
      <c r="Q152" s="82">
        <v>0.10666666666666599</v>
      </c>
      <c r="R152" s="82">
        <v>8.3916083916083906E-2</v>
      </c>
      <c r="S152" s="82">
        <v>7.9646017699115002E-2</v>
      </c>
      <c r="T152" s="82">
        <v>9.1743119266054995E-2</v>
      </c>
      <c r="U152" s="82">
        <v>0.10176991150442399</v>
      </c>
      <c r="V152" s="82">
        <v>9.1543156059284994E-2</v>
      </c>
      <c r="W152" s="82">
        <v>0.19354838709677399</v>
      </c>
      <c r="X152" s="82">
        <v>0.101871101871101</v>
      </c>
      <c r="Y152" s="82">
        <v>0.102833771545427</v>
      </c>
      <c r="Z152" s="82">
        <v>8.6620926243567695E-2</v>
      </c>
    </row>
    <row r="153" spans="2:26">
      <c r="B153" s="243">
        <v>16</v>
      </c>
      <c r="C153" s="82">
        <v>9.0909090909090898E-2</v>
      </c>
      <c r="D153" s="82">
        <v>7.8199052132701397E-2</v>
      </c>
      <c r="E153" s="82">
        <v>8.7227414330217995E-2</v>
      </c>
      <c r="F153" s="82">
        <v>7.5165806927044901E-2</v>
      </c>
      <c r="G153" s="82">
        <v>6.8982880161127899E-2</v>
      </c>
      <c r="H153" s="82">
        <v>7.4442289039767198E-2</v>
      </c>
      <c r="I153" s="82">
        <v>7.7997111218103002E-2</v>
      </c>
      <c r="J153" s="82">
        <v>7.69230769230769E-2</v>
      </c>
      <c r="K153" s="82">
        <v>6.9152542372881307E-2</v>
      </c>
      <c r="L153" s="82">
        <v>7.0063694267515894E-2</v>
      </c>
      <c r="M153" s="82">
        <v>6.9473684210526299E-2</v>
      </c>
      <c r="N153" s="82">
        <v>8.2554517133956298E-2</v>
      </c>
      <c r="O153" s="82">
        <v>8.12747035573122E-2</v>
      </c>
      <c r="P153" s="82">
        <v>7.8168362627196994E-2</v>
      </c>
      <c r="Q153" s="82">
        <v>7.3200992555831207E-2</v>
      </c>
      <c r="R153" s="82">
        <v>8.1395348837209294E-2</v>
      </c>
      <c r="S153" s="82">
        <v>7.3033707865168496E-2</v>
      </c>
      <c r="T153" s="82">
        <v>6.7632850241545805E-2</v>
      </c>
      <c r="U153" s="82">
        <v>7.2463768115942004E-2</v>
      </c>
      <c r="V153" s="82">
        <v>8.2041932543299903E-2</v>
      </c>
      <c r="W153" s="82">
        <v>0.16</v>
      </c>
      <c r="X153" s="82">
        <v>8.4033613445378103E-2</v>
      </c>
      <c r="Y153" s="82">
        <v>8.0024622960910993E-2</v>
      </c>
      <c r="Z153" s="82">
        <v>5.8106841611996203E-2</v>
      </c>
    </row>
    <row r="154" spans="2:26">
      <c r="B154" s="243">
        <v>17</v>
      </c>
      <c r="C154" s="82">
        <v>6.7961165048543604E-2</v>
      </c>
      <c r="D154" s="82">
        <v>6.6176470588235295E-2</v>
      </c>
      <c r="E154" s="82">
        <v>8.5427135678391899E-2</v>
      </c>
      <c r="F154" s="82">
        <v>5.6729699666295798E-2</v>
      </c>
      <c r="G154" s="82">
        <v>4.8689138576778999E-2</v>
      </c>
      <c r="H154" s="82">
        <v>5.7826887661141801E-2</v>
      </c>
      <c r="I154" s="82">
        <v>6.5842124408875893E-2</v>
      </c>
      <c r="J154" s="82">
        <v>5.3691275167785199E-2</v>
      </c>
      <c r="K154" s="82">
        <v>5.46955624355005E-2</v>
      </c>
      <c r="L154" s="82">
        <v>8.0519480519480505E-2</v>
      </c>
      <c r="M154" s="82">
        <v>5.0909090909090897E-2</v>
      </c>
      <c r="N154" s="82">
        <v>5.7949479940564597E-2</v>
      </c>
      <c r="O154" s="82">
        <v>6.2604620020087001E-2</v>
      </c>
      <c r="P154" s="82">
        <v>5.9087989723827797E-2</v>
      </c>
      <c r="Q154" s="82">
        <v>7.3208722741433002E-2</v>
      </c>
      <c r="R154" s="82">
        <v>5.2863436123347998E-2</v>
      </c>
      <c r="S154" s="82">
        <v>4.3478260869565202E-2</v>
      </c>
      <c r="T154" s="82">
        <v>3.4965034965034898E-2</v>
      </c>
      <c r="U154" s="82">
        <v>7.0422535211267595E-2</v>
      </c>
      <c r="V154" s="82">
        <v>6.4312736443883897E-2</v>
      </c>
      <c r="W154" s="82">
        <v>0.14285714285714199</v>
      </c>
      <c r="X154" s="82">
        <v>6.8354430379746797E-2</v>
      </c>
      <c r="Y154" s="82">
        <v>6.2449959967974297E-2</v>
      </c>
      <c r="Z154" s="82">
        <v>4.4560943643512402E-2</v>
      </c>
    </row>
    <row r="155" spans="2:26">
      <c r="B155" s="243">
        <v>18</v>
      </c>
      <c r="C155" s="82"/>
      <c r="D155" s="82">
        <v>4.6875E-2</v>
      </c>
      <c r="E155" s="82">
        <v>7.2727272727272696E-2</v>
      </c>
      <c r="F155" s="82">
        <v>8.7136929460580895E-2</v>
      </c>
      <c r="G155" s="82">
        <v>4.5822102425875998E-2</v>
      </c>
      <c r="H155" s="82">
        <v>6.1870503597122303E-2</v>
      </c>
      <c r="I155" s="82">
        <v>6.13668061366806E-2</v>
      </c>
      <c r="J155" s="82">
        <v>4.6109510086455301E-2</v>
      </c>
      <c r="K155" s="82">
        <v>4.50819672131147E-2</v>
      </c>
      <c r="L155" s="82">
        <v>7.6335877862595394E-2</v>
      </c>
      <c r="M155" s="82">
        <v>5.2505966587112103E-2</v>
      </c>
      <c r="N155" s="82">
        <v>5.2767052767052701E-2</v>
      </c>
      <c r="O155" s="82">
        <v>5.8240396530359298E-2</v>
      </c>
      <c r="P155" s="82">
        <v>6.4439140811455797E-2</v>
      </c>
      <c r="Q155" s="82">
        <v>5.2401746724890799E-2</v>
      </c>
      <c r="R155" s="82">
        <v>8.4745762711864403E-2</v>
      </c>
      <c r="S155" s="82">
        <v>0.05</v>
      </c>
      <c r="T155" s="82">
        <v>2.27272727272727E-2</v>
      </c>
      <c r="U155" s="82">
        <v>8.8235294117646995E-2</v>
      </c>
      <c r="V155" s="82">
        <v>6.82730923694779E-2</v>
      </c>
      <c r="W155" s="82"/>
      <c r="X155" s="82">
        <v>6.08108108108108E-2</v>
      </c>
      <c r="Y155" s="82">
        <v>5.7397959183673401E-2</v>
      </c>
      <c r="Z155" s="82">
        <v>4.2194092827004197E-2</v>
      </c>
    </row>
    <row r="157" spans="2:26">
      <c r="B157" s="311" t="s">
        <v>1064</v>
      </c>
      <c r="C157" s="311"/>
      <c r="D157" s="311"/>
      <c r="E157" s="311"/>
      <c r="F157" s="311"/>
      <c r="G157" s="311"/>
      <c r="H157" s="311"/>
      <c r="I157" s="311"/>
      <c r="J157" s="311"/>
      <c r="K157" s="311"/>
      <c r="L157" s="311"/>
      <c r="M157" s="311"/>
      <c r="N157" s="311"/>
      <c r="O157" s="311"/>
      <c r="P157" s="311"/>
      <c r="Q157" s="311"/>
      <c r="R157" s="311"/>
      <c r="S157" s="311"/>
      <c r="T157" s="311"/>
      <c r="U157" s="311"/>
      <c r="V157" s="311"/>
      <c r="W157" s="311"/>
      <c r="X157" s="311"/>
      <c r="Y157" s="311"/>
      <c r="Z157" s="311"/>
    </row>
    <row r="158" spans="2:26">
      <c r="B158" s="243" t="s">
        <v>1021</v>
      </c>
      <c r="C158" s="335" t="s">
        <v>0</v>
      </c>
      <c r="D158" s="335"/>
      <c r="E158" s="335"/>
      <c r="F158" s="335" t="s">
        <v>1</v>
      </c>
      <c r="G158" s="335"/>
      <c r="H158" s="335"/>
      <c r="I158" s="335"/>
      <c r="J158" s="335"/>
      <c r="K158" s="335"/>
      <c r="L158" s="335" t="s">
        <v>1007</v>
      </c>
      <c r="M158" s="335"/>
      <c r="N158" s="335"/>
      <c r="O158" s="335"/>
      <c r="P158" s="335"/>
      <c r="Q158" s="335" t="s">
        <v>1009</v>
      </c>
      <c r="R158" s="335"/>
      <c r="S158" s="335"/>
      <c r="T158" s="335" t="s">
        <v>5</v>
      </c>
      <c r="U158" s="335"/>
      <c r="V158" s="335"/>
      <c r="W158" s="335"/>
      <c r="X158" s="335"/>
      <c r="Y158" s="335"/>
      <c r="Z158" s="244" t="s">
        <v>307</v>
      </c>
    </row>
    <row r="159" spans="2:26">
      <c r="B159" s="245" t="s">
        <v>12</v>
      </c>
      <c r="C159" s="245">
        <v>147</v>
      </c>
      <c r="D159" s="245">
        <v>258</v>
      </c>
      <c r="E159" s="245">
        <v>369</v>
      </c>
      <c r="F159" s="245">
        <v>14</v>
      </c>
      <c r="G159" s="245">
        <v>25</v>
      </c>
      <c r="H159" s="245">
        <v>36</v>
      </c>
      <c r="I159" s="245">
        <v>47</v>
      </c>
      <c r="J159" s="245">
        <v>58</v>
      </c>
      <c r="K159" s="245">
        <v>69</v>
      </c>
      <c r="L159" s="242" t="s">
        <v>1011</v>
      </c>
      <c r="M159" s="245" t="s">
        <v>1012</v>
      </c>
      <c r="N159" s="245" t="s">
        <v>1013</v>
      </c>
      <c r="O159" s="245" t="s">
        <v>1014</v>
      </c>
      <c r="P159" s="245">
        <v>5</v>
      </c>
      <c r="Q159" s="245" t="s">
        <v>476</v>
      </c>
      <c r="R159" s="245" t="s">
        <v>477</v>
      </c>
      <c r="S159" s="245" t="s">
        <v>868</v>
      </c>
      <c r="T159" s="245" t="s">
        <v>1016</v>
      </c>
      <c r="U159" s="245" t="s">
        <v>1017</v>
      </c>
      <c r="V159" s="245" t="s">
        <v>1018</v>
      </c>
      <c r="W159" s="245" t="s">
        <v>1015</v>
      </c>
      <c r="X159" s="245" t="s">
        <v>1019</v>
      </c>
      <c r="Y159" s="245" t="s">
        <v>1020</v>
      </c>
      <c r="Z159" s="245" t="s">
        <v>307</v>
      </c>
    </row>
    <row r="160" spans="2:26">
      <c r="B160" s="243">
        <v>0</v>
      </c>
      <c r="C160" s="82"/>
      <c r="D160" s="82"/>
      <c r="E160" s="82"/>
      <c r="F160" s="82"/>
      <c r="G160" s="82"/>
      <c r="H160" s="82"/>
      <c r="I160" s="82"/>
      <c r="J160" s="82"/>
      <c r="K160" s="82"/>
      <c r="L160" s="82"/>
      <c r="M160" s="82"/>
      <c r="N160" s="82">
        <v>2.6315789473684199E-2</v>
      </c>
      <c r="O160" s="82">
        <v>2.5000000000000001E-2</v>
      </c>
      <c r="P160" s="82"/>
      <c r="Q160" s="82"/>
      <c r="R160" s="82"/>
      <c r="S160" s="82"/>
      <c r="T160" s="82"/>
      <c r="U160" s="82"/>
      <c r="V160" s="82"/>
      <c r="W160" s="82"/>
      <c r="X160" s="82">
        <v>0.2</v>
      </c>
      <c r="Y160" s="82"/>
      <c r="Z160" s="82"/>
    </row>
    <row r="161" spans="2:26">
      <c r="B161" s="243">
        <v>1</v>
      </c>
      <c r="C161" s="82"/>
      <c r="D161" s="82"/>
      <c r="E161" s="82"/>
      <c r="F161" s="82"/>
      <c r="G161" s="82"/>
      <c r="H161" s="82"/>
      <c r="I161" s="82">
        <v>2.2988505747126398E-2</v>
      </c>
      <c r="J161" s="82"/>
      <c r="K161" s="82">
        <v>7.69230769230769E-2</v>
      </c>
      <c r="L161" s="82">
        <v>1.3698630136986301E-2</v>
      </c>
      <c r="M161" s="82">
        <v>1.51515151515151E-2</v>
      </c>
      <c r="N161" s="82">
        <v>1.15942028985507E-2</v>
      </c>
      <c r="O161" s="82">
        <v>1.8450184501845001E-2</v>
      </c>
      <c r="P161" s="82">
        <v>5.8139534883720903E-3</v>
      </c>
      <c r="Q161" s="82">
        <v>1.8181818181818101E-2</v>
      </c>
      <c r="R161" s="82"/>
      <c r="S161" s="82"/>
      <c r="T161" s="82"/>
      <c r="U161" s="82"/>
      <c r="V161" s="82">
        <v>2.04081632653061E-2</v>
      </c>
      <c r="W161" s="82"/>
      <c r="X161" s="82">
        <v>9.6774193548387094E-2</v>
      </c>
      <c r="Y161" s="82">
        <v>9.5238095238095195E-3</v>
      </c>
      <c r="Z161" s="82"/>
    </row>
    <row r="162" spans="2:26">
      <c r="B162" s="243">
        <v>2</v>
      </c>
      <c r="C162" s="82"/>
      <c r="D162" s="82"/>
      <c r="E162" s="82"/>
      <c r="F162" s="82"/>
      <c r="G162" s="82"/>
      <c r="H162" s="82">
        <v>3.1847133757961698E-3</v>
      </c>
      <c r="I162" s="82">
        <v>1.48809523809523E-2</v>
      </c>
      <c r="J162" s="82">
        <v>5.2083333333333296E-3</v>
      </c>
      <c r="K162" s="82">
        <v>2.8985507246376802E-2</v>
      </c>
      <c r="L162" s="82">
        <v>1.30434782608695E-2</v>
      </c>
      <c r="M162" s="82">
        <v>1.72711571675302E-2</v>
      </c>
      <c r="N162" s="82">
        <v>2.5432349949135302E-2</v>
      </c>
      <c r="O162" s="82">
        <v>2.0506634499396801E-2</v>
      </c>
      <c r="P162" s="82">
        <v>3.8626609442059999E-2</v>
      </c>
      <c r="Q162" s="82">
        <v>2.7272727272727199E-2</v>
      </c>
      <c r="R162" s="82">
        <v>3.03030303030303E-2</v>
      </c>
      <c r="S162" s="82"/>
      <c r="T162" s="82">
        <v>7.69230769230769E-2</v>
      </c>
      <c r="U162" s="82"/>
      <c r="V162" s="82">
        <v>3.4285714285714197E-2</v>
      </c>
      <c r="W162" s="82"/>
      <c r="X162" s="82">
        <v>5.95238095238095E-2</v>
      </c>
      <c r="Y162" s="82">
        <v>2.16867469879518E-2</v>
      </c>
      <c r="Z162" s="82"/>
    </row>
    <row r="163" spans="2:26">
      <c r="B163" s="243">
        <v>3</v>
      </c>
      <c r="C163" s="82"/>
      <c r="D163" s="82"/>
      <c r="E163" s="82"/>
      <c r="F163" s="82">
        <v>9.8039215686274508E-3</v>
      </c>
      <c r="G163" s="82">
        <v>2.0833333333333298E-3</v>
      </c>
      <c r="H163" s="82">
        <v>5.4229934924078004E-3</v>
      </c>
      <c r="I163" s="82">
        <v>1.04384133611691E-2</v>
      </c>
      <c r="J163" s="82">
        <v>1.9011406844106401E-3</v>
      </c>
      <c r="K163" s="82">
        <v>1.2019230769230701E-2</v>
      </c>
      <c r="L163" s="82">
        <v>1.3483146067415699E-2</v>
      </c>
      <c r="M163" s="82">
        <v>2.1848739495798301E-2</v>
      </c>
      <c r="N163" s="82">
        <v>2.8278888347147701E-2</v>
      </c>
      <c r="O163" s="82">
        <v>2.9076396807297601E-2</v>
      </c>
      <c r="P163" s="82">
        <v>3.8341968911917101E-2</v>
      </c>
      <c r="Q163" s="82">
        <v>2.2421524663677101E-2</v>
      </c>
      <c r="R163" s="82">
        <v>3.5714285714285698E-2</v>
      </c>
      <c r="S163" s="82"/>
      <c r="T163" s="82">
        <v>2.7027027027027001E-2</v>
      </c>
      <c r="U163" s="82">
        <v>2.8985507246376802E-2</v>
      </c>
      <c r="V163" s="82">
        <v>3.32480818414322E-2</v>
      </c>
      <c r="W163" s="82"/>
      <c r="X163" s="82">
        <v>6.7708333333333301E-2</v>
      </c>
      <c r="Y163" s="82">
        <v>1.4492753623188401E-2</v>
      </c>
      <c r="Z163" s="82">
        <v>1.5463917525773099E-2</v>
      </c>
    </row>
    <row r="164" spans="2:26">
      <c r="B164" s="243">
        <v>4</v>
      </c>
      <c r="C164" s="82"/>
      <c r="D164" s="82"/>
      <c r="E164" s="82"/>
      <c r="F164" s="82">
        <v>1.32013201320132E-2</v>
      </c>
      <c r="G164" s="82">
        <v>7.4906367041198503E-3</v>
      </c>
      <c r="H164" s="82">
        <v>5.0454086781029197E-3</v>
      </c>
      <c r="I164" s="82">
        <v>8.4915084915084902E-3</v>
      </c>
      <c r="J164" s="82">
        <v>2.83553875236294E-3</v>
      </c>
      <c r="K164" s="82">
        <v>7.8917700112739499E-3</v>
      </c>
      <c r="L164" s="82">
        <v>1.8543046357615799E-2</v>
      </c>
      <c r="M164" s="82">
        <v>2.7424094025465199E-2</v>
      </c>
      <c r="N164" s="82">
        <v>3.1750572082379802E-2</v>
      </c>
      <c r="O164" s="82">
        <v>3.3281972265023101E-2</v>
      </c>
      <c r="P164" s="82">
        <v>3.8072575847709698E-2</v>
      </c>
      <c r="Q164" s="82">
        <v>2.7027027027027001E-2</v>
      </c>
      <c r="R164" s="82">
        <v>4.2780748663101602E-2</v>
      </c>
      <c r="S164" s="82">
        <v>2.77777777777777E-2</v>
      </c>
      <c r="T164" s="82">
        <v>3.4883720930232502E-2</v>
      </c>
      <c r="U164" s="82">
        <v>3.0769230769230702E-2</v>
      </c>
      <c r="V164" s="82">
        <v>2.9453015427769898E-2</v>
      </c>
      <c r="W164" s="82">
        <v>4.7619047619047603E-2</v>
      </c>
      <c r="X164" s="82">
        <v>6.15384615384615E-2</v>
      </c>
      <c r="Y164" s="82">
        <v>2.3479188900746999E-2</v>
      </c>
      <c r="Z164" s="82">
        <v>1.2019230769230701E-2</v>
      </c>
    </row>
    <row r="165" spans="2:26">
      <c r="B165" s="243">
        <v>5</v>
      </c>
      <c r="C165" s="82"/>
      <c r="D165" s="82"/>
      <c r="E165" s="82">
        <v>1.2E-2</v>
      </c>
      <c r="F165" s="82">
        <v>1.30378096479791E-2</v>
      </c>
      <c r="G165" s="82">
        <v>8.9520800421274294E-3</v>
      </c>
      <c r="H165" s="82">
        <v>8.6907765629380407E-3</v>
      </c>
      <c r="I165" s="82">
        <v>9.9365166988683393E-3</v>
      </c>
      <c r="J165" s="82">
        <v>6.3829787234042498E-3</v>
      </c>
      <c r="K165" s="82">
        <v>1.04422604422604E-2</v>
      </c>
      <c r="L165" s="82">
        <v>2.8105167724388001E-2</v>
      </c>
      <c r="M165" s="82">
        <v>3.4682080924855398E-2</v>
      </c>
      <c r="N165" s="82">
        <v>3.7086599120626999E-2</v>
      </c>
      <c r="O165" s="82">
        <v>4.1058774489370502E-2</v>
      </c>
      <c r="P165" s="82">
        <v>4.0284360189573397E-2</v>
      </c>
      <c r="Q165" s="82">
        <v>4.0358744394618798E-2</v>
      </c>
      <c r="R165" s="82">
        <v>3.59281437125748E-2</v>
      </c>
      <c r="S165" s="82">
        <v>2.5974025974025899E-2</v>
      </c>
      <c r="T165" s="82">
        <v>2.8776978417266098E-2</v>
      </c>
      <c r="U165" s="82">
        <v>3.2000000000000001E-2</v>
      </c>
      <c r="V165" s="82">
        <v>3.0710172744721601E-2</v>
      </c>
      <c r="W165" s="82">
        <v>5.1282051282051197E-2</v>
      </c>
      <c r="X165" s="82">
        <v>5.81162324649298E-2</v>
      </c>
      <c r="Y165" s="82">
        <v>3.2398129592518303E-2</v>
      </c>
      <c r="Z165" s="82">
        <v>1.6344725111441302E-2</v>
      </c>
    </row>
    <row r="166" spans="2:26">
      <c r="B166" s="243">
        <v>6</v>
      </c>
      <c r="C166" s="82">
        <v>5.0632911392405004E-3</v>
      </c>
      <c r="D166" s="82">
        <v>6.3291139240506302E-3</v>
      </c>
      <c r="E166" s="82">
        <v>1.23762376237623E-2</v>
      </c>
      <c r="F166" s="82">
        <v>1.57676348547717E-2</v>
      </c>
      <c r="G166" s="82">
        <v>7.6815642458100504E-3</v>
      </c>
      <c r="H166" s="82">
        <v>1.27376776813734E-2</v>
      </c>
      <c r="I166" s="82">
        <v>1.0136937577805399E-2</v>
      </c>
      <c r="J166" s="82">
        <v>1.05110547299746E-2</v>
      </c>
      <c r="K166" s="82">
        <v>1.2892828364222401E-2</v>
      </c>
      <c r="L166" s="82">
        <v>3.4129692832764499E-2</v>
      </c>
      <c r="M166" s="82">
        <v>4.1522491349480897E-2</v>
      </c>
      <c r="N166" s="82">
        <v>4.12883087400681E-2</v>
      </c>
      <c r="O166" s="82">
        <v>4.7477744807121601E-2</v>
      </c>
      <c r="P166" s="82">
        <v>4.53181272509003E-2</v>
      </c>
      <c r="Q166" s="82">
        <v>5.6338028169014003E-2</v>
      </c>
      <c r="R166" s="82">
        <v>3.47985347985348E-2</v>
      </c>
      <c r="S166" s="82">
        <v>3.7037037037037E-2</v>
      </c>
      <c r="T166" s="82">
        <v>3.3333333333333298E-2</v>
      </c>
      <c r="U166" s="82">
        <v>3.8961038961038898E-2</v>
      </c>
      <c r="V166" s="82">
        <v>4.3543543543543499E-2</v>
      </c>
      <c r="W166" s="82">
        <v>4.8780487804878002E-2</v>
      </c>
      <c r="X166" s="82">
        <v>5.1775147928994E-2</v>
      </c>
      <c r="Y166" s="82">
        <v>3.3736153071500498E-2</v>
      </c>
      <c r="Z166" s="82">
        <v>2.3032629558541198E-2</v>
      </c>
    </row>
    <row r="167" spans="2:26">
      <c r="B167" s="243">
        <v>7</v>
      </c>
      <c r="C167" s="82">
        <v>5.2264808362369299E-3</v>
      </c>
      <c r="D167" s="82">
        <v>1.04633781763826E-2</v>
      </c>
      <c r="E167" s="82">
        <v>1.26353790613718E-2</v>
      </c>
      <c r="F167" s="82">
        <v>2.1766965428937201E-2</v>
      </c>
      <c r="G167" s="82">
        <v>1.23554153522607E-2</v>
      </c>
      <c r="H167" s="82">
        <v>1.43030630144379E-2</v>
      </c>
      <c r="I167" s="82">
        <v>1.25429099551095E-2</v>
      </c>
      <c r="J167" s="82">
        <v>1.3941018766756E-2</v>
      </c>
      <c r="K167" s="82">
        <v>1.6985793699814698E-2</v>
      </c>
      <c r="L167" s="82">
        <v>3.4242600116076598E-2</v>
      </c>
      <c r="M167" s="82">
        <v>4.5591397849462298E-2</v>
      </c>
      <c r="N167" s="82">
        <v>4.8007567695400197E-2</v>
      </c>
      <c r="O167" s="82">
        <v>5.27851458885941E-2</v>
      </c>
      <c r="P167" s="82">
        <v>5.20915548539857E-2</v>
      </c>
      <c r="Q167" s="82">
        <v>5.85365853658536E-2</v>
      </c>
      <c r="R167" s="82">
        <v>3.4993270524898999E-2</v>
      </c>
      <c r="S167" s="82">
        <v>5.1401869158878503E-2</v>
      </c>
      <c r="T167" s="82">
        <v>4.1666666666666602E-2</v>
      </c>
      <c r="U167" s="82">
        <v>4.0506329113924003E-2</v>
      </c>
      <c r="V167" s="82">
        <v>4.5398773006134902E-2</v>
      </c>
      <c r="W167" s="82">
        <v>7.69230769230769E-2</v>
      </c>
      <c r="X167" s="82">
        <v>6.5359477124182996E-2</v>
      </c>
      <c r="Y167" s="82">
        <v>3.8106945298094601E-2</v>
      </c>
      <c r="Z167" s="82">
        <v>1.9345238095237999E-2</v>
      </c>
    </row>
    <row r="168" spans="2:26">
      <c r="B168" s="243">
        <v>8</v>
      </c>
      <c r="C168" s="82">
        <v>2.0057306590257801E-2</v>
      </c>
      <c r="D168" s="82">
        <v>1.0804321728691399E-2</v>
      </c>
      <c r="E168" s="82">
        <v>1.1041009463722299E-2</v>
      </c>
      <c r="F168" s="82">
        <v>1.94942044257112E-2</v>
      </c>
      <c r="G168" s="82">
        <v>1.5900675234153699E-2</v>
      </c>
      <c r="H168" s="82">
        <v>1.46297546702678E-2</v>
      </c>
      <c r="I168" s="82">
        <v>1.5943312666076102E-2</v>
      </c>
      <c r="J168" s="82">
        <v>1.6707507239919799E-2</v>
      </c>
      <c r="K168" s="82">
        <v>1.7487220877051301E-2</v>
      </c>
      <c r="L168" s="82">
        <v>3.1436314363143598E-2</v>
      </c>
      <c r="M168" s="82">
        <v>4.65163934426229E-2</v>
      </c>
      <c r="N168" s="82">
        <v>5.1970931512882602E-2</v>
      </c>
      <c r="O168" s="82">
        <v>5.6246228123114E-2</v>
      </c>
      <c r="P168" s="82">
        <v>4.8743718592964801E-2</v>
      </c>
      <c r="Q168" s="82">
        <v>7.6119402985074594E-2</v>
      </c>
      <c r="R168" s="82">
        <v>3.9682539682539597E-2</v>
      </c>
      <c r="S168" s="82">
        <v>5.9859154929577399E-2</v>
      </c>
      <c r="T168" s="82">
        <v>6.25E-2</v>
      </c>
      <c r="U168" s="82">
        <v>5.3333333333333302E-2</v>
      </c>
      <c r="V168" s="82">
        <v>5.3629469122426797E-2</v>
      </c>
      <c r="W168" s="82">
        <v>7.9365079365079305E-2</v>
      </c>
      <c r="X168" s="82">
        <v>8.3798882681564199E-2</v>
      </c>
      <c r="Y168" s="82">
        <v>4.1534144059869001E-2</v>
      </c>
      <c r="Z168" s="82">
        <v>1.95822454308094E-2</v>
      </c>
    </row>
    <row r="169" spans="2:26">
      <c r="B169" s="243">
        <v>9</v>
      </c>
      <c r="C169" s="82">
        <v>1.9685039370078702E-2</v>
      </c>
      <c r="D169" s="82">
        <v>1.31004366812227E-2</v>
      </c>
      <c r="E169" s="82">
        <v>1.1080332409972299E-2</v>
      </c>
      <c r="F169" s="82">
        <v>2.3238380809595199E-2</v>
      </c>
      <c r="G169" s="82">
        <v>1.7393083691426201E-2</v>
      </c>
      <c r="H169" s="82">
        <v>1.7985987660775901E-2</v>
      </c>
      <c r="I169" s="82">
        <v>1.7362546506821001E-2</v>
      </c>
      <c r="J169" s="82">
        <v>1.6697588126159499E-2</v>
      </c>
      <c r="K169" s="82">
        <v>1.9955654101995499E-2</v>
      </c>
      <c r="L169" s="82">
        <v>3.7506603275224502E-2</v>
      </c>
      <c r="M169" s="82">
        <v>5.87129126619306E-2</v>
      </c>
      <c r="N169" s="82">
        <v>5.7679774060395303E-2</v>
      </c>
      <c r="O169" s="82">
        <v>6.3095938787521996E-2</v>
      </c>
      <c r="P169" s="82">
        <v>5.3395669291338502E-2</v>
      </c>
      <c r="Q169" s="82">
        <v>7.4931880108991794E-2</v>
      </c>
      <c r="R169" s="82">
        <v>4.6413502109704602E-2</v>
      </c>
      <c r="S169" s="82">
        <v>4.4303797468354403E-2</v>
      </c>
      <c r="T169" s="82">
        <v>6.1093247588424403E-2</v>
      </c>
      <c r="U169" s="82">
        <v>6.13107822410148E-2</v>
      </c>
      <c r="V169" s="82">
        <v>6.4751958224542994E-2</v>
      </c>
      <c r="W169" s="82">
        <v>8.6956521739130405E-2</v>
      </c>
      <c r="X169" s="82">
        <v>8.6505190311418595E-2</v>
      </c>
      <c r="Y169" s="82">
        <v>4.2700729927007297E-2</v>
      </c>
      <c r="Z169" s="82">
        <v>1.91358024691358E-2</v>
      </c>
    </row>
    <row r="170" spans="2:26">
      <c r="B170" s="243">
        <v>10</v>
      </c>
      <c r="C170" s="82">
        <v>1.30378096479791E-2</v>
      </c>
      <c r="D170" s="82">
        <v>1.72043010752688E-2</v>
      </c>
      <c r="E170" s="82">
        <v>1.28700128700128E-2</v>
      </c>
      <c r="F170" s="82">
        <v>2.76200309757356E-2</v>
      </c>
      <c r="G170" s="82">
        <v>1.67723460830435E-2</v>
      </c>
      <c r="H170" s="82">
        <v>2.0448208199937999E-2</v>
      </c>
      <c r="I170" s="82">
        <v>2.1156413679778101E-2</v>
      </c>
      <c r="J170" s="82">
        <v>1.9571865443424999E-2</v>
      </c>
      <c r="K170" s="82">
        <v>2.4764735017335299E-2</v>
      </c>
      <c r="L170" s="82">
        <v>3.8052602126468903E-2</v>
      </c>
      <c r="M170" s="82">
        <v>6.6352835687065598E-2</v>
      </c>
      <c r="N170" s="82">
        <v>5.69395017793594E-2</v>
      </c>
      <c r="O170" s="82">
        <v>6.3767407769362294E-2</v>
      </c>
      <c r="P170" s="82">
        <v>6.3243106501391297E-2</v>
      </c>
      <c r="Q170" s="82">
        <v>7.9301075268817203E-2</v>
      </c>
      <c r="R170" s="82">
        <v>3.4663865546218399E-2</v>
      </c>
      <c r="S170" s="82">
        <v>6.2857142857142806E-2</v>
      </c>
      <c r="T170" s="82">
        <v>0.05</v>
      </c>
      <c r="U170" s="82">
        <v>6.9351230425055893E-2</v>
      </c>
      <c r="V170" s="82">
        <v>6.6593886462882099E-2</v>
      </c>
      <c r="W170" s="82">
        <v>0.15625</v>
      </c>
      <c r="X170" s="82">
        <v>9.7651421508034603E-2</v>
      </c>
      <c r="Y170" s="82">
        <v>4.8852701702442602E-2</v>
      </c>
      <c r="Z170" s="82">
        <v>2.2881880024737102E-2</v>
      </c>
    </row>
    <row r="171" spans="2:26">
      <c r="B171" s="243">
        <v>11</v>
      </c>
      <c r="C171" s="82">
        <v>2.14899713467048E-2</v>
      </c>
      <c r="D171" s="82">
        <v>1.3377926421404601E-2</v>
      </c>
      <c r="E171" s="82">
        <v>1.7173051519154499E-2</v>
      </c>
      <c r="F171" s="82">
        <v>3.1258721741557298E-2</v>
      </c>
      <c r="G171" s="82">
        <v>2.08378554373779E-2</v>
      </c>
      <c r="H171" s="82">
        <v>2.1070049641478201E-2</v>
      </c>
      <c r="I171" s="82">
        <v>2.4347444615047099E-2</v>
      </c>
      <c r="J171" s="82">
        <v>2.10869565217391E-2</v>
      </c>
      <c r="K171" s="82">
        <v>2.7792915531335099E-2</v>
      </c>
      <c r="L171" s="82">
        <v>3.8585209003215402E-2</v>
      </c>
      <c r="M171" s="82">
        <v>6.4413421503796198E-2</v>
      </c>
      <c r="N171" s="82">
        <v>6.1129901039709299E-2</v>
      </c>
      <c r="O171" s="82">
        <v>6.8314545701480295E-2</v>
      </c>
      <c r="P171" s="82">
        <v>6.5520065520065507E-2</v>
      </c>
      <c r="Q171" s="82">
        <v>9.7959183673469299E-2</v>
      </c>
      <c r="R171" s="82">
        <v>3.3112582781456901E-2</v>
      </c>
      <c r="S171" s="82">
        <v>5.9880239520958001E-2</v>
      </c>
      <c r="T171" s="82">
        <v>5.5749128919860599E-2</v>
      </c>
      <c r="U171" s="82">
        <v>7.4742268041237098E-2</v>
      </c>
      <c r="V171" s="82">
        <v>7.3590504451038499E-2</v>
      </c>
      <c r="W171" s="82">
        <v>0.14925373134328301</v>
      </c>
      <c r="X171" s="82">
        <v>9.9300699300699305E-2</v>
      </c>
      <c r="Y171" s="82">
        <v>5.0049850448654003E-2</v>
      </c>
      <c r="Z171" s="82">
        <v>2.8499050031665599E-2</v>
      </c>
    </row>
    <row r="172" spans="2:26">
      <c r="B172" s="243">
        <v>12</v>
      </c>
      <c r="C172" s="82">
        <v>2.3510971786833802E-2</v>
      </c>
      <c r="D172" s="82">
        <v>1.4976958525345601E-2</v>
      </c>
      <c r="E172" s="82">
        <v>2.0864381520119199E-2</v>
      </c>
      <c r="F172" s="82">
        <v>3.4558592522777203E-2</v>
      </c>
      <c r="G172" s="82">
        <v>2.4066797642436102E-2</v>
      </c>
      <c r="H172" s="82">
        <v>2.29452470559669E-2</v>
      </c>
      <c r="I172" s="82">
        <v>2.6315789473684199E-2</v>
      </c>
      <c r="J172" s="82">
        <v>2.3560845275686099E-2</v>
      </c>
      <c r="K172" s="82">
        <v>3.0079803560466498E-2</v>
      </c>
      <c r="L172" s="82">
        <v>4.0341349883630702E-2</v>
      </c>
      <c r="M172" s="82">
        <v>6.9695259593679407E-2</v>
      </c>
      <c r="N172" s="82">
        <v>6.2960288808664194E-2</v>
      </c>
      <c r="O172" s="82">
        <v>7.2574598890388295E-2</v>
      </c>
      <c r="P172" s="82">
        <v>6.5769805680119503E-2</v>
      </c>
      <c r="Q172" s="82">
        <v>9.0529247910863503E-2</v>
      </c>
      <c r="R172" s="82">
        <v>3.6569987389659497E-2</v>
      </c>
      <c r="S172" s="82">
        <v>6.4139941690962099E-2</v>
      </c>
      <c r="T172" s="82">
        <v>7.4204946996466403E-2</v>
      </c>
      <c r="U172" s="82">
        <v>5.7742782152230901E-2</v>
      </c>
      <c r="V172" s="82">
        <v>7.3882047958522296E-2</v>
      </c>
      <c r="W172" s="82">
        <v>0.133333333333333</v>
      </c>
      <c r="X172" s="82">
        <v>0.107438016528925</v>
      </c>
      <c r="Y172" s="82">
        <v>5.1380860629415499E-2</v>
      </c>
      <c r="Z172" s="82">
        <v>3.3977348434376997E-2</v>
      </c>
    </row>
    <row r="173" spans="2:26">
      <c r="B173" s="243">
        <v>13</v>
      </c>
      <c r="C173" s="82">
        <v>2.2807017543859599E-2</v>
      </c>
      <c r="D173" s="82">
        <v>2.1419009370816599E-2</v>
      </c>
      <c r="E173" s="82">
        <v>2.4263431542461002E-2</v>
      </c>
      <c r="F173" s="82">
        <v>2.8265851795263499E-2</v>
      </c>
      <c r="G173" s="82">
        <v>2.8140989198408101E-2</v>
      </c>
      <c r="H173" s="82">
        <v>2.30061349693251E-2</v>
      </c>
      <c r="I173" s="82">
        <v>2.8061929776057499E-2</v>
      </c>
      <c r="J173" s="82">
        <v>2.72395394552092E-2</v>
      </c>
      <c r="K173" s="82">
        <v>3.02491103202846E-2</v>
      </c>
      <c r="L173" s="82">
        <v>4.5977011494252797E-2</v>
      </c>
      <c r="M173" s="82">
        <v>6.4111037673496296E-2</v>
      </c>
      <c r="N173" s="82">
        <v>6.1819400234545102E-2</v>
      </c>
      <c r="O173" s="82">
        <v>6.63205493217216E-2</v>
      </c>
      <c r="P173" s="82">
        <v>6.6821038703274896E-2</v>
      </c>
      <c r="Q173" s="82">
        <v>9.5816464237516802E-2</v>
      </c>
      <c r="R173" s="82">
        <v>4.0935672514619798E-2</v>
      </c>
      <c r="S173" s="82">
        <v>4.71698113207547E-2</v>
      </c>
      <c r="T173" s="82">
        <v>6.0606060606060601E-2</v>
      </c>
      <c r="U173" s="82">
        <v>6.19195046439628E-2</v>
      </c>
      <c r="V173" s="82">
        <v>6.9734004313443496E-2</v>
      </c>
      <c r="W173" s="82">
        <v>0.14893617021276501</v>
      </c>
      <c r="X173" s="82">
        <v>0.105947955390334</v>
      </c>
      <c r="Y173" s="82">
        <v>5.32273603082851E-2</v>
      </c>
      <c r="Z173" s="82">
        <v>3.5186488388458802E-2</v>
      </c>
    </row>
    <row r="174" spans="2:26">
      <c r="B174" s="243">
        <v>14</v>
      </c>
      <c r="C174" s="82">
        <v>3.64025695931477E-2</v>
      </c>
      <c r="D174" s="82">
        <v>2.41545893719806E-2</v>
      </c>
      <c r="E174" s="82">
        <v>1.9960079840319299E-2</v>
      </c>
      <c r="F174" s="82">
        <v>3.6286522148916103E-2</v>
      </c>
      <c r="G174" s="82">
        <v>3.4237288135593201E-2</v>
      </c>
      <c r="H174" s="82">
        <v>2.4032258064516102E-2</v>
      </c>
      <c r="I174" s="82">
        <v>2.86925334202804E-2</v>
      </c>
      <c r="J174" s="82">
        <v>2.6910299003322199E-2</v>
      </c>
      <c r="K174" s="82">
        <v>3.1560743623000397E-2</v>
      </c>
      <c r="L174" s="82">
        <v>4.7669491525423699E-2</v>
      </c>
      <c r="M174" s="82">
        <v>5.6538461538461503E-2</v>
      </c>
      <c r="N174" s="82">
        <v>5.5305843267539498E-2</v>
      </c>
      <c r="O174" s="82">
        <v>6.17738187451587E-2</v>
      </c>
      <c r="P174" s="82">
        <v>6.1646363971945298E-2</v>
      </c>
      <c r="Q174" s="82">
        <v>8.1258191349934394E-2</v>
      </c>
      <c r="R174" s="82">
        <v>3.4862385321100899E-2</v>
      </c>
      <c r="S174" s="82">
        <v>3.5971223021582698E-2</v>
      </c>
      <c r="T174" s="82">
        <v>4.54545454545454E-2</v>
      </c>
      <c r="U174" s="82">
        <v>5.2434456928838899E-2</v>
      </c>
      <c r="V174" s="82">
        <v>5.6618819776714499E-2</v>
      </c>
      <c r="W174" s="82">
        <v>2.94117647058823E-2</v>
      </c>
      <c r="X174" s="82">
        <v>8.7209302325581398E-2</v>
      </c>
      <c r="Y174" s="82">
        <v>4.7214854111405802E-2</v>
      </c>
      <c r="Z174" s="82">
        <v>3.0206677265500699E-2</v>
      </c>
    </row>
    <row r="175" spans="2:26">
      <c r="B175" s="243">
        <v>15</v>
      </c>
      <c r="C175" s="82">
        <v>2.3255813953488299E-2</v>
      </c>
      <c r="D175" s="82">
        <v>1.3833992094861599E-2</v>
      </c>
      <c r="E175" s="82">
        <v>1.6431924882629099E-2</v>
      </c>
      <c r="F175" s="82">
        <v>3.8263849229011902E-2</v>
      </c>
      <c r="G175" s="82">
        <v>2.7541514783313001E-2</v>
      </c>
      <c r="H175" s="82">
        <v>2.54777070063694E-2</v>
      </c>
      <c r="I175" s="82">
        <v>2.7562958556414802E-2</v>
      </c>
      <c r="J175" s="82">
        <v>2.5958466453674101E-2</v>
      </c>
      <c r="K175" s="82">
        <v>2.4520255863539401E-2</v>
      </c>
      <c r="L175" s="82">
        <v>4.24710424710424E-2</v>
      </c>
      <c r="M175" s="82">
        <v>5.2631578947368397E-2</v>
      </c>
      <c r="N175" s="82">
        <v>4.6632124352331598E-2</v>
      </c>
      <c r="O175" s="82">
        <v>5.0677151594582699E-2</v>
      </c>
      <c r="P175" s="82">
        <v>5.2850603412401102E-2</v>
      </c>
      <c r="Q175" s="82">
        <v>5.57575757575757E-2</v>
      </c>
      <c r="R175" s="82">
        <v>3.2634032634032598E-2</v>
      </c>
      <c r="S175" s="82">
        <v>3.09734513274336E-2</v>
      </c>
      <c r="T175" s="82">
        <v>5.0458715596330202E-2</v>
      </c>
      <c r="U175" s="82">
        <v>4.8672566371681401E-2</v>
      </c>
      <c r="V175" s="82">
        <v>5.4925893635571002E-2</v>
      </c>
      <c r="W175" s="82"/>
      <c r="X175" s="82">
        <v>6.0291060291060197E-2</v>
      </c>
      <c r="Y175" s="82">
        <v>4.0315512708150703E-2</v>
      </c>
      <c r="Z175" s="82">
        <v>3.0017152658661998E-2</v>
      </c>
    </row>
    <row r="176" spans="2:26">
      <c r="B176" s="243">
        <v>16</v>
      </c>
      <c r="C176" s="82">
        <v>1.8181818181818101E-2</v>
      </c>
      <c r="D176" s="82">
        <v>7.10900473933649E-3</v>
      </c>
      <c r="E176" s="82">
        <v>1.5576323987538899E-2</v>
      </c>
      <c r="F176" s="82">
        <v>1.91599115696389E-2</v>
      </c>
      <c r="G176" s="82">
        <v>2.2658610271903301E-2</v>
      </c>
      <c r="H176" s="82">
        <v>2.1338506304558601E-2</v>
      </c>
      <c r="I176" s="82">
        <v>2.0943668753009102E-2</v>
      </c>
      <c r="J176" s="82">
        <v>2.39760239760239E-2</v>
      </c>
      <c r="K176" s="82">
        <v>1.5593220338982999E-2</v>
      </c>
      <c r="L176" s="82">
        <v>3.5031847133757898E-2</v>
      </c>
      <c r="M176" s="82">
        <v>3.0526315789473599E-2</v>
      </c>
      <c r="N176" s="82">
        <v>2.9854620976116301E-2</v>
      </c>
      <c r="O176" s="82">
        <v>3.5326086956521702E-2</v>
      </c>
      <c r="P176" s="82">
        <v>3.7465309898242302E-2</v>
      </c>
      <c r="Q176" s="82">
        <v>4.5905707196029703E-2</v>
      </c>
      <c r="R176" s="82">
        <v>1.7441860465116199E-2</v>
      </c>
      <c r="S176" s="82">
        <v>3.9325842696629199E-2</v>
      </c>
      <c r="T176" s="82">
        <v>2.41545893719806E-2</v>
      </c>
      <c r="U176" s="82">
        <v>2.41545893719806E-2</v>
      </c>
      <c r="V176" s="82">
        <v>4.1020966271649903E-2</v>
      </c>
      <c r="W176" s="82"/>
      <c r="X176" s="82">
        <v>4.2016806722689003E-2</v>
      </c>
      <c r="Y176" s="82">
        <v>2.6161895967990099E-2</v>
      </c>
      <c r="Z176" s="82">
        <v>2.4367385192127399E-2</v>
      </c>
    </row>
    <row r="177" spans="1:55">
      <c r="B177" s="243">
        <v>17</v>
      </c>
      <c r="C177" s="82">
        <v>1.94174757281553E-2</v>
      </c>
      <c r="D177" s="82">
        <v>1.10294117647058E-2</v>
      </c>
      <c r="E177" s="82">
        <v>2.01005025125628E-2</v>
      </c>
      <c r="F177" s="82">
        <v>5.5617352614015497E-3</v>
      </c>
      <c r="G177" s="82">
        <v>1.19850187265917E-2</v>
      </c>
      <c r="H177" s="82">
        <v>8.1031307550644503E-3</v>
      </c>
      <c r="I177" s="82">
        <v>1.1640596580574701E-2</v>
      </c>
      <c r="J177" s="82">
        <v>1.4168530947054401E-2</v>
      </c>
      <c r="K177" s="82">
        <v>1.2383900928792499E-2</v>
      </c>
      <c r="L177" s="82">
        <v>1.0389610389610299E-2</v>
      </c>
      <c r="M177" s="82">
        <v>1.2363636363636301E-2</v>
      </c>
      <c r="N177" s="82">
        <v>1.4487369985141101E-2</v>
      </c>
      <c r="O177" s="82">
        <v>1.8747907599598199E-2</v>
      </c>
      <c r="P177" s="82">
        <v>1.54142581888246E-2</v>
      </c>
      <c r="Q177" s="82">
        <v>2.0249221183800601E-2</v>
      </c>
      <c r="R177" s="82">
        <v>8.8105726872246704E-3</v>
      </c>
      <c r="S177" s="82">
        <v>2.1739130434782601E-2</v>
      </c>
      <c r="T177" s="82"/>
      <c r="U177" s="82">
        <v>1.4084507042253501E-2</v>
      </c>
      <c r="V177" s="82">
        <v>1.51324085750315E-2</v>
      </c>
      <c r="W177" s="82"/>
      <c r="X177" s="82">
        <v>5.0632911392405004E-3</v>
      </c>
      <c r="Y177" s="82">
        <v>1.0808646917534E-2</v>
      </c>
      <c r="Z177" s="82">
        <v>1.17955439056356E-2</v>
      </c>
    </row>
    <row r="178" spans="1:55">
      <c r="B178" s="243">
        <v>18</v>
      </c>
      <c r="C178" s="82"/>
      <c r="D178" s="82"/>
      <c r="E178" s="82"/>
      <c r="F178" s="82"/>
      <c r="G178" s="82">
        <v>2.6954177897574099E-3</v>
      </c>
      <c r="H178" s="82">
        <v>2.8776978417266101E-3</v>
      </c>
      <c r="I178" s="82">
        <v>2.78940027894002E-3</v>
      </c>
      <c r="J178" s="82">
        <v>2.8818443804034498E-3</v>
      </c>
      <c r="K178" s="82">
        <v>8.1967213114754103E-3</v>
      </c>
      <c r="L178" s="82">
        <v>7.63358778625954E-3</v>
      </c>
      <c r="M178" s="82">
        <v>4.7732696897374704E-3</v>
      </c>
      <c r="N178" s="82">
        <v>6.4350064350064302E-3</v>
      </c>
      <c r="O178" s="82">
        <v>1.11524163568773E-2</v>
      </c>
      <c r="P178" s="82">
        <v>4.7732696897374704E-3</v>
      </c>
      <c r="Q178" s="82">
        <v>8.7336244541484694E-3</v>
      </c>
      <c r="R178" s="82"/>
      <c r="S178" s="82"/>
      <c r="T178" s="82"/>
      <c r="U178" s="82">
        <v>2.94117647058823E-2</v>
      </c>
      <c r="V178" s="82">
        <v>4.0160642570281103E-3</v>
      </c>
      <c r="W178" s="82"/>
      <c r="X178" s="82">
        <v>6.7567567567567502E-3</v>
      </c>
      <c r="Y178" s="82">
        <v>1.2755102040816299E-3</v>
      </c>
      <c r="Z178" s="82"/>
    </row>
    <row r="188" spans="1:5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c r="A207" s="8"/>
      <c r="AA207" s="8"/>
    </row>
    <row r="208" spans="1:55">
      <c r="AB208" s="8"/>
      <c r="AC208" s="8"/>
    </row>
    <row r="209" spans="1:29">
      <c r="A209" s="8"/>
      <c r="AA209" s="8"/>
      <c r="AB209" s="8"/>
      <c r="AC209" s="8"/>
    </row>
    <row r="210" spans="1:29">
      <c r="A210" s="8"/>
      <c r="AA210" s="8"/>
      <c r="AB210" s="8"/>
      <c r="AC210" s="8"/>
    </row>
    <row r="211" spans="1:29">
      <c r="A211" s="8"/>
      <c r="AA211" s="8"/>
      <c r="AB211" s="8"/>
      <c r="AC211" s="8"/>
    </row>
    <row r="212" spans="1:29">
      <c r="A212" s="8"/>
      <c r="AA212" s="8"/>
      <c r="AB212" s="8"/>
      <c r="AC212" s="8"/>
    </row>
    <row r="213" spans="1:29">
      <c r="A213" s="8"/>
      <c r="AA213" s="8"/>
      <c r="AB213" s="8"/>
      <c r="AC213" s="8"/>
    </row>
    <row r="214" spans="1:29">
      <c r="A214" s="8"/>
      <c r="AA214" s="8"/>
      <c r="AB214" s="8"/>
      <c r="AC214" s="8"/>
    </row>
    <row r="215" spans="1:29">
      <c r="A215" s="8"/>
      <c r="AA215" s="8"/>
      <c r="AB215" s="8"/>
      <c r="AC215" s="8"/>
    </row>
    <row r="216" spans="1:29">
      <c r="A216" s="8"/>
      <c r="AA216" s="8"/>
      <c r="AB216" s="8"/>
      <c r="AC216" s="8"/>
    </row>
    <row r="217" spans="1:29">
      <c r="A217" s="8"/>
      <c r="AA217" s="8"/>
      <c r="AB217" s="8"/>
      <c r="AC217" s="8"/>
    </row>
    <row r="218" spans="1:29">
      <c r="A218" s="8"/>
      <c r="AA218" s="8"/>
      <c r="AB218" s="8"/>
      <c r="AC218" s="8"/>
    </row>
    <row r="219" spans="1:29">
      <c r="A219" s="8"/>
      <c r="AA219" s="8"/>
      <c r="AB219" s="8"/>
      <c r="AC219" s="8"/>
    </row>
    <row r="220" spans="1:29">
      <c r="A220" s="8"/>
      <c r="AA220" s="8"/>
      <c r="AB220" s="8"/>
      <c r="AC220" s="8"/>
    </row>
    <row r="221" spans="1:29">
      <c r="A221" s="8"/>
      <c r="AA221" s="8"/>
      <c r="AB221" s="8"/>
      <c r="AC221" s="8"/>
    </row>
    <row r="222" spans="1:29">
      <c r="A222" s="8"/>
      <c r="AA222" s="8"/>
      <c r="AB222" s="8"/>
      <c r="AC222" s="8"/>
    </row>
    <row r="223" spans="1:29">
      <c r="A223" s="8"/>
      <c r="AA223" s="8"/>
      <c r="AB223" s="8"/>
      <c r="AC223" s="8"/>
    </row>
    <row r="224" spans="1:29">
      <c r="A224" s="8"/>
      <c r="AA224" s="8"/>
      <c r="AB224" s="8"/>
      <c r="AC224" s="8"/>
    </row>
    <row r="225" spans="1:29">
      <c r="A225" s="8"/>
      <c r="AA225" s="8"/>
      <c r="AB225" s="8"/>
      <c r="AC225" s="8"/>
    </row>
    <row r="226" spans="1:29">
      <c r="A226" s="8"/>
      <c r="AA226" s="8"/>
      <c r="AB226" s="8"/>
      <c r="AC226" s="8"/>
    </row>
    <row r="227" spans="1:29">
      <c r="A227" s="8"/>
      <c r="AA227" s="8"/>
    </row>
  </sheetData>
  <mergeCells count="68">
    <mergeCell ref="B2:W2"/>
    <mergeCell ref="B3:W4"/>
    <mergeCell ref="AC13:AV13"/>
    <mergeCell ref="AC22:AV22"/>
    <mergeCell ref="AW13:AW14"/>
    <mergeCell ref="AB15:AB20"/>
    <mergeCell ref="C7:E7"/>
    <mergeCell ref="F7:K7"/>
    <mergeCell ref="L7:P7"/>
    <mergeCell ref="Q7:S7"/>
    <mergeCell ref="AB24:AB29"/>
    <mergeCell ref="AB51:AB56"/>
    <mergeCell ref="AC31:AV31"/>
    <mergeCell ref="AB33:AB38"/>
    <mergeCell ref="AC40:AV40"/>
    <mergeCell ref="AB42:AB47"/>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B42:Z42"/>
    <mergeCell ref="C43:E43"/>
    <mergeCell ref="F43:K43"/>
    <mergeCell ref="L43:P43"/>
    <mergeCell ref="Q43:S43"/>
    <mergeCell ref="T43:Y43"/>
    <mergeCell ref="B65:Z65"/>
    <mergeCell ref="C66:E66"/>
    <mergeCell ref="F66:K66"/>
    <mergeCell ref="L66:P66"/>
    <mergeCell ref="Q66:S66"/>
    <mergeCell ref="T66:Y66"/>
    <mergeCell ref="B88:Z88"/>
    <mergeCell ref="C89:E89"/>
    <mergeCell ref="F89:K89"/>
    <mergeCell ref="L89:P89"/>
    <mergeCell ref="Q89:S89"/>
    <mergeCell ref="T89:Y89"/>
    <mergeCell ref="B111:Z111"/>
    <mergeCell ref="C112:E112"/>
    <mergeCell ref="F112:K112"/>
    <mergeCell ref="L112:P112"/>
    <mergeCell ref="Q112:S112"/>
    <mergeCell ref="T112:Y112"/>
    <mergeCell ref="B134:Z134"/>
    <mergeCell ref="C135:E135"/>
    <mergeCell ref="F135:K135"/>
    <mergeCell ref="L135:P135"/>
    <mergeCell ref="Q135:S135"/>
    <mergeCell ref="T135:Y135"/>
    <mergeCell ref="B157:Z157"/>
    <mergeCell ref="C158:E158"/>
    <mergeCell ref="F158:K158"/>
    <mergeCell ref="L158:P158"/>
    <mergeCell ref="Q158:S158"/>
    <mergeCell ref="T158:Y158"/>
  </mergeCells>
  <conditionalFormatting sqref="AD15:AV20">
    <cfRule type="colorScale" priority="24">
      <colorScale>
        <cfvo type="min"/>
        <cfvo type="percentile" val="50"/>
        <cfvo type="max"/>
        <color rgb="FFF8696B"/>
        <color rgb="FFFFEB84"/>
        <color rgb="FF63BE7B"/>
      </colorScale>
    </cfRule>
  </conditionalFormatting>
  <conditionalFormatting sqref="AD24:AV29">
    <cfRule type="colorScale" priority="23">
      <colorScale>
        <cfvo type="min"/>
        <cfvo type="percentile" val="50"/>
        <cfvo type="max"/>
        <color rgb="FFF8696B"/>
        <color rgb="FFFFEB84"/>
        <color rgb="FF63BE7B"/>
      </colorScale>
    </cfRule>
  </conditionalFormatting>
  <conditionalFormatting sqref="AD51:AV56">
    <cfRule type="colorScale" priority="22">
      <colorScale>
        <cfvo type="min"/>
        <cfvo type="percentile" val="50"/>
        <cfvo type="max"/>
        <color rgb="FFF8696B"/>
        <color rgb="FFFFEB84"/>
        <color rgb="FF63BE7B"/>
      </colorScale>
    </cfRule>
  </conditionalFormatting>
  <conditionalFormatting sqref="AD60:AV65">
    <cfRule type="colorScale" priority="21">
      <colorScale>
        <cfvo type="min"/>
        <cfvo type="percentile" val="50"/>
        <cfvo type="max"/>
        <color rgb="FFF8696B"/>
        <color rgb="FFFFEB84"/>
        <color rgb="FF63BE7B"/>
      </colorScale>
    </cfRule>
  </conditionalFormatting>
  <conditionalFormatting sqref="AI8:AM8">
    <cfRule type="colorScale" priority="20">
      <colorScale>
        <cfvo type="min"/>
        <cfvo type="percentile" val="50"/>
        <cfvo type="max"/>
        <color rgb="FFF8696B"/>
        <color rgb="FFFFEB84"/>
        <color rgb="FF63BE7B"/>
      </colorScale>
    </cfRule>
  </conditionalFormatting>
  <conditionalFormatting sqref="AH8">
    <cfRule type="colorScale" priority="19">
      <colorScale>
        <cfvo type="min"/>
        <cfvo type="percentile" val="50"/>
        <cfvo type="max"/>
        <color rgb="FFF8696B"/>
        <color rgb="FFFFEB84"/>
        <color rgb="FF63BE7B"/>
      </colorScale>
    </cfRule>
  </conditionalFormatting>
  <conditionalFormatting sqref="AH9:AM9">
    <cfRule type="colorScale" priority="18">
      <colorScale>
        <cfvo type="min"/>
        <cfvo type="percentile" val="50"/>
        <cfvo type="max"/>
        <color rgb="FFF8696B"/>
        <color rgb="FFFFEB84"/>
        <color rgb="FF63BE7B"/>
      </colorScale>
    </cfRule>
  </conditionalFormatting>
  <conditionalFormatting sqref="AH10:AM11">
    <cfRule type="colorScale" priority="17">
      <colorScale>
        <cfvo type="min"/>
        <cfvo type="percentile" val="50"/>
        <cfvo type="max"/>
        <color rgb="FFF8696B"/>
        <color rgb="FFFFEB84"/>
        <color rgb="FF63BE7B"/>
      </colorScale>
    </cfRule>
  </conditionalFormatting>
  <conditionalFormatting sqref="AC8:AM11">
    <cfRule type="colorScale" priority="16">
      <colorScale>
        <cfvo type="min"/>
        <cfvo type="percentile" val="50"/>
        <cfvo type="max"/>
        <color rgb="FFF8696B"/>
        <color rgb="FFFFEB84"/>
        <color rgb="FF63BE7B"/>
      </colorScale>
    </cfRule>
  </conditionalFormatting>
  <conditionalFormatting sqref="AD33:AV38">
    <cfRule type="colorScale" priority="15">
      <colorScale>
        <cfvo type="min"/>
        <cfvo type="percentile" val="50"/>
        <cfvo type="max"/>
        <color rgb="FFF8696B"/>
        <color rgb="FFFFEB84"/>
        <color rgb="FF63BE7B"/>
      </colorScale>
    </cfRule>
  </conditionalFormatting>
  <conditionalFormatting sqref="AD42:AV47">
    <cfRule type="colorScale" priority="14">
      <colorScale>
        <cfvo type="min"/>
        <cfvo type="percentile" val="50"/>
        <cfvo type="max"/>
        <color rgb="FFF8696B"/>
        <color rgb="FFFFEB84"/>
        <color rgb="FF63BE7B"/>
      </colorScale>
    </cfRule>
  </conditionalFormatting>
  <conditionalFormatting sqref="AD69:AV74">
    <cfRule type="colorScale" priority="13">
      <colorScale>
        <cfvo type="min"/>
        <cfvo type="percentile" val="50"/>
        <cfvo type="max"/>
        <color rgb="FFF8696B"/>
        <color rgb="FFFFEB84"/>
        <color rgb="FF63BE7B"/>
      </colorScale>
    </cfRule>
  </conditionalFormatting>
  <conditionalFormatting sqref="C22:Z40">
    <cfRule type="colorScale" priority="508">
      <colorScale>
        <cfvo type="min"/>
        <cfvo type="percentile" val="50"/>
        <cfvo type="max"/>
        <color rgb="FFF8696B"/>
        <color rgb="FFFFEB84"/>
        <color rgb="FF63BE7B"/>
      </colorScale>
    </cfRule>
  </conditionalFormatting>
  <conditionalFormatting sqref="C45:Z63">
    <cfRule type="colorScale" priority="510">
      <colorScale>
        <cfvo type="min"/>
        <cfvo type="percentile" val="50"/>
        <cfvo type="max"/>
        <color rgb="FFF8696B"/>
        <color rgb="FFFFEB84"/>
        <color rgb="FF63BE7B"/>
      </colorScale>
    </cfRule>
  </conditionalFormatting>
  <conditionalFormatting sqref="C68:Z86">
    <cfRule type="colorScale" priority="512">
      <colorScale>
        <cfvo type="min"/>
        <cfvo type="percentile" val="50"/>
        <cfvo type="max"/>
        <color rgb="FFF8696B"/>
        <color rgb="FFFFEB84"/>
        <color rgb="FF63BE7B"/>
      </colorScale>
    </cfRule>
  </conditionalFormatting>
  <conditionalFormatting sqref="C91:Z109">
    <cfRule type="colorScale" priority="514">
      <colorScale>
        <cfvo type="min"/>
        <cfvo type="percentile" val="50"/>
        <cfvo type="max"/>
        <color rgb="FFF8696B"/>
        <color rgb="FFFFEB84"/>
        <color rgb="FF63BE7B"/>
      </colorScale>
    </cfRule>
  </conditionalFormatting>
  <conditionalFormatting sqref="C114:Z132">
    <cfRule type="colorScale" priority="516">
      <colorScale>
        <cfvo type="min"/>
        <cfvo type="percentile" val="50"/>
        <cfvo type="max"/>
        <color rgb="FFF8696B"/>
        <color rgb="FFFFEB84"/>
        <color rgb="FF63BE7B"/>
      </colorScale>
    </cfRule>
  </conditionalFormatting>
  <conditionalFormatting sqref="C137:Z155">
    <cfRule type="colorScale" priority="518">
      <colorScale>
        <cfvo type="min"/>
        <cfvo type="percentile" val="50"/>
        <cfvo type="max"/>
        <color rgb="FFF8696B"/>
        <color rgb="FFFFEB84"/>
        <color rgb="FF63BE7B"/>
      </colorScale>
    </cfRule>
  </conditionalFormatting>
  <conditionalFormatting sqref="C9:Z9">
    <cfRule type="colorScale" priority="520">
      <colorScale>
        <cfvo type="min"/>
        <cfvo type="percentile" val="50"/>
        <cfvo type="max"/>
        <color rgb="FFF8696B"/>
        <color rgb="FFFFEB84"/>
        <color rgb="FF63BE7B"/>
      </colorScale>
    </cfRule>
  </conditionalFormatting>
  <conditionalFormatting sqref="C16:Z17">
    <cfRule type="colorScale" priority="522">
      <colorScale>
        <cfvo type="min"/>
        <cfvo type="percentile" val="50"/>
        <cfvo type="max"/>
        <color rgb="FF63BE7B"/>
        <color rgb="FFFFEB84"/>
        <color rgb="FFF8696B"/>
      </colorScale>
    </cfRule>
  </conditionalFormatting>
  <conditionalFormatting sqref="C160:Z178">
    <cfRule type="colorScale" priority="3">
      <colorScale>
        <cfvo type="min"/>
        <cfvo type="percentile" val="50"/>
        <cfvo type="max"/>
        <color rgb="FFF8696B"/>
        <color rgb="FFFFEB84"/>
        <color rgb="FF63BE7B"/>
      </colorScale>
    </cfRule>
  </conditionalFormatting>
  <conditionalFormatting sqref="AD78:AV83">
    <cfRule type="colorScale" priority="523">
      <colorScale>
        <cfvo type="min"/>
        <cfvo type="percentile" val="50"/>
        <cfvo type="max"/>
        <color rgb="FFF8696B"/>
        <color rgb="FFFFEB84"/>
        <color rgb="FF63BE7B"/>
      </colorScale>
    </cfRule>
  </conditionalFormatting>
  <conditionalFormatting sqref="C11:Z11">
    <cfRule type="colorScale" priority="2">
      <colorScale>
        <cfvo type="min"/>
        <cfvo type="percentile" val="50"/>
        <cfvo type="max"/>
        <color rgb="FFF8696B"/>
        <color rgb="FFFFEB84"/>
        <color rgb="FF63BE7B"/>
      </colorScale>
    </cfRule>
  </conditionalFormatting>
  <conditionalFormatting sqref="C9:Z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4"/>
  <sheetViews>
    <sheetView zoomScale="85" zoomScaleNormal="85" workbookViewId="0">
      <selection activeCell="AJ26" sqref="AJ26"/>
    </sheetView>
  </sheetViews>
  <sheetFormatPr defaultRowHeight="15"/>
  <cols>
    <col min="7" max="7" width="8.85546875" bestFit="1" customWidth="1"/>
    <col min="9" max="13" width="8.85546875" bestFit="1" customWidth="1"/>
    <col min="15" max="20" width="8.85546875" bestFit="1" customWidth="1"/>
    <col min="21" max="21" width="8.7109375" customWidth="1"/>
    <col min="22" max="22" width="8.85546875" customWidth="1"/>
    <col min="23" max="27" width="8.85546875" bestFit="1" customWidth="1"/>
    <col min="31" max="31" width="9.85546875" customWidth="1"/>
  </cols>
  <sheetData>
    <row r="2" spans="2:33" ht="18.75">
      <c r="B2" s="319" t="s">
        <v>1003</v>
      </c>
      <c r="C2" s="319"/>
      <c r="D2" s="319"/>
      <c r="E2" s="319"/>
      <c r="F2" s="319"/>
      <c r="G2" s="319"/>
      <c r="H2" s="319"/>
      <c r="I2" s="319"/>
      <c r="J2" s="319"/>
      <c r="K2" s="319"/>
      <c r="L2" s="319"/>
      <c r="M2" s="319"/>
      <c r="N2" s="319"/>
      <c r="O2" s="319"/>
      <c r="P2" s="319"/>
      <c r="Q2" s="319"/>
      <c r="R2" s="319"/>
      <c r="S2" s="319"/>
      <c r="T2" s="319"/>
      <c r="U2" s="319"/>
      <c r="V2" s="319"/>
    </row>
    <row r="3" spans="2:33" ht="75" customHeight="1">
      <c r="B3" s="320" t="s">
        <v>1071</v>
      </c>
      <c r="C3" s="320"/>
      <c r="D3" s="320"/>
      <c r="E3" s="320"/>
      <c r="F3" s="320"/>
      <c r="G3" s="320"/>
      <c r="H3" s="320"/>
      <c r="I3" s="320"/>
      <c r="J3" s="320"/>
      <c r="K3" s="320"/>
      <c r="L3" s="320"/>
      <c r="M3" s="320"/>
      <c r="N3" s="320"/>
      <c r="O3" s="320"/>
      <c r="P3" s="320"/>
      <c r="Q3" s="320"/>
      <c r="R3" s="320"/>
      <c r="S3" s="320"/>
      <c r="T3" s="320"/>
      <c r="U3" s="320"/>
      <c r="V3" s="320"/>
    </row>
    <row r="4" spans="2:33" ht="35.25" customHeight="1">
      <c r="B4" s="320"/>
      <c r="C4" s="320"/>
      <c r="D4" s="320"/>
      <c r="E4" s="320"/>
      <c r="F4" s="320"/>
      <c r="G4" s="320"/>
      <c r="H4" s="320"/>
      <c r="I4" s="320"/>
      <c r="J4" s="320"/>
      <c r="K4" s="320"/>
      <c r="L4" s="320"/>
      <c r="M4" s="320"/>
      <c r="N4" s="320"/>
      <c r="O4" s="320"/>
      <c r="P4" s="320"/>
      <c r="Q4" s="320"/>
      <c r="R4" s="320"/>
      <c r="S4" s="320"/>
      <c r="T4" s="320"/>
      <c r="U4" s="320"/>
      <c r="V4" s="320"/>
    </row>
    <row r="6" spans="2:33">
      <c r="B6" s="311" t="s">
        <v>33</v>
      </c>
      <c r="C6" s="311"/>
      <c r="D6" s="311"/>
      <c r="E6" s="311"/>
      <c r="F6" s="311"/>
      <c r="G6" s="311"/>
      <c r="H6" s="311"/>
      <c r="I6" s="311"/>
      <c r="J6" s="311"/>
      <c r="K6" s="311"/>
      <c r="L6" s="311"/>
      <c r="M6" s="311"/>
      <c r="N6" s="311"/>
      <c r="P6" s="311" t="s">
        <v>34</v>
      </c>
      <c r="Q6" s="311"/>
      <c r="R6" s="311"/>
      <c r="S6" s="311"/>
      <c r="T6" s="311"/>
      <c r="U6" s="311"/>
      <c r="V6" s="311"/>
      <c r="X6" s="311" t="s">
        <v>1194</v>
      </c>
      <c r="Y6" s="311"/>
      <c r="Z6" s="311"/>
      <c r="AB6" s="311" t="s">
        <v>1195</v>
      </c>
      <c r="AC6" s="311"/>
      <c r="AD6" s="311"/>
      <c r="AE6" s="311"/>
      <c r="AF6" s="311"/>
    </row>
    <row r="7" spans="2:33">
      <c r="B7" s="335" t="s">
        <v>12</v>
      </c>
      <c r="C7" s="335" t="s">
        <v>15</v>
      </c>
      <c r="D7" s="335"/>
      <c r="E7" s="335"/>
      <c r="F7" s="335" t="s">
        <v>1</v>
      </c>
      <c r="G7" s="335"/>
      <c r="H7" s="335"/>
      <c r="I7" s="335" t="s">
        <v>3</v>
      </c>
      <c r="J7" s="335"/>
      <c r="K7" s="335"/>
      <c r="L7" s="335" t="s">
        <v>4</v>
      </c>
      <c r="M7" s="335"/>
      <c r="N7" s="335"/>
      <c r="P7" s="399" t="s">
        <v>12</v>
      </c>
      <c r="Q7" s="336" t="s">
        <v>15</v>
      </c>
      <c r="R7" s="337"/>
      <c r="S7" s="336" t="s">
        <v>1</v>
      </c>
      <c r="T7" s="337"/>
      <c r="U7" s="336" t="s">
        <v>3</v>
      </c>
      <c r="V7" s="337"/>
      <c r="X7" s="305" t="s">
        <v>1172</v>
      </c>
      <c r="Y7" s="305" t="s">
        <v>1196</v>
      </c>
      <c r="Z7" s="305" t="s">
        <v>1197</v>
      </c>
      <c r="AB7" s="305" t="s">
        <v>674</v>
      </c>
      <c r="AC7" s="371" t="s">
        <v>1198</v>
      </c>
      <c r="AD7" s="371"/>
      <c r="AE7" s="371"/>
      <c r="AF7" s="371"/>
    </row>
    <row r="8" spans="2:33">
      <c r="B8" s="335"/>
      <c r="C8" s="2" t="s">
        <v>30</v>
      </c>
      <c r="D8" s="2" t="s">
        <v>32</v>
      </c>
      <c r="E8" s="2" t="s">
        <v>31</v>
      </c>
      <c r="F8" s="2" t="s">
        <v>30</v>
      </c>
      <c r="G8" s="2" t="s">
        <v>32</v>
      </c>
      <c r="H8" s="2" t="s">
        <v>31</v>
      </c>
      <c r="I8" s="2" t="s">
        <v>30</v>
      </c>
      <c r="J8" s="2" t="s">
        <v>32</v>
      </c>
      <c r="K8" s="2" t="s">
        <v>31</v>
      </c>
      <c r="L8" s="2" t="s">
        <v>30</v>
      </c>
      <c r="M8" s="2" t="s">
        <v>32</v>
      </c>
      <c r="N8" s="2" t="s">
        <v>31</v>
      </c>
      <c r="P8" s="400"/>
      <c r="Q8" s="2" t="s">
        <v>30</v>
      </c>
      <c r="R8" s="2" t="s">
        <v>31</v>
      </c>
      <c r="S8" s="2" t="s">
        <v>30</v>
      </c>
      <c r="T8" s="2" t="s">
        <v>31</v>
      </c>
      <c r="U8" s="2" t="s">
        <v>30</v>
      </c>
      <c r="V8" s="2" t="s">
        <v>31</v>
      </c>
      <c r="X8" s="307" t="s">
        <v>1</v>
      </c>
      <c r="Y8" s="307" t="s">
        <v>1199</v>
      </c>
      <c r="Z8" s="307" t="s">
        <v>1200</v>
      </c>
      <c r="AB8" s="307" t="s">
        <v>753</v>
      </c>
      <c r="AC8" s="376" t="s">
        <v>1201</v>
      </c>
      <c r="AD8" s="376"/>
      <c r="AE8" s="376"/>
      <c r="AF8" s="376"/>
    </row>
    <row r="9" spans="2:33">
      <c r="B9" s="4">
        <v>4</v>
      </c>
      <c r="C9" s="73">
        <v>0.80639730639730645</v>
      </c>
      <c r="D9" s="73">
        <v>7.1548821548821542E-2</v>
      </c>
      <c r="E9" s="73">
        <v>3.7037037037037035E-2</v>
      </c>
      <c r="F9" s="73">
        <v>0.69170044804779174</v>
      </c>
      <c r="G9" s="73">
        <v>0.12363985491785791</v>
      </c>
      <c r="H9" s="73">
        <v>6.9874119906123314E-2</v>
      </c>
      <c r="I9" s="73">
        <v>0.54742462311557794</v>
      </c>
      <c r="J9" s="73">
        <v>0.18106155778894473</v>
      </c>
      <c r="K9" s="73">
        <v>0.10851130653266332</v>
      </c>
      <c r="L9" s="73">
        <v>0.70679507758159443</v>
      </c>
      <c r="M9" s="73">
        <v>0.11717495987158909</v>
      </c>
      <c r="N9" s="73">
        <v>7.0626003210272875E-2</v>
      </c>
      <c r="P9" s="4">
        <v>8</v>
      </c>
      <c r="Q9" s="73">
        <v>0.51400000000000001</v>
      </c>
      <c r="R9" s="391">
        <v>0.13419913419913421</v>
      </c>
      <c r="S9" s="73">
        <v>0.35499999999999998</v>
      </c>
      <c r="T9" s="391">
        <v>0.14049586776859505</v>
      </c>
      <c r="U9" s="73">
        <v>0.26400000000000001</v>
      </c>
      <c r="V9" s="391">
        <v>0.17412935323383086</v>
      </c>
      <c r="X9" s="307" t="s">
        <v>1</v>
      </c>
      <c r="Y9" s="307" t="s">
        <v>1202</v>
      </c>
      <c r="Z9" s="307" t="s">
        <v>1203</v>
      </c>
      <c r="AB9" s="307" t="s">
        <v>753</v>
      </c>
      <c r="AC9" s="376" t="s">
        <v>1204</v>
      </c>
      <c r="AD9" s="376"/>
      <c r="AE9" s="376"/>
      <c r="AF9" s="376"/>
    </row>
    <row r="10" spans="2:33">
      <c r="B10" s="6" t="s">
        <v>38</v>
      </c>
      <c r="C10" s="73">
        <v>0.6757057949479941</v>
      </c>
      <c r="D10" s="73">
        <v>9.658246656760773E-2</v>
      </c>
      <c r="E10" s="73">
        <v>7.9123328380386326E-2</v>
      </c>
      <c r="F10" s="73">
        <v>0.55830733229329177</v>
      </c>
      <c r="G10" s="73">
        <v>0.1454270670826833</v>
      </c>
      <c r="H10" s="73">
        <v>0.10091653666146645</v>
      </c>
      <c r="I10" s="73">
        <v>0.42150213514192414</v>
      </c>
      <c r="J10" s="73">
        <v>0.20648078372268275</v>
      </c>
      <c r="K10" s="73">
        <v>0.13723520053587876</v>
      </c>
      <c r="L10" s="73">
        <v>0.532556270096463</v>
      </c>
      <c r="M10" s="73">
        <v>0.15434083601286175</v>
      </c>
      <c r="N10" s="73">
        <v>0.12098070739549839</v>
      </c>
      <c r="P10" s="4">
        <v>12</v>
      </c>
      <c r="Q10" s="73">
        <v>0.373</v>
      </c>
      <c r="R10" s="392"/>
      <c r="S10" s="73">
        <v>0.33300000000000002</v>
      </c>
      <c r="T10" s="392"/>
      <c r="U10" s="73">
        <v>0.23699999999999999</v>
      </c>
      <c r="V10" s="392">
        <v>0.17412935323383086</v>
      </c>
      <c r="X10" s="307" t="s">
        <v>1</v>
      </c>
      <c r="Y10" s="307" t="s">
        <v>1205</v>
      </c>
      <c r="Z10" s="307" t="s">
        <v>1206</v>
      </c>
      <c r="AB10" s="307" t="s">
        <v>753</v>
      </c>
      <c r="AC10" s="376" t="s">
        <v>1207</v>
      </c>
      <c r="AD10" s="376"/>
      <c r="AE10" s="376"/>
      <c r="AF10" s="376"/>
    </row>
    <row r="11" spans="2:33">
      <c r="B11" s="4">
        <v>12</v>
      </c>
      <c r="C11" s="73">
        <v>0.50090909090909086</v>
      </c>
      <c r="D11" s="73">
        <v>0.17272727272727273</v>
      </c>
      <c r="E11" s="73">
        <v>9.2727272727272728E-2</v>
      </c>
      <c r="F11" s="73">
        <v>0.41938523142150513</v>
      </c>
      <c r="G11" s="73">
        <v>0.22482628665645979</v>
      </c>
      <c r="H11" s="73">
        <v>0.10352137557413732</v>
      </c>
      <c r="I11" s="73">
        <v>0.30562770562770564</v>
      </c>
      <c r="J11" s="73">
        <v>0.30238095238095236</v>
      </c>
      <c r="K11" s="73">
        <v>0.12943722943722943</v>
      </c>
      <c r="L11" s="73">
        <v>0.41543340380549681</v>
      </c>
      <c r="M11" s="73">
        <v>0.2632135306553911</v>
      </c>
      <c r="N11" s="73">
        <v>0.10887949260042283</v>
      </c>
      <c r="P11" s="398" t="s">
        <v>37</v>
      </c>
      <c r="Q11" s="398"/>
      <c r="R11" s="398"/>
      <c r="S11" s="398"/>
      <c r="T11" s="398"/>
      <c r="U11" s="398"/>
      <c r="V11" s="398"/>
      <c r="X11" s="307" t="s">
        <v>1</v>
      </c>
      <c r="Y11" s="307" t="s">
        <v>1208</v>
      </c>
      <c r="Z11" s="307" t="s">
        <v>1203</v>
      </c>
      <c r="AB11" s="180" t="s">
        <v>754</v>
      </c>
      <c r="AC11" s="375" t="s">
        <v>1209</v>
      </c>
      <c r="AD11" s="375"/>
      <c r="AE11" s="375"/>
      <c r="AF11" s="375"/>
    </row>
    <row r="12" spans="2:33">
      <c r="B12" s="4">
        <v>16</v>
      </c>
      <c r="C12" s="73">
        <v>0.32142857142857145</v>
      </c>
      <c r="D12" s="73">
        <v>0.42142857142857143</v>
      </c>
      <c r="E12" s="73">
        <v>7.1428571428571425E-2</v>
      </c>
      <c r="F12" s="73">
        <v>0.24528301886792453</v>
      </c>
      <c r="G12" s="73">
        <v>0.48962264150943396</v>
      </c>
      <c r="H12" s="73">
        <v>5.3773584905660379E-2</v>
      </c>
      <c r="I12" s="73">
        <v>0.18112633181126331</v>
      </c>
      <c r="J12" s="73">
        <v>0.55707762557077622</v>
      </c>
      <c r="K12" s="73">
        <v>6.8493150684931503E-2</v>
      </c>
      <c r="L12" s="73">
        <v>0.20430107526881722</v>
      </c>
      <c r="M12" s="73">
        <v>0.56451612903225812</v>
      </c>
      <c r="N12" s="73">
        <v>9.6774193548387094E-2</v>
      </c>
      <c r="X12" s="180" t="s">
        <v>106</v>
      </c>
      <c r="Y12" s="180" t="s">
        <v>1210</v>
      </c>
      <c r="Z12" s="180" t="s">
        <v>1203</v>
      </c>
      <c r="AB12" s="180" t="s">
        <v>754</v>
      </c>
      <c r="AC12" s="375" t="s">
        <v>1211</v>
      </c>
      <c r="AD12" s="375"/>
      <c r="AE12" s="375"/>
      <c r="AF12" s="375"/>
    </row>
    <row r="13" spans="2:33">
      <c r="P13" s="312" t="s">
        <v>314</v>
      </c>
      <c r="Q13" s="313"/>
      <c r="R13" s="313"/>
      <c r="S13" s="313"/>
      <c r="T13" s="314"/>
      <c r="X13" s="308" t="s">
        <v>4</v>
      </c>
      <c r="Y13" s="308" t="s">
        <v>1208</v>
      </c>
      <c r="Z13" s="308" t="s">
        <v>1203</v>
      </c>
      <c r="AB13" s="308" t="s">
        <v>755</v>
      </c>
      <c r="AC13" s="374" t="s">
        <v>1212</v>
      </c>
      <c r="AD13" s="374"/>
      <c r="AE13" s="374"/>
      <c r="AF13" s="374"/>
    </row>
    <row r="14" spans="2:33">
      <c r="B14" s="311" t="s">
        <v>35</v>
      </c>
      <c r="C14" s="311"/>
      <c r="D14" s="311"/>
      <c r="E14" s="311"/>
      <c r="F14" s="311"/>
      <c r="G14" s="311"/>
      <c r="H14" s="311"/>
      <c r="I14" s="311"/>
      <c r="J14" s="311"/>
      <c r="K14" s="311"/>
      <c r="L14" s="311"/>
      <c r="M14" s="311"/>
      <c r="N14" s="311"/>
      <c r="P14" s="2" t="s">
        <v>12</v>
      </c>
      <c r="Q14" s="2">
        <v>4</v>
      </c>
      <c r="R14" s="2">
        <v>8</v>
      </c>
      <c r="S14" s="2">
        <v>12</v>
      </c>
      <c r="T14" s="2">
        <v>16</v>
      </c>
    </row>
    <row r="15" spans="2:33">
      <c r="B15" s="335" t="s">
        <v>12</v>
      </c>
      <c r="C15" s="335" t="s">
        <v>15</v>
      </c>
      <c r="D15" s="335"/>
      <c r="E15" s="335"/>
      <c r="F15" s="335" t="s">
        <v>1</v>
      </c>
      <c r="G15" s="335"/>
      <c r="H15" s="335"/>
      <c r="I15" s="335" t="s">
        <v>3</v>
      </c>
      <c r="J15" s="335"/>
      <c r="K15" s="335"/>
      <c r="L15" s="335" t="s">
        <v>4</v>
      </c>
      <c r="M15" s="335"/>
      <c r="N15" s="335"/>
      <c r="P15" s="2" t="s">
        <v>33</v>
      </c>
      <c r="Q15" s="210">
        <v>0.6515772115538061</v>
      </c>
      <c r="R15" s="210">
        <v>0.52158894645941278</v>
      </c>
      <c r="S15" s="210">
        <v>0.39038068219304611</v>
      </c>
      <c r="T15" s="210">
        <v>0.2261380323054332</v>
      </c>
      <c r="X15" s="311" t="s">
        <v>1213</v>
      </c>
      <c r="Y15" s="311"/>
      <c r="Z15" s="311"/>
      <c r="AA15" s="311"/>
      <c r="AB15" s="311"/>
      <c r="AD15" s="312" t="s">
        <v>1214</v>
      </c>
      <c r="AE15" s="313"/>
      <c r="AF15" s="313"/>
      <c r="AG15" s="314"/>
    </row>
    <row r="16" spans="2:33">
      <c r="B16" s="335"/>
      <c r="C16" s="2" t="s">
        <v>30</v>
      </c>
      <c r="D16" s="2" t="s">
        <v>32</v>
      </c>
      <c r="E16" s="2" t="s">
        <v>31</v>
      </c>
      <c r="F16" s="2" t="s">
        <v>30</v>
      </c>
      <c r="G16" s="2" t="s">
        <v>32</v>
      </c>
      <c r="H16" s="2" t="s">
        <v>31</v>
      </c>
      <c r="I16" s="2" t="s">
        <v>30</v>
      </c>
      <c r="J16" s="2" t="s">
        <v>32</v>
      </c>
      <c r="K16" s="2" t="s">
        <v>31</v>
      </c>
      <c r="L16" s="2" t="s">
        <v>30</v>
      </c>
      <c r="M16" s="2" t="s">
        <v>32</v>
      </c>
      <c r="N16" s="2" t="s">
        <v>31</v>
      </c>
      <c r="P16" s="2" t="s">
        <v>35</v>
      </c>
      <c r="Q16" s="210">
        <v>0.50607287449392713</v>
      </c>
      <c r="R16" s="210">
        <v>0.44430950728660601</v>
      </c>
      <c r="S16" s="210">
        <v>0.37506404782237401</v>
      </c>
      <c r="T16" s="210">
        <v>0.20315236427320491</v>
      </c>
      <c r="X16" s="305" t="s">
        <v>1172</v>
      </c>
      <c r="Y16" s="371" t="s">
        <v>1215</v>
      </c>
      <c r="Z16" s="371"/>
      <c r="AA16" s="371"/>
      <c r="AB16" s="371"/>
      <c r="AD16" s="305" t="s">
        <v>1172</v>
      </c>
      <c r="AE16" s="371" t="s">
        <v>1215</v>
      </c>
      <c r="AF16" s="371"/>
      <c r="AG16" s="371"/>
    </row>
    <row r="17" spans="2:34">
      <c r="B17" s="4">
        <v>8</v>
      </c>
      <c r="C17" s="73">
        <v>0.56332541567696004</v>
      </c>
      <c r="D17" s="73">
        <v>3.4000000000000002E-2</v>
      </c>
      <c r="E17" s="73">
        <v>0.123</v>
      </c>
      <c r="F17" s="73">
        <v>0.48225108225108226</v>
      </c>
      <c r="G17" s="73">
        <v>4.8773448773448774E-2</v>
      </c>
      <c r="H17" s="73">
        <v>0.15930735930735931</v>
      </c>
      <c r="I17" s="73">
        <v>0.31737704918032789</v>
      </c>
      <c r="J17" s="73">
        <v>9.967213114754099E-2</v>
      </c>
      <c r="K17" s="73">
        <v>0.21049180327868852</v>
      </c>
      <c r="L17" s="73">
        <v>0.43059490084985835</v>
      </c>
      <c r="M17" s="73">
        <v>4.8158640226628892E-2</v>
      </c>
      <c r="N17" s="73">
        <v>0.22096317280453256</v>
      </c>
      <c r="P17" s="2" t="s">
        <v>34</v>
      </c>
      <c r="Q17" s="210">
        <v>0.33333333333333331</v>
      </c>
      <c r="R17" s="210">
        <v>0.31073446327683618</v>
      </c>
      <c r="S17" s="210">
        <v>0.30769230769230771</v>
      </c>
      <c r="T17" s="210">
        <v>0.19696969696969696</v>
      </c>
      <c r="X17" s="307" t="s">
        <v>1</v>
      </c>
      <c r="Y17" s="376" t="s">
        <v>1216</v>
      </c>
      <c r="Z17" s="376"/>
      <c r="AA17" s="376"/>
      <c r="AB17" s="376"/>
      <c r="AD17" s="307" t="s">
        <v>1</v>
      </c>
      <c r="AE17" s="376" t="s">
        <v>1217</v>
      </c>
      <c r="AF17" s="376"/>
      <c r="AG17" s="376"/>
    </row>
    <row r="18" spans="2:34">
      <c r="B18" s="4">
        <v>12</v>
      </c>
      <c r="C18" s="73">
        <v>0.47121535181236673</v>
      </c>
      <c r="D18" s="73">
        <v>0.10660980810234541</v>
      </c>
      <c r="E18" s="73">
        <v>0.11899999999999999</v>
      </c>
      <c r="F18" s="73">
        <v>0.39925904816186947</v>
      </c>
      <c r="G18" s="73">
        <v>0.14249073810202337</v>
      </c>
      <c r="H18" s="73">
        <v>0.13536620119692219</v>
      </c>
      <c r="I18" s="73">
        <v>0.28999999999999998</v>
      </c>
      <c r="J18" s="73">
        <v>0.1857682619647355</v>
      </c>
      <c r="K18" s="73">
        <v>0.1769521410579345</v>
      </c>
      <c r="L18" s="73">
        <v>0.36332179930795849</v>
      </c>
      <c r="M18" s="73">
        <v>0.13148788927335639</v>
      </c>
      <c r="N18" s="73">
        <v>0.19031141868512111</v>
      </c>
      <c r="P18" t="s">
        <v>315</v>
      </c>
      <c r="X18" s="307" t="s">
        <v>106</v>
      </c>
      <c r="Y18" s="376" t="s">
        <v>1217</v>
      </c>
      <c r="Z18" s="376"/>
      <c r="AA18" s="376"/>
      <c r="AB18" s="376"/>
      <c r="AD18" s="307" t="s">
        <v>1</v>
      </c>
      <c r="AE18" s="376" t="s">
        <v>1218</v>
      </c>
      <c r="AF18" s="376"/>
      <c r="AG18" s="376"/>
    </row>
    <row r="19" spans="2:34">
      <c r="B19" s="4">
        <v>16</v>
      </c>
      <c r="C19" s="73">
        <v>0.33333333333333331</v>
      </c>
      <c r="D19" s="73">
        <v>0.46875</v>
      </c>
      <c r="E19" s="73">
        <v>6.0999999999999999E-2</v>
      </c>
      <c r="F19" s="73">
        <v>0.2161764705882353</v>
      </c>
      <c r="G19" s="73">
        <v>0.50147058823529411</v>
      </c>
      <c r="H19" s="73">
        <v>7.2058823529411759E-2</v>
      </c>
      <c r="I19" s="73">
        <v>0.13880126182965299</v>
      </c>
      <c r="J19" s="73">
        <v>0.51419558359621453</v>
      </c>
      <c r="K19" s="73">
        <v>9.7791798107255523E-2</v>
      </c>
      <c r="L19" s="73">
        <v>0.18367346938775511</v>
      </c>
      <c r="M19" s="73">
        <v>0.59183673469387754</v>
      </c>
      <c r="N19" s="73">
        <v>7.8E-2</v>
      </c>
      <c r="X19" s="180" t="s">
        <v>106</v>
      </c>
      <c r="Y19" s="375" t="s">
        <v>1219</v>
      </c>
      <c r="Z19" s="375"/>
      <c r="AA19" s="375"/>
      <c r="AB19" s="375"/>
      <c r="AD19" s="307" t="s">
        <v>1</v>
      </c>
      <c r="AE19" s="376" t="s">
        <v>1220</v>
      </c>
      <c r="AF19" s="376"/>
      <c r="AG19" s="376"/>
    </row>
    <row r="20" spans="2:34">
      <c r="B20" s="238"/>
      <c r="C20" s="239"/>
      <c r="D20" s="239"/>
      <c r="E20" s="239"/>
      <c r="F20" s="239"/>
      <c r="G20" s="239"/>
      <c r="H20" s="239"/>
      <c r="I20" s="239"/>
      <c r="J20" s="239"/>
      <c r="K20" s="239"/>
      <c r="L20" s="239"/>
      <c r="M20" s="239"/>
      <c r="N20" s="239"/>
      <c r="X20" s="180" t="s">
        <v>106</v>
      </c>
      <c r="Y20" s="375" t="s">
        <v>1221</v>
      </c>
      <c r="Z20" s="375"/>
      <c r="AA20" s="375"/>
      <c r="AB20" s="375"/>
      <c r="AD20" s="180" t="s">
        <v>106</v>
      </c>
      <c r="AE20" s="375" t="s">
        <v>1222</v>
      </c>
      <c r="AF20" s="375"/>
      <c r="AG20" s="375"/>
    </row>
    <row r="21" spans="2:34">
      <c r="X21" s="308" t="s">
        <v>4</v>
      </c>
      <c r="Y21" s="374" t="s">
        <v>1217</v>
      </c>
      <c r="Z21" s="374"/>
      <c r="AA21" s="374"/>
      <c r="AB21" s="374"/>
      <c r="AD21" s="180" t="s">
        <v>106</v>
      </c>
      <c r="AE21" s="375" t="s">
        <v>1223</v>
      </c>
      <c r="AF21" s="375"/>
      <c r="AG21" s="375"/>
    </row>
    <row r="22" spans="2:34">
      <c r="X22" s="308" t="s">
        <v>4</v>
      </c>
      <c r="Y22" s="374" t="s">
        <v>1224</v>
      </c>
      <c r="Z22" s="374"/>
      <c r="AA22" s="374"/>
      <c r="AB22" s="374"/>
      <c r="AD22" s="180" t="s">
        <v>106</v>
      </c>
      <c r="AE22" s="375" t="s">
        <v>1225</v>
      </c>
      <c r="AF22" s="375"/>
      <c r="AG22" s="375"/>
    </row>
    <row r="23" spans="2:34" ht="18.75">
      <c r="B23" s="319" t="s">
        <v>36</v>
      </c>
      <c r="C23" s="319"/>
      <c r="D23" s="319"/>
      <c r="E23" s="319"/>
      <c r="F23" s="319"/>
      <c r="G23" s="319"/>
      <c r="H23" s="319"/>
      <c r="I23" s="319"/>
      <c r="J23" s="319"/>
      <c r="K23" s="319"/>
      <c r="L23" s="319"/>
      <c r="M23" s="319"/>
      <c r="N23" s="319"/>
      <c r="O23" s="319"/>
      <c r="P23" s="319"/>
      <c r="Q23" s="319"/>
      <c r="R23" s="319"/>
      <c r="S23" s="319"/>
      <c r="T23" s="319"/>
    </row>
    <row r="25" spans="2:34">
      <c r="B25" s="311" t="s">
        <v>13</v>
      </c>
      <c r="C25" s="311"/>
      <c r="D25" s="311"/>
      <c r="E25" s="311"/>
      <c r="F25" s="311"/>
      <c r="G25" s="311"/>
      <c r="I25" s="311" t="s">
        <v>14</v>
      </c>
      <c r="J25" s="311"/>
      <c r="K25" s="311"/>
      <c r="L25" s="311"/>
      <c r="M25" s="311"/>
      <c r="O25" s="311" t="s">
        <v>16</v>
      </c>
      <c r="P25" s="311"/>
      <c r="Q25" s="311"/>
      <c r="R25" s="311"/>
      <c r="S25" s="311"/>
      <c r="T25" s="311"/>
      <c r="V25" s="311" t="s">
        <v>18</v>
      </c>
      <c r="W25" s="311"/>
      <c r="X25" s="311"/>
      <c r="Y25" s="311"/>
      <c r="Z25" s="311"/>
      <c r="AA25" s="311"/>
      <c r="AC25" s="311" t="s">
        <v>17</v>
      </c>
      <c r="AD25" s="311"/>
      <c r="AE25" s="311"/>
      <c r="AF25" s="311"/>
      <c r="AG25" s="311"/>
      <c r="AH25" s="311"/>
    </row>
    <row r="26" spans="2:34">
      <c r="B26" s="2" t="s">
        <v>12</v>
      </c>
      <c r="C26" s="2" t="s">
        <v>15</v>
      </c>
      <c r="D26" s="2" t="s">
        <v>1</v>
      </c>
      <c r="E26" s="2" t="s">
        <v>3</v>
      </c>
      <c r="F26" s="2" t="s">
        <v>4</v>
      </c>
      <c r="G26" s="2" t="s">
        <v>2</v>
      </c>
      <c r="I26" s="2" t="s">
        <v>12</v>
      </c>
      <c r="J26" s="2" t="s">
        <v>15</v>
      </c>
      <c r="K26" s="2" t="s">
        <v>1</v>
      </c>
      <c r="L26" s="2" t="s">
        <v>3</v>
      </c>
      <c r="M26" s="2" t="s">
        <v>4</v>
      </c>
      <c r="O26" s="2" t="s">
        <v>12</v>
      </c>
      <c r="P26" s="2" t="s">
        <v>15</v>
      </c>
      <c r="Q26" s="2" t="s">
        <v>1</v>
      </c>
      <c r="R26" s="2" t="s">
        <v>3</v>
      </c>
      <c r="S26" s="2" t="s">
        <v>4</v>
      </c>
      <c r="T26" s="2" t="s">
        <v>19</v>
      </c>
      <c r="V26" s="2" t="s">
        <v>12</v>
      </c>
      <c r="W26" s="2" t="s">
        <v>15</v>
      </c>
      <c r="X26" s="2" t="s">
        <v>1</v>
      </c>
      <c r="Y26" s="2" t="s">
        <v>3</v>
      </c>
      <c r="Z26" s="2" t="s">
        <v>4</v>
      </c>
      <c r="AA26" s="2" t="s">
        <v>19</v>
      </c>
      <c r="AC26" s="2" t="s">
        <v>12</v>
      </c>
      <c r="AD26" s="2" t="s">
        <v>15</v>
      </c>
      <c r="AE26" s="2" t="s">
        <v>1</v>
      </c>
      <c r="AF26" s="2" t="s">
        <v>3</v>
      </c>
      <c r="AG26" s="2" t="s">
        <v>4</v>
      </c>
      <c r="AH26" s="2" t="s">
        <v>19</v>
      </c>
    </row>
    <row r="27" spans="2:34">
      <c r="B27" s="2">
        <v>1</v>
      </c>
      <c r="C27" s="3">
        <v>3.575428039451138E-4</v>
      </c>
      <c r="D27" s="3">
        <v>3.2414965527476827E-3</v>
      </c>
      <c r="E27" s="3">
        <v>3.6462619911761134E-3</v>
      </c>
      <c r="F27" s="3">
        <v>1.3998138078983229E-3</v>
      </c>
      <c r="G27" s="3">
        <v>8.6451151557672325E-3</v>
      </c>
      <c r="I27" s="2">
        <v>1</v>
      </c>
      <c r="J27" s="3">
        <v>4.1357783847054234E-2</v>
      </c>
      <c r="K27" s="3">
        <v>0.37495122902848227</v>
      </c>
      <c r="L27" s="3">
        <v>0.42177136168552481</v>
      </c>
      <c r="M27" s="3">
        <v>0.16191962543893873</v>
      </c>
      <c r="O27" s="2">
        <v>1</v>
      </c>
      <c r="P27" s="3">
        <v>0.77358490566037741</v>
      </c>
      <c r="Q27" s="3">
        <v>0.7710718002081165</v>
      </c>
      <c r="R27" s="3">
        <v>0.59481961147086027</v>
      </c>
      <c r="S27" s="3">
        <v>0.81204819277108431</v>
      </c>
      <c r="T27" s="3">
        <v>0.70347249317206395</v>
      </c>
      <c r="U27" s="5"/>
      <c r="V27" s="2">
        <v>1</v>
      </c>
      <c r="W27" s="3">
        <v>8.4905660377358486E-2</v>
      </c>
      <c r="X27" s="3">
        <v>9.261186264308012E-2</v>
      </c>
      <c r="Y27" s="3">
        <v>0.18316373728029603</v>
      </c>
      <c r="Z27" s="3">
        <v>9.6385542168674704E-2</v>
      </c>
      <c r="AA27" s="3">
        <v>0.13109637143971908</v>
      </c>
      <c r="AC27" s="2">
        <v>1</v>
      </c>
      <c r="AD27" s="3">
        <v>3.7735849056603772E-2</v>
      </c>
      <c r="AE27" s="3">
        <v>6.1394380853277836E-2</v>
      </c>
      <c r="AF27" s="3">
        <v>7.4930619796484743E-2</v>
      </c>
      <c r="AG27" s="3">
        <v>4.0963855421686748E-2</v>
      </c>
      <c r="AH27" s="3">
        <v>6.281701131486539E-2</v>
      </c>
    </row>
    <row r="28" spans="2:34">
      <c r="B28" s="2">
        <v>2</v>
      </c>
      <c r="C28" s="3">
        <v>9.4107964434610148E-4</v>
      </c>
      <c r="D28" s="3">
        <v>7.4476840670831251E-3</v>
      </c>
      <c r="E28" s="3">
        <v>6.1524346641121472E-3</v>
      </c>
      <c r="F28" s="3">
        <v>2.313909089682529E-3</v>
      </c>
      <c r="G28" s="3">
        <v>1.6855107465223902E-2</v>
      </c>
      <c r="I28" s="2">
        <v>2</v>
      </c>
      <c r="J28" s="3">
        <v>5.5833500100060038E-2</v>
      </c>
      <c r="K28" s="3">
        <v>0.44186511907144288</v>
      </c>
      <c r="L28" s="3">
        <v>0.36501901140684412</v>
      </c>
      <c r="M28" s="3">
        <v>0.13728236942165301</v>
      </c>
      <c r="O28" s="2">
        <v>2</v>
      </c>
      <c r="P28" s="3">
        <v>0.87813620071684584</v>
      </c>
      <c r="Q28" s="3">
        <v>0.74773550724637683</v>
      </c>
      <c r="R28" s="3">
        <v>0.56798245614035092</v>
      </c>
      <c r="S28" s="3">
        <v>0.74781341107871724</v>
      </c>
      <c r="T28" s="3">
        <v>0.68941364818891337</v>
      </c>
      <c r="U28" s="5"/>
      <c r="V28" s="2">
        <v>2</v>
      </c>
      <c r="W28" s="3">
        <v>3.9426523297491037E-2</v>
      </c>
      <c r="X28" s="3">
        <v>0.10914855072463768</v>
      </c>
      <c r="Y28" s="3">
        <v>0.17982456140350878</v>
      </c>
      <c r="Z28" s="3">
        <v>0.10787172011661808</v>
      </c>
      <c r="AA28" s="3">
        <v>0.13087852711626977</v>
      </c>
      <c r="AC28" s="2">
        <v>2</v>
      </c>
      <c r="AD28" s="3">
        <v>1.7921146953405017E-2</v>
      </c>
      <c r="AE28" s="3">
        <v>5.0724637681159424E-2</v>
      </c>
      <c r="AF28" s="3">
        <v>9.6491228070175433E-2</v>
      </c>
      <c r="AG28" s="3">
        <v>6.7055393586005832E-2</v>
      </c>
      <c r="AH28" s="3">
        <v>6.7840704422653594E-2</v>
      </c>
    </row>
    <row r="29" spans="2:34">
      <c r="B29" s="2">
        <v>3</v>
      </c>
      <c r="C29" s="3">
        <v>2.101407234507603E-3</v>
      </c>
      <c r="D29" s="3">
        <v>1.706760932039883E-2</v>
      </c>
      <c r="E29" s="3">
        <v>1.2635427769607513E-2</v>
      </c>
      <c r="F29" s="3">
        <v>3.9700743419188583E-3</v>
      </c>
      <c r="G29" s="3">
        <v>3.5774518666432803E-2</v>
      </c>
      <c r="I29" s="2">
        <v>3</v>
      </c>
      <c r="J29" s="3">
        <v>5.8740335659060915E-2</v>
      </c>
      <c r="K29" s="3">
        <v>0.47708844050537436</v>
      </c>
      <c r="L29" s="3">
        <v>0.35319630397887986</v>
      </c>
      <c r="M29" s="3">
        <v>0.11097491985668489</v>
      </c>
      <c r="O29" s="2">
        <v>3</v>
      </c>
      <c r="P29" s="3">
        <v>0.826645264847512</v>
      </c>
      <c r="Q29" s="3">
        <v>0.71739130434782605</v>
      </c>
      <c r="R29" s="3">
        <v>0.57207688200747464</v>
      </c>
      <c r="S29" s="3">
        <v>0.74851316907391674</v>
      </c>
      <c r="T29" s="3">
        <v>0.67593814821798981</v>
      </c>
      <c r="U29" s="5"/>
      <c r="V29" s="2">
        <v>3</v>
      </c>
      <c r="W29" s="3">
        <v>6.5810593900481537E-2</v>
      </c>
      <c r="X29" s="3">
        <v>0.11541501976284585</v>
      </c>
      <c r="Y29" s="3">
        <v>0.1793913507741591</v>
      </c>
      <c r="Z29" s="3">
        <v>0.10875106202209006</v>
      </c>
      <c r="AA29" s="3">
        <v>0.1343579106166321</v>
      </c>
      <c r="AC29" s="2">
        <v>3</v>
      </c>
      <c r="AD29" s="3">
        <v>5.1364365971107544E-2</v>
      </c>
      <c r="AE29" s="3">
        <v>6.3241106719367585E-2</v>
      </c>
      <c r="AF29" s="3">
        <v>0.10224239188467699</v>
      </c>
      <c r="AG29" s="3">
        <v>5.8623619371282923E-2</v>
      </c>
      <c r="AH29" s="3">
        <v>7.5806147463699791E-2</v>
      </c>
    </row>
    <row r="30" spans="2:34">
      <c r="B30" s="2">
        <v>4</v>
      </c>
      <c r="C30" s="3">
        <v>4.0071778404414645E-3</v>
      </c>
      <c r="D30" s="3">
        <v>3.1618926831900915E-2</v>
      </c>
      <c r="E30" s="3">
        <v>2.1479552599268724E-2</v>
      </c>
      <c r="F30" s="3">
        <v>6.3042217035228082E-3</v>
      </c>
      <c r="G30" s="3">
        <v>6.3409878975133921E-2</v>
      </c>
      <c r="I30" s="2">
        <v>4</v>
      </c>
      <c r="J30" s="3">
        <v>6.3194850789935628E-2</v>
      </c>
      <c r="K30" s="3">
        <v>0.49864354486940787</v>
      </c>
      <c r="L30" s="3">
        <v>0.3387414224160859</v>
      </c>
      <c r="M30" s="3">
        <v>9.942018192457043E-2</v>
      </c>
      <c r="O30" s="2">
        <v>4</v>
      </c>
      <c r="P30" s="3">
        <v>0.80639730639730645</v>
      </c>
      <c r="Q30" s="3">
        <v>0.69170044804779174</v>
      </c>
      <c r="R30" s="3">
        <v>0.54742462311557794</v>
      </c>
      <c r="S30" s="3">
        <v>0.70679507758159443</v>
      </c>
      <c r="T30" s="3">
        <v>0.6515772115538061</v>
      </c>
      <c r="U30" s="5"/>
      <c r="V30" s="2">
        <v>4</v>
      </c>
      <c r="W30" s="3">
        <v>7.1548821548821542E-2</v>
      </c>
      <c r="X30" s="3">
        <v>0.12363985491785791</v>
      </c>
      <c r="Y30" s="3">
        <v>0.18106155778894473</v>
      </c>
      <c r="Z30" s="3">
        <v>0.11717495987158909</v>
      </c>
      <c r="AA30" s="3">
        <v>0.13915633810309058</v>
      </c>
      <c r="AC30" s="2">
        <v>4</v>
      </c>
      <c r="AD30" s="3">
        <v>3.7037037037037035E-2</v>
      </c>
      <c r="AE30" s="3">
        <v>6.9874119906123314E-2</v>
      </c>
      <c r="AF30" s="3">
        <v>0.10851130653266332</v>
      </c>
      <c r="AG30" s="3">
        <v>7.0626003210272875E-2</v>
      </c>
      <c r="AH30" s="3">
        <v>8.0961753284749194E-2</v>
      </c>
    </row>
    <row r="31" spans="2:34">
      <c r="B31" s="2">
        <v>5</v>
      </c>
      <c r="C31" s="3">
        <v>6.0242589419431444E-3</v>
      </c>
      <c r="D31" s="3">
        <v>4.7836528731600041E-2</v>
      </c>
      <c r="E31" s="3">
        <v>3.0472091423020358E-2</v>
      </c>
      <c r="F31" s="3">
        <v>7.9232834572365313E-3</v>
      </c>
      <c r="G31" s="3">
        <v>9.2256162553800078E-2</v>
      </c>
      <c r="I31" s="2">
        <v>5</v>
      </c>
      <c r="J31" s="3">
        <v>6.5299257796789884E-2</v>
      </c>
      <c r="K31" s="3">
        <v>0.51851851851851849</v>
      </c>
      <c r="L31" s="3">
        <v>0.33029870937077249</v>
      </c>
      <c r="M31" s="3">
        <v>8.5883514313919052E-2</v>
      </c>
      <c r="O31" s="2">
        <v>5</v>
      </c>
      <c r="P31" s="3">
        <v>0.77043673012318026</v>
      </c>
      <c r="Q31" s="3">
        <v>0.65773515724157383</v>
      </c>
      <c r="R31" s="3">
        <v>0.51516493247730799</v>
      </c>
      <c r="S31" s="3">
        <v>0.64963814389101748</v>
      </c>
      <c r="T31" s="3">
        <v>0.61730832510694311</v>
      </c>
      <c r="U31" s="5"/>
      <c r="V31" s="2">
        <v>5</v>
      </c>
      <c r="W31" s="3">
        <v>7.2788353863381852E-2</v>
      </c>
      <c r="X31" s="3">
        <v>0.12529967564518404</v>
      </c>
      <c r="Y31" s="3">
        <v>0.19061323887535975</v>
      </c>
      <c r="Z31" s="3">
        <v>0.10855683269476372</v>
      </c>
      <c r="AA31" s="3">
        <v>0.14200577675404921</v>
      </c>
      <c r="AC31" s="2">
        <v>5</v>
      </c>
      <c r="AD31" s="3">
        <v>5.5431131019036954E-2</v>
      </c>
      <c r="AE31" s="3">
        <v>7.8127203497391065E-2</v>
      </c>
      <c r="AF31" s="3">
        <v>0.10903254372371042</v>
      </c>
      <c r="AG31" s="3">
        <v>9.4508301404853126E-2</v>
      </c>
      <c r="AH31" s="3">
        <v>8.8260027055683518E-2</v>
      </c>
    </row>
    <row r="32" spans="2:34">
      <c r="B32" s="2">
        <v>6</v>
      </c>
      <c r="C32" s="3">
        <v>7.8085999163484757E-3</v>
      </c>
      <c r="D32" s="3">
        <v>6.1956096442111794E-2</v>
      </c>
      <c r="E32" s="3">
        <v>3.8405494016217602E-2</v>
      </c>
      <c r="F32" s="3">
        <v>9.0937301833587444E-3</v>
      </c>
      <c r="G32" s="3">
        <v>0.11726392055803661</v>
      </c>
      <c r="I32" s="2">
        <v>6</v>
      </c>
      <c r="J32" s="3">
        <v>6.6589961167841216E-2</v>
      </c>
      <c r="K32" s="3">
        <v>0.52834747590967923</v>
      </c>
      <c r="L32" s="3">
        <v>0.32751330360995257</v>
      </c>
      <c r="M32" s="3">
        <v>7.7549259312526972E-2</v>
      </c>
      <c r="O32" s="2">
        <v>6</v>
      </c>
      <c r="P32" s="3">
        <v>0.73347732181425485</v>
      </c>
      <c r="Q32" s="3">
        <v>0.62184233449477355</v>
      </c>
      <c r="R32" s="3">
        <v>0.47198313718601792</v>
      </c>
      <c r="S32" s="3">
        <v>0.6279673590504451</v>
      </c>
      <c r="T32" s="3">
        <v>0.58067021429598731</v>
      </c>
      <c r="U32" s="5"/>
      <c r="V32" s="2">
        <v>6</v>
      </c>
      <c r="W32" s="3">
        <v>8.5097192224622031E-2</v>
      </c>
      <c r="X32" s="3">
        <v>0.12902874564459929</v>
      </c>
      <c r="Y32" s="3">
        <v>0.1918145090461971</v>
      </c>
      <c r="Z32" s="3">
        <v>0.12425816023738873</v>
      </c>
      <c r="AA32" s="3">
        <v>0.14629656263483387</v>
      </c>
      <c r="AC32" s="2">
        <v>6</v>
      </c>
      <c r="AD32" s="3">
        <v>6.3066954643628506E-2</v>
      </c>
      <c r="AE32" s="3">
        <v>8.5746951219512202E-2</v>
      </c>
      <c r="AF32" s="3">
        <v>0.12594414192868436</v>
      </c>
      <c r="AG32" s="3">
        <v>0.10200296735905044</v>
      </c>
      <c r="AH32" s="3">
        <v>9.866244786423127E-2</v>
      </c>
    </row>
    <row r="33" spans="2:34">
      <c r="B33" s="2">
        <v>7</v>
      </c>
      <c r="C33" s="3">
        <v>8.4359863459125429E-3</v>
      </c>
      <c r="D33" s="3">
        <v>6.8722425354507066E-2</v>
      </c>
      <c r="E33" s="3">
        <v>4.1394012169947515E-2</v>
      </c>
      <c r="F33" s="3">
        <v>9.1510719538027713E-3</v>
      </c>
      <c r="G33" s="3">
        <v>0.1277034958241699</v>
      </c>
      <c r="I33" s="2">
        <v>7</v>
      </c>
      <c r="J33" s="3">
        <v>6.6059165346011611E-2</v>
      </c>
      <c r="K33" s="3">
        <v>0.53814051769677762</v>
      </c>
      <c r="L33" s="3">
        <v>0.32414157422081352</v>
      </c>
      <c r="M33" s="3">
        <v>7.1658742736397246E-2</v>
      </c>
      <c r="O33" s="2">
        <v>7</v>
      </c>
      <c r="P33" s="3">
        <v>0.70451819272291083</v>
      </c>
      <c r="Q33" s="3">
        <v>0.58397958181996668</v>
      </c>
      <c r="R33" s="3">
        <v>0.43790743155149936</v>
      </c>
      <c r="S33" s="3">
        <v>0.5764835974935496</v>
      </c>
      <c r="T33" s="3">
        <v>0.54405705229793977</v>
      </c>
      <c r="U33" s="5"/>
      <c r="V33" s="2">
        <v>7</v>
      </c>
      <c r="W33" s="3">
        <v>9.0363854458216708E-2</v>
      </c>
      <c r="X33" s="3">
        <v>0.13806812604299598</v>
      </c>
      <c r="Y33" s="3">
        <v>0.20306388526727509</v>
      </c>
      <c r="Z33" s="3">
        <v>0.13048286030224843</v>
      </c>
      <c r="AA33" s="3">
        <v>0.15544109878499737</v>
      </c>
      <c r="AC33" s="2">
        <v>7</v>
      </c>
      <c r="AD33" s="3">
        <v>6.2774890043982401E-2</v>
      </c>
      <c r="AE33" s="3">
        <v>9.762442328457839E-2</v>
      </c>
      <c r="AF33" s="3">
        <v>0.12581486310299869</v>
      </c>
      <c r="AG33" s="3">
        <v>9.878363435311463E-2</v>
      </c>
      <c r="AH33" s="3">
        <v>0.10454305335446382</v>
      </c>
    </row>
    <row r="34" spans="2:34">
      <c r="B34" s="2">
        <v>8</v>
      </c>
      <c r="C34" s="3">
        <v>9.0802380020777954E-3</v>
      </c>
      <c r="D34" s="3">
        <v>6.9187905608699765E-2</v>
      </c>
      <c r="E34" s="3">
        <v>4.0284280259589571E-2</v>
      </c>
      <c r="F34" s="3">
        <v>8.3921367567494631E-3</v>
      </c>
      <c r="G34" s="3">
        <v>0.12694456062711659</v>
      </c>
      <c r="I34" s="2">
        <v>8</v>
      </c>
      <c r="J34" s="3">
        <v>7.1529161684602091E-2</v>
      </c>
      <c r="K34" s="3">
        <v>0.5450245781852</v>
      </c>
      <c r="L34" s="3">
        <v>0.31733758469509765</v>
      </c>
      <c r="M34" s="3">
        <v>6.6108675435100295E-2</v>
      </c>
      <c r="O34" s="2">
        <v>8</v>
      </c>
      <c r="P34" s="3">
        <v>0.6757057949479941</v>
      </c>
      <c r="Q34" s="3">
        <v>0.55830733229329177</v>
      </c>
      <c r="R34" s="3">
        <v>0.42150213514192414</v>
      </c>
      <c r="S34" s="3">
        <v>0.532556270096463</v>
      </c>
      <c r="T34" s="3">
        <v>0.52158894645941278</v>
      </c>
      <c r="U34" s="5"/>
      <c r="V34" s="2">
        <v>8</v>
      </c>
      <c r="W34" s="3">
        <v>9.658246656760773E-2</v>
      </c>
      <c r="X34" s="3">
        <v>0.1454270670826833</v>
      </c>
      <c r="Y34" s="3">
        <v>0.20648078372268275</v>
      </c>
      <c r="Z34" s="3">
        <v>0.15434083601286175</v>
      </c>
      <c r="AA34" s="3">
        <v>0.16189717018732563</v>
      </c>
      <c r="AC34" s="2">
        <v>8</v>
      </c>
      <c r="AD34" s="3">
        <v>7.9123328380386326E-2</v>
      </c>
      <c r="AE34" s="3">
        <v>0.10091653666146645</v>
      </c>
      <c r="AF34" s="3">
        <v>0.13723520053587876</v>
      </c>
      <c r="AG34" s="3">
        <v>0.12098070739549839</v>
      </c>
      <c r="AH34" s="3">
        <v>0.11220937956689252</v>
      </c>
    </row>
    <row r="35" spans="2:34">
      <c r="B35" s="2">
        <v>9</v>
      </c>
      <c r="C35" s="3">
        <v>7.9401486838377167E-3</v>
      </c>
      <c r="D35" s="3">
        <v>6.3032097899267378E-2</v>
      </c>
      <c r="E35" s="3">
        <v>3.5228085324554417E-2</v>
      </c>
      <c r="F35" s="3">
        <v>6.9720846769297188E-3</v>
      </c>
      <c r="G35" s="3">
        <v>0.11317241658458924</v>
      </c>
      <c r="I35" s="2">
        <v>9</v>
      </c>
      <c r="J35" s="3">
        <v>7.0159752026704825E-2</v>
      </c>
      <c r="K35" s="3">
        <v>0.55695636623748213</v>
      </c>
      <c r="L35" s="3">
        <v>0.31127801621363849</v>
      </c>
      <c r="M35" s="3">
        <v>6.1605865522174529E-2</v>
      </c>
      <c r="O35" s="2">
        <v>9</v>
      </c>
      <c r="P35" s="3">
        <v>0.62659303313508918</v>
      </c>
      <c r="Q35" s="3">
        <v>0.52496387863220417</v>
      </c>
      <c r="R35" s="3">
        <v>0.38797395633856757</v>
      </c>
      <c r="S35" s="3">
        <v>0.52685050798258348</v>
      </c>
      <c r="T35" s="3">
        <v>0.48956843109203624</v>
      </c>
      <c r="U35" s="5"/>
      <c r="V35" s="2">
        <v>9</v>
      </c>
      <c r="W35" s="3">
        <v>0.10662701784197111</v>
      </c>
      <c r="X35" s="3">
        <v>0.15775672927703752</v>
      </c>
      <c r="Y35" s="3">
        <v>0.22414783607813099</v>
      </c>
      <c r="Z35" s="3">
        <v>0.16303821964199322</v>
      </c>
      <c r="AA35" s="3">
        <v>0.17516094420600858</v>
      </c>
      <c r="AC35" s="2">
        <v>9</v>
      </c>
      <c r="AD35" s="3">
        <v>8.6236193712829229E-2</v>
      </c>
      <c r="AE35" s="3">
        <v>0.10606303847594585</v>
      </c>
      <c r="AF35" s="3">
        <v>0.13270777479892762</v>
      </c>
      <c r="AG35" s="3">
        <v>9.6758587324625056E-2</v>
      </c>
      <c r="AH35" s="3">
        <v>0.11239270386266094</v>
      </c>
    </row>
    <row r="36" spans="2:34">
      <c r="B36" s="2">
        <v>10</v>
      </c>
      <c r="C36" s="3">
        <v>6.692121915350055E-3</v>
      </c>
      <c r="D36" s="3">
        <v>5.3128836839051771E-2</v>
      </c>
      <c r="E36" s="3">
        <v>2.9497281325471889E-2</v>
      </c>
      <c r="F36" s="3">
        <v>5.8050109961277439E-3</v>
      </c>
      <c r="G36" s="3">
        <v>9.5123251076001461E-2</v>
      </c>
      <c r="I36" s="2">
        <v>10</v>
      </c>
      <c r="J36" s="3">
        <v>7.0352115173220806E-2</v>
      </c>
      <c r="K36" s="3">
        <v>0.55852629339385129</v>
      </c>
      <c r="L36" s="3">
        <v>0.3100953866884153</v>
      </c>
      <c r="M36" s="3">
        <v>6.1026204744512605E-2</v>
      </c>
      <c r="O36" s="2">
        <v>10</v>
      </c>
      <c r="P36" s="3">
        <v>0.60635080645161288</v>
      </c>
      <c r="Q36" s="3">
        <v>0.4905720271728779</v>
      </c>
      <c r="R36" s="3">
        <v>0.36649514008004574</v>
      </c>
      <c r="S36" s="3">
        <v>0.47879140034863449</v>
      </c>
      <c r="T36" s="3">
        <v>0.45952271196056876</v>
      </c>
      <c r="U36" s="5"/>
      <c r="V36" s="2">
        <v>10</v>
      </c>
      <c r="W36" s="3">
        <v>0.13356854838709678</v>
      </c>
      <c r="X36" s="3">
        <v>0.174973017586185</v>
      </c>
      <c r="Y36" s="3">
        <v>0.23053173241852487</v>
      </c>
      <c r="Z36" s="3">
        <v>0.18070889018012784</v>
      </c>
      <c r="AA36" s="3">
        <v>0.1896386652955569</v>
      </c>
      <c r="AC36" s="2">
        <v>10</v>
      </c>
      <c r="AD36" s="3">
        <v>8.4173387096774188E-2</v>
      </c>
      <c r="AE36" s="3">
        <v>0.10208875626944321</v>
      </c>
      <c r="AF36" s="3">
        <v>0.13767867352773014</v>
      </c>
      <c r="AG36" s="3">
        <v>0.1167925624636839</v>
      </c>
      <c r="AH36" s="3">
        <v>0.11276195879578739</v>
      </c>
    </row>
    <row r="37" spans="2:34">
      <c r="B37" s="2">
        <v>11</v>
      </c>
      <c r="C37" s="3">
        <v>5.1978628384850975E-3</v>
      </c>
      <c r="D37" s="3">
        <v>4.0702537879298943E-2</v>
      </c>
      <c r="E37" s="3">
        <v>2.1786499723410284E-2</v>
      </c>
      <c r="F37" s="3">
        <v>4.3276171458639717E-3</v>
      </c>
      <c r="G37" s="3">
        <v>7.2014517587058291E-2</v>
      </c>
      <c r="I37" s="2">
        <v>11</v>
      </c>
      <c r="J37" s="3">
        <v>7.2177985948477755E-2</v>
      </c>
      <c r="K37" s="3">
        <v>0.5651990632318501</v>
      </c>
      <c r="L37" s="3">
        <v>0.30252927400468388</v>
      </c>
      <c r="M37" s="3">
        <v>6.0093676814988298E-2</v>
      </c>
      <c r="O37" s="2">
        <v>11</v>
      </c>
      <c r="P37" s="3">
        <v>0.56651524983776769</v>
      </c>
      <c r="Q37" s="3">
        <v>0.45645147924090496</v>
      </c>
      <c r="R37" s="3">
        <v>0.33317851060535686</v>
      </c>
      <c r="S37" s="3">
        <v>0.4481683554169914</v>
      </c>
      <c r="T37" s="3">
        <v>0.42660421545667448</v>
      </c>
      <c r="U37" s="5"/>
      <c r="V37" s="2">
        <v>11</v>
      </c>
      <c r="W37" s="3">
        <v>0.14471122647631407</v>
      </c>
      <c r="X37" s="3">
        <v>0.20038120493909009</v>
      </c>
      <c r="Y37" s="3">
        <v>0.25994736027248799</v>
      </c>
      <c r="Z37" s="3">
        <v>0.20420888542478566</v>
      </c>
      <c r="AA37" s="3">
        <v>0.2146135831381733</v>
      </c>
      <c r="AC37" s="2">
        <v>11</v>
      </c>
      <c r="AD37" s="3">
        <v>8.6307592472420508E-2</v>
      </c>
      <c r="AE37" s="3">
        <v>0.10532858208336786</v>
      </c>
      <c r="AF37" s="3">
        <v>0.13732775971512617</v>
      </c>
      <c r="AG37" s="3">
        <v>0.11613406079501169</v>
      </c>
      <c r="AH37" s="3">
        <v>0.11428571428571428</v>
      </c>
    </row>
    <row r="38" spans="2:34">
      <c r="B38" s="2">
        <v>12</v>
      </c>
      <c r="C38" s="3">
        <v>3.7103498522606149E-3</v>
      </c>
      <c r="D38" s="3">
        <v>2.8640527814131712E-2</v>
      </c>
      <c r="E38" s="3">
        <v>1.5583469379494582E-2</v>
      </c>
      <c r="F38" s="3">
        <v>3.1909008729441289E-3</v>
      </c>
      <c r="G38" s="3">
        <v>5.1125247918831045E-2</v>
      </c>
      <c r="I38" s="2">
        <v>12</v>
      </c>
      <c r="J38" s="3">
        <v>7.2573728310351637E-2</v>
      </c>
      <c r="K38" s="3">
        <v>0.56020320643926891</v>
      </c>
      <c r="L38" s="3">
        <v>0.30480965890347689</v>
      </c>
      <c r="M38" s="3">
        <v>6.2413406346902414E-2</v>
      </c>
      <c r="O38" s="2">
        <v>12</v>
      </c>
      <c r="P38" s="3">
        <v>0.50090909090909086</v>
      </c>
      <c r="Q38" s="3">
        <v>0.41938523142150513</v>
      </c>
      <c r="R38" s="3">
        <v>0.30562770562770564</v>
      </c>
      <c r="S38" s="3">
        <v>0.41543340380549681</v>
      </c>
      <c r="T38" s="3">
        <v>0.39038068219304611</v>
      </c>
      <c r="U38" s="5"/>
      <c r="V38" s="2">
        <v>12</v>
      </c>
      <c r="W38" s="3">
        <v>0.17272727272727273</v>
      </c>
      <c r="X38" s="3">
        <v>0.22482628665645979</v>
      </c>
      <c r="Y38" s="3">
        <v>0.30238095238095236</v>
      </c>
      <c r="Z38" s="3">
        <v>0.2632135306553911</v>
      </c>
      <c r="AA38" s="3">
        <v>0.2470805568384245</v>
      </c>
      <c r="AC38" s="2">
        <v>12</v>
      </c>
      <c r="AD38" s="3">
        <v>9.2727272727272728E-2</v>
      </c>
      <c r="AE38" s="3">
        <v>0.10352137557413732</v>
      </c>
      <c r="AF38" s="3">
        <v>0.12943722943722943</v>
      </c>
      <c r="AG38" s="3">
        <v>0.10887949260042283</v>
      </c>
      <c r="AH38" s="3">
        <v>0.11097182819819225</v>
      </c>
    </row>
    <row r="39" spans="2:34">
      <c r="B39" s="2">
        <v>13</v>
      </c>
      <c r="C39" s="3">
        <v>2.3881160867277413E-3</v>
      </c>
      <c r="D39" s="3">
        <v>1.9263461823873066E-2</v>
      </c>
      <c r="E39" s="3">
        <v>1.0567750988302279E-2</v>
      </c>
      <c r="F39" s="3">
        <v>2.2430751379575536E-3</v>
      </c>
      <c r="G39" s="3">
        <v>3.4462404036860642E-2</v>
      </c>
      <c r="I39" s="2">
        <v>13</v>
      </c>
      <c r="J39" s="3">
        <v>6.9296270921013994E-2</v>
      </c>
      <c r="K39" s="3">
        <v>0.55897034354507191</v>
      </c>
      <c r="L39" s="3">
        <v>0.30664578643437407</v>
      </c>
      <c r="M39" s="3">
        <v>6.5087599099539983E-2</v>
      </c>
      <c r="O39" s="2">
        <v>13</v>
      </c>
      <c r="P39" s="3">
        <v>0.4632768361581921</v>
      </c>
      <c r="Q39" s="3">
        <v>0.38417089826650325</v>
      </c>
      <c r="R39" s="3">
        <v>0.28183849345675072</v>
      </c>
      <c r="S39" s="3">
        <v>0.32932330827067668</v>
      </c>
      <c r="T39" s="3">
        <v>0.35470294607027503</v>
      </c>
      <c r="U39" s="5"/>
      <c r="V39" s="2">
        <v>13</v>
      </c>
      <c r="W39" s="3">
        <v>0.20903954802259886</v>
      </c>
      <c r="X39" s="3">
        <v>0.2785851864822273</v>
      </c>
      <c r="Y39" s="3">
        <v>0.33737631662942869</v>
      </c>
      <c r="Z39" s="3">
        <v>0.30977443609022559</v>
      </c>
      <c r="AA39" s="3">
        <v>0.29382401879220904</v>
      </c>
      <c r="AC39" s="2">
        <v>13</v>
      </c>
      <c r="AD39" s="3">
        <v>9.3220338983050849E-2</v>
      </c>
      <c r="AE39" s="3">
        <v>9.6830677639642801E-2</v>
      </c>
      <c r="AF39" s="3">
        <v>0.11394829237152888</v>
      </c>
      <c r="AG39" s="3">
        <v>0.13834586466165413</v>
      </c>
      <c r="AH39" s="3">
        <v>0.10453166291474993</v>
      </c>
    </row>
    <row r="40" spans="2:34">
      <c r="B40" s="2">
        <v>14</v>
      </c>
      <c r="C40" s="3">
        <v>1.531362575387563E-3</v>
      </c>
      <c r="D40" s="3">
        <v>1.2554474681921826E-2</v>
      </c>
      <c r="E40" s="3">
        <v>6.7224793232321866E-3</v>
      </c>
      <c r="F40" s="3">
        <v>1.4099329438590337E-3</v>
      </c>
      <c r="G40" s="3">
        <v>2.2218249524400612E-2</v>
      </c>
      <c r="I40" s="2">
        <v>14</v>
      </c>
      <c r="J40" s="3">
        <v>6.8923637467739482E-2</v>
      </c>
      <c r="K40" s="3">
        <v>0.56505237589190827</v>
      </c>
      <c r="L40" s="3">
        <v>0.30256565963260962</v>
      </c>
      <c r="M40" s="3">
        <v>6.3458327007742524E-2</v>
      </c>
      <c r="O40" s="2">
        <v>14</v>
      </c>
      <c r="P40" s="3">
        <v>0.38766519823788548</v>
      </c>
      <c r="Q40" s="3">
        <v>0.33610961848468568</v>
      </c>
      <c r="R40" s="3">
        <v>0.22679377822378324</v>
      </c>
      <c r="S40" s="3">
        <v>0.30861244019138756</v>
      </c>
      <c r="T40" s="3">
        <v>0.30484287232427509</v>
      </c>
      <c r="U40" s="5"/>
      <c r="V40" s="2">
        <v>14</v>
      </c>
      <c r="W40" s="3">
        <v>0.3590308370044053</v>
      </c>
      <c r="X40" s="3">
        <v>0.32724341751746372</v>
      </c>
      <c r="Y40" s="3">
        <v>0.40692423482187656</v>
      </c>
      <c r="Z40" s="3">
        <v>0.33014354066985646</v>
      </c>
      <c r="AA40" s="3">
        <v>0.35372703810535905</v>
      </c>
      <c r="AC40" s="2">
        <v>14</v>
      </c>
      <c r="AD40" s="3">
        <v>7.7092511013215861E-2</v>
      </c>
      <c r="AE40" s="3">
        <v>9.2154755507791508E-2</v>
      </c>
      <c r="AF40" s="3">
        <v>0.10938283993978926</v>
      </c>
      <c r="AG40" s="3">
        <v>0.10526315789473684</v>
      </c>
      <c r="AH40" s="3">
        <v>9.716107484439046E-2</v>
      </c>
    </row>
    <row r="41" spans="2:34">
      <c r="B41" s="2">
        <v>15</v>
      </c>
      <c r="C41" s="3">
        <v>8.9385700986278449E-4</v>
      </c>
      <c r="D41" s="3">
        <v>7.0968873537784853E-3</v>
      </c>
      <c r="E41" s="3">
        <v>4.1589648798521254E-3</v>
      </c>
      <c r="F41" s="3">
        <v>9.3096050838539063E-4</v>
      </c>
      <c r="G41" s="3">
        <v>1.3080669751878785E-2</v>
      </c>
      <c r="I41" s="2">
        <v>15</v>
      </c>
      <c r="J41" s="3">
        <v>6.8334192882929357E-2</v>
      </c>
      <c r="K41" s="3">
        <v>0.54254770500257876</v>
      </c>
      <c r="L41" s="3">
        <v>0.31794739556472412</v>
      </c>
      <c r="M41" s="3">
        <v>7.1170706549767926E-2</v>
      </c>
      <c r="O41" s="2">
        <v>15</v>
      </c>
      <c r="P41" s="3">
        <v>0.39622641509433965</v>
      </c>
      <c r="Q41" s="3">
        <v>0.28754752851711024</v>
      </c>
      <c r="R41" s="3">
        <v>0.20356853203568531</v>
      </c>
      <c r="S41" s="3">
        <v>0.27173913043478259</v>
      </c>
      <c r="T41" s="3">
        <v>0.26714801444043323</v>
      </c>
      <c r="U41" s="5"/>
      <c r="V41" s="2">
        <v>15</v>
      </c>
      <c r="W41" s="3">
        <v>0.32830188679245281</v>
      </c>
      <c r="X41" s="3">
        <v>0.41017110266159695</v>
      </c>
      <c r="Y41" s="3">
        <v>0.44931062449310627</v>
      </c>
      <c r="Z41" s="3">
        <v>0.42391304347826086</v>
      </c>
      <c r="AA41" s="3">
        <v>0.41799896854048479</v>
      </c>
      <c r="AC41" s="2">
        <v>15</v>
      </c>
      <c r="AD41" s="3">
        <v>5.2830188679245285E-2</v>
      </c>
      <c r="AE41" s="3">
        <v>7.0342205323193921E-2</v>
      </c>
      <c r="AF41" s="3">
        <v>0.10462287104622871</v>
      </c>
      <c r="AG41" s="3">
        <v>0.10144927536231885</v>
      </c>
      <c r="AH41" s="3">
        <v>8.2258896338318718E-2</v>
      </c>
    </row>
    <row r="42" spans="2:34">
      <c r="B42" s="2">
        <v>16</v>
      </c>
      <c r="C42" s="3">
        <v>4.722263448331692E-4</v>
      </c>
      <c r="D42" s="3">
        <v>3.575428039451138E-3</v>
      </c>
      <c r="E42" s="3">
        <v>2.2160907753956583E-3</v>
      </c>
      <c r="F42" s="3">
        <v>6.2738642956406765E-4</v>
      </c>
      <c r="G42" s="3">
        <v>6.891131589244032E-3</v>
      </c>
      <c r="I42" s="2">
        <v>16</v>
      </c>
      <c r="J42" s="3">
        <v>6.8526676456191885E-2</v>
      </c>
      <c r="K42" s="3">
        <v>0.51884483602545284</v>
      </c>
      <c r="L42" s="3">
        <v>0.3215859030837005</v>
      </c>
      <c r="M42" s="3">
        <v>9.1042584434654933E-2</v>
      </c>
      <c r="O42" s="2">
        <v>16</v>
      </c>
      <c r="P42" s="3">
        <v>0.32142857142857145</v>
      </c>
      <c r="Q42" s="3">
        <v>0.24528301886792453</v>
      </c>
      <c r="R42" s="3">
        <v>0.18112633181126331</v>
      </c>
      <c r="S42" s="3">
        <v>0.20430107526881722</v>
      </c>
      <c r="T42" s="3">
        <v>0.2261380323054332</v>
      </c>
      <c r="U42" s="5"/>
      <c r="V42" s="2">
        <v>16</v>
      </c>
      <c r="W42" s="3">
        <v>0.42142857142857143</v>
      </c>
      <c r="X42" s="3">
        <v>0.48962264150943396</v>
      </c>
      <c r="Y42" s="3">
        <v>0.55707762557077622</v>
      </c>
      <c r="Z42" s="3">
        <v>0.56451612903225812</v>
      </c>
      <c r="AA42" s="3">
        <v>0.51346059716103765</v>
      </c>
      <c r="AC42" s="2">
        <v>16</v>
      </c>
      <c r="AD42" s="3">
        <v>7.1428571428571425E-2</v>
      </c>
      <c r="AE42" s="3">
        <v>5.3773584905660379E-2</v>
      </c>
      <c r="AF42" s="3">
        <v>6.8493150684931503E-2</v>
      </c>
      <c r="AG42" s="3">
        <v>9.6774193548387094E-2</v>
      </c>
      <c r="AH42" s="3">
        <v>6.3631913852178174E-2</v>
      </c>
    </row>
    <row r="43" spans="2:34">
      <c r="B43" s="2">
        <v>17</v>
      </c>
      <c r="C43" s="3">
        <v>1.6865226601184613E-4</v>
      </c>
      <c r="D43" s="3">
        <v>1.3964407625780861E-3</v>
      </c>
      <c r="E43" s="3">
        <v>8.1627696749733529E-4</v>
      </c>
      <c r="F43" s="3">
        <v>2.7658971625942768E-4</v>
      </c>
      <c r="G43" s="3">
        <v>2.6579597123466952E-3</v>
      </c>
      <c r="I43" s="2">
        <v>17</v>
      </c>
      <c r="J43" s="3">
        <v>6.3451776649746189E-2</v>
      </c>
      <c r="K43" s="3">
        <v>0.52538071065989844</v>
      </c>
      <c r="L43" s="3">
        <v>0.30710659898477155</v>
      </c>
      <c r="M43" s="3">
        <v>0.10406091370558376</v>
      </c>
      <c r="O43" s="2">
        <v>17</v>
      </c>
      <c r="P43" s="3">
        <v>0.34</v>
      </c>
      <c r="Q43" s="3">
        <v>0.18357487922705315</v>
      </c>
      <c r="R43" s="3">
        <v>0.14462809917355371</v>
      </c>
      <c r="S43" s="3">
        <v>0.1951219512195122</v>
      </c>
      <c r="T43" s="3">
        <v>0.18274111675126903</v>
      </c>
      <c r="U43" s="5"/>
      <c r="V43" s="2">
        <v>17</v>
      </c>
      <c r="W43" s="3">
        <v>0.44</v>
      </c>
      <c r="X43" s="3">
        <v>0.62077294685990336</v>
      </c>
      <c r="Y43" s="3">
        <v>0.61157024793388426</v>
      </c>
      <c r="Z43" s="3">
        <v>0.65853658536585369</v>
      </c>
      <c r="AA43" s="3">
        <v>0.61040609137055835</v>
      </c>
      <c r="AC43" s="2">
        <v>17</v>
      </c>
      <c r="AD43" s="3">
        <v>0.02</v>
      </c>
      <c r="AE43" s="3">
        <v>4.3478260869565216E-2</v>
      </c>
      <c r="AF43" s="3">
        <v>4.1322314049586778E-2</v>
      </c>
      <c r="AG43" s="3">
        <v>3.6585365853658534E-2</v>
      </c>
      <c r="AH43" s="3">
        <v>4.060913705583756E-2</v>
      </c>
    </row>
    <row r="44" spans="2:34">
      <c r="B44" s="2">
        <v>18</v>
      </c>
      <c r="C44" s="3">
        <v>5.0595679803553841E-5</v>
      </c>
      <c r="D44" s="3">
        <v>1.8889053793326766E-4</v>
      </c>
      <c r="E44" s="3">
        <v>1.4166790344995075E-4</v>
      </c>
      <c r="F44" s="3">
        <v>2.0238271921421535E-5</v>
      </c>
      <c r="G44" s="3">
        <v>4.0139239310819382E-4</v>
      </c>
      <c r="I44" s="2">
        <v>18</v>
      </c>
      <c r="J44" s="3">
        <v>0.12605042016806722</v>
      </c>
      <c r="K44" s="3">
        <v>0.47058823529411759</v>
      </c>
      <c r="L44" s="3">
        <v>0.3529411764705882</v>
      </c>
      <c r="M44" s="3">
        <v>5.0420168067226885E-2</v>
      </c>
      <c r="O44" s="2">
        <v>18</v>
      </c>
      <c r="P44" s="3">
        <v>0.26666666666666666</v>
      </c>
      <c r="Q44" s="3">
        <v>0.16071428571428573</v>
      </c>
      <c r="R44" s="3">
        <v>2.3809523809523808E-2</v>
      </c>
      <c r="S44" s="3">
        <v>0.16666666666666666</v>
      </c>
      <c r="T44" s="3">
        <v>0.12605042016806722</v>
      </c>
      <c r="U44" s="5"/>
      <c r="V44" s="2">
        <v>18</v>
      </c>
      <c r="W44" s="3">
        <v>0.53333333333333333</v>
      </c>
      <c r="X44" s="3">
        <v>0.6785714285714286</v>
      </c>
      <c r="Y44" s="3">
        <v>0.73809523809523814</v>
      </c>
      <c r="Z44" s="3">
        <v>0.66666666666666663</v>
      </c>
      <c r="AA44" s="3">
        <v>0.68067226890756305</v>
      </c>
      <c r="AC44" s="2">
        <v>18</v>
      </c>
      <c r="AD44" s="3">
        <v>6.6666666666666666E-2</v>
      </c>
      <c r="AE44" s="3">
        <v>3.5714285714285712E-2</v>
      </c>
      <c r="AF44" s="3">
        <v>7.1428571428571425E-2</v>
      </c>
      <c r="AG44" s="3">
        <v>0</v>
      </c>
      <c r="AH44" s="3">
        <v>5.0420168067226892E-2</v>
      </c>
    </row>
    <row r="45" spans="2:34">
      <c r="B45" s="2" t="s">
        <v>2</v>
      </c>
      <c r="C45" s="3">
        <v>6.7801583982082386E-2</v>
      </c>
      <c r="D45" s="3">
        <v>0.53665825654033483</v>
      </c>
      <c r="E45" s="3">
        <v>0.32118812148360026</v>
      </c>
      <c r="F45" s="3">
        <v>7.4352037993982489E-2</v>
      </c>
      <c r="G45" s="3">
        <v>0.99999999999999989</v>
      </c>
      <c r="I45" s="2" t="s">
        <v>11</v>
      </c>
      <c r="J45" s="3">
        <v>6.7801583982082386E-2</v>
      </c>
      <c r="K45" s="3">
        <v>0.53665825654033483</v>
      </c>
      <c r="L45" s="3">
        <v>0.32118812148360026</v>
      </c>
      <c r="M45" s="3">
        <v>7.4352037993982489E-2</v>
      </c>
      <c r="O45" s="2" t="s">
        <v>2</v>
      </c>
      <c r="P45" s="3">
        <v>0.658275707676235</v>
      </c>
      <c r="Q45" s="3">
        <v>0.55063418435971889</v>
      </c>
      <c r="R45" s="3">
        <v>0.4232845350864296</v>
      </c>
      <c r="S45" s="3">
        <v>0.56793539899287759</v>
      </c>
      <c r="T45" s="3">
        <v>0.51831563608888653</v>
      </c>
      <c r="U45" s="5"/>
      <c r="V45" s="2" t="s">
        <v>2</v>
      </c>
      <c r="W45" s="3">
        <v>0.1181533257051888</v>
      </c>
      <c r="X45" s="3">
        <v>0.16676723108446154</v>
      </c>
      <c r="Y45" s="3">
        <v>0.22699586230072882</v>
      </c>
      <c r="Z45" s="3">
        <v>0.16204690831556504</v>
      </c>
      <c r="AA45" s="3">
        <v>0.18246488659821633</v>
      </c>
      <c r="AC45" s="2" t="s">
        <v>2</v>
      </c>
      <c r="AD45" s="3">
        <v>7.1240236804139101E-2</v>
      </c>
      <c r="AE45" s="3">
        <v>9.2701537378537036E-2</v>
      </c>
      <c r="AF45" s="3">
        <v>0.12360588939530781</v>
      </c>
      <c r="AG45" s="3">
        <v>9.8353218708887177E-2</v>
      </c>
      <c r="AH45" s="3">
        <v>0.10159275200021588</v>
      </c>
    </row>
    <row r="47" spans="2:34">
      <c r="B47" s="311" t="s">
        <v>20</v>
      </c>
      <c r="C47" s="311"/>
      <c r="D47" s="311"/>
      <c r="E47" s="311"/>
      <c r="F47" s="311"/>
      <c r="G47" s="311"/>
      <c r="I47" s="311" t="s">
        <v>21</v>
      </c>
      <c r="J47" s="311"/>
      <c r="K47" s="311"/>
      <c r="L47" s="311"/>
      <c r="M47" s="311"/>
      <c r="O47" s="311" t="s">
        <v>22</v>
      </c>
      <c r="P47" s="311"/>
      <c r="Q47" s="311"/>
      <c r="R47" s="311"/>
      <c r="S47" s="311"/>
      <c r="T47" s="311"/>
      <c r="V47" s="311" t="s">
        <v>23</v>
      </c>
      <c r="W47" s="311"/>
      <c r="X47" s="311"/>
      <c r="Y47" s="311"/>
      <c r="Z47" s="311"/>
      <c r="AA47" s="311"/>
      <c r="AC47" s="311" t="s">
        <v>24</v>
      </c>
      <c r="AD47" s="311"/>
      <c r="AE47" s="311"/>
      <c r="AF47" s="311"/>
      <c r="AG47" s="311"/>
      <c r="AH47" s="311"/>
    </row>
    <row r="48" spans="2:34">
      <c r="B48" s="2" t="s">
        <v>12</v>
      </c>
      <c r="C48" s="2" t="s">
        <v>15</v>
      </c>
      <c r="D48" s="2" t="s">
        <v>1</v>
      </c>
      <c r="E48" s="2" t="s">
        <v>3</v>
      </c>
      <c r="F48" s="2" t="s">
        <v>4</v>
      </c>
      <c r="G48" s="2" t="s">
        <v>2</v>
      </c>
      <c r="I48" s="2" t="s">
        <v>12</v>
      </c>
      <c r="J48" s="2" t="s">
        <v>15</v>
      </c>
      <c r="K48" s="2" t="s">
        <v>1</v>
      </c>
      <c r="L48" s="2" t="s">
        <v>3</v>
      </c>
      <c r="M48" s="2" t="s">
        <v>4</v>
      </c>
      <c r="O48" s="2" t="s">
        <v>12</v>
      </c>
      <c r="P48" s="2" t="s">
        <v>15</v>
      </c>
      <c r="Q48" s="2" t="s">
        <v>1</v>
      </c>
      <c r="R48" s="2" t="s">
        <v>3</v>
      </c>
      <c r="S48" s="2" t="s">
        <v>4</v>
      </c>
      <c r="T48" s="2" t="s">
        <v>19</v>
      </c>
      <c r="V48" s="2" t="s">
        <v>12</v>
      </c>
      <c r="W48" s="2" t="s">
        <v>15</v>
      </c>
      <c r="X48" s="2" t="s">
        <v>1</v>
      </c>
      <c r="Y48" s="2" t="s">
        <v>3</v>
      </c>
      <c r="Z48" s="2" t="s">
        <v>4</v>
      </c>
      <c r="AA48" s="2" t="s">
        <v>19</v>
      </c>
      <c r="AC48" s="2" t="s">
        <v>12</v>
      </c>
      <c r="AD48" s="2" t="s">
        <v>15</v>
      </c>
      <c r="AE48" s="2" t="s">
        <v>1</v>
      </c>
      <c r="AF48" s="2" t="s">
        <v>3</v>
      </c>
      <c r="AG48" s="2" t="s">
        <v>4</v>
      </c>
      <c r="AH48" s="2" t="s">
        <v>19</v>
      </c>
    </row>
    <row r="49" spans="2:34">
      <c r="B49" s="2">
        <v>2</v>
      </c>
      <c r="C49" s="3">
        <v>1.8804415276706972E-5</v>
      </c>
      <c r="D49" s="3">
        <v>2.4445739859719063E-4</v>
      </c>
      <c r="E49" s="3">
        <v>1.880441527670697E-4</v>
      </c>
      <c r="F49" s="3">
        <v>5.6413245830120912E-5</v>
      </c>
      <c r="G49" s="3">
        <v>5.0771921247108826E-4</v>
      </c>
      <c r="I49" s="2">
        <v>2</v>
      </c>
      <c r="J49" s="3">
        <v>3.7037037037037035E-2</v>
      </c>
      <c r="K49" s="3">
        <v>0.48148148148148145</v>
      </c>
      <c r="L49" s="3">
        <v>0.37037037037037029</v>
      </c>
      <c r="M49" s="3">
        <v>0.1111111111111111</v>
      </c>
      <c r="O49" s="2">
        <v>2</v>
      </c>
      <c r="P49" s="3">
        <v>1</v>
      </c>
      <c r="Q49" s="3">
        <v>0.61538461538461542</v>
      </c>
      <c r="R49" s="3">
        <v>0.3</v>
      </c>
      <c r="S49" s="3">
        <v>0</v>
      </c>
      <c r="T49" s="3">
        <v>0.44444444444444442</v>
      </c>
      <c r="V49" s="2">
        <v>2</v>
      </c>
      <c r="W49" s="3">
        <v>0</v>
      </c>
      <c r="X49" s="3">
        <v>0</v>
      </c>
      <c r="Y49" s="3">
        <v>0</v>
      </c>
      <c r="Z49" s="3">
        <v>0.33333333333333331</v>
      </c>
      <c r="AA49" s="3">
        <v>3.7037037037037035E-2</v>
      </c>
      <c r="AC49" s="2">
        <v>2</v>
      </c>
      <c r="AD49" s="3">
        <v>0</v>
      </c>
      <c r="AE49" s="3">
        <v>0.23076923076923078</v>
      </c>
      <c r="AF49" s="3">
        <v>0.3</v>
      </c>
      <c r="AG49" s="3">
        <v>0</v>
      </c>
      <c r="AH49" s="3">
        <v>0.22222222222222221</v>
      </c>
    </row>
    <row r="50" spans="2:34">
      <c r="B50" s="2">
        <v>3</v>
      </c>
      <c r="C50" s="3">
        <v>1.6923973749036273E-4</v>
      </c>
      <c r="D50" s="3">
        <v>1.4103311457530228E-3</v>
      </c>
      <c r="E50" s="3">
        <v>7.333721957915719E-4</v>
      </c>
      <c r="F50" s="3">
        <v>3.7608830553413939E-4</v>
      </c>
      <c r="G50" s="3">
        <v>2.6890313845690968E-3</v>
      </c>
      <c r="I50" s="2">
        <v>3</v>
      </c>
      <c r="J50" s="3">
        <v>6.2937062937062943E-2</v>
      </c>
      <c r="K50" s="3">
        <v>0.52447552447552448</v>
      </c>
      <c r="L50" s="3">
        <v>0.27272727272727276</v>
      </c>
      <c r="M50" s="3">
        <v>0.13986013986013984</v>
      </c>
      <c r="O50" s="2">
        <v>3</v>
      </c>
      <c r="P50" s="3">
        <v>0.77777777777777779</v>
      </c>
      <c r="Q50" s="3">
        <v>0.48</v>
      </c>
      <c r="R50" s="3">
        <v>0.51282051282051277</v>
      </c>
      <c r="S50" s="3">
        <v>0.5</v>
      </c>
      <c r="T50" s="3">
        <v>0.51048951048951052</v>
      </c>
      <c r="V50" s="2">
        <v>3</v>
      </c>
      <c r="W50" s="3">
        <v>0</v>
      </c>
      <c r="X50" s="3">
        <v>1.3333333333333334E-2</v>
      </c>
      <c r="Y50" s="3">
        <v>2.564102564102564E-2</v>
      </c>
      <c r="Z50" s="3">
        <v>0.05</v>
      </c>
      <c r="AA50" s="3">
        <v>2.097902097902098E-2</v>
      </c>
      <c r="AC50" s="2">
        <v>3</v>
      </c>
      <c r="AD50" s="3">
        <v>0.22222222222222221</v>
      </c>
      <c r="AE50" s="3">
        <v>0.24</v>
      </c>
      <c r="AF50" s="3">
        <v>0.17948717948717949</v>
      </c>
      <c r="AG50" s="3">
        <v>0.2</v>
      </c>
      <c r="AH50" s="3">
        <v>0.21678321678321677</v>
      </c>
    </row>
    <row r="51" spans="2:34">
      <c r="B51" s="2">
        <v>4</v>
      </c>
      <c r="C51" s="3">
        <v>5.829368735779161E-4</v>
      </c>
      <c r="D51" s="3">
        <v>5.0959965399875887E-3</v>
      </c>
      <c r="E51" s="3">
        <v>2.8206622915060457E-3</v>
      </c>
      <c r="F51" s="3">
        <v>7.8978544162169276E-4</v>
      </c>
      <c r="G51" s="3">
        <v>9.2893811466932437E-3</v>
      </c>
      <c r="I51" s="2">
        <v>4</v>
      </c>
      <c r="J51" s="3">
        <v>6.2753036437246959E-2</v>
      </c>
      <c r="K51" s="3">
        <v>0.54858299595141691</v>
      </c>
      <c r="L51" s="3">
        <v>0.30364372469635625</v>
      </c>
      <c r="M51" s="3">
        <v>8.5020242914979755E-2</v>
      </c>
      <c r="O51" s="2">
        <v>4</v>
      </c>
      <c r="P51" s="3">
        <v>0.61290322580645162</v>
      </c>
      <c r="Q51" s="3">
        <v>0.53136531365313655</v>
      </c>
      <c r="R51" s="3">
        <v>0.44666666666666666</v>
      </c>
      <c r="S51" s="3">
        <v>0.47619047619047616</v>
      </c>
      <c r="T51" s="3">
        <v>0.50607287449392713</v>
      </c>
      <c r="V51" s="2">
        <v>4</v>
      </c>
      <c r="W51" s="3">
        <v>3.2258064516129031E-2</v>
      </c>
      <c r="X51" s="3">
        <v>2.2140221402214021E-2</v>
      </c>
      <c r="Y51" s="3">
        <v>4.6666666666666669E-2</v>
      </c>
      <c r="Z51" s="3">
        <v>0</v>
      </c>
      <c r="AA51" s="3">
        <v>2.8340080971659919E-2</v>
      </c>
      <c r="AC51" s="2">
        <v>4</v>
      </c>
      <c r="AD51" s="3">
        <v>0.12903225806451613</v>
      </c>
      <c r="AE51" s="3">
        <v>0.14760147601476015</v>
      </c>
      <c r="AF51" s="3">
        <v>0.22666666666666666</v>
      </c>
      <c r="AG51" s="3">
        <v>9.5238095238095233E-2</v>
      </c>
      <c r="AH51" s="3">
        <v>0.16599190283400811</v>
      </c>
    </row>
    <row r="52" spans="2:34">
      <c r="B52" s="2">
        <v>5</v>
      </c>
      <c r="C52" s="3">
        <v>1.6923973749036275E-3</v>
      </c>
      <c r="D52" s="3">
        <v>1.4103311457530228E-2</v>
      </c>
      <c r="E52" s="3">
        <v>6.8824159912747509E-3</v>
      </c>
      <c r="F52" s="3">
        <v>2.1437033415445945E-3</v>
      </c>
      <c r="G52" s="3">
        <v>2.4821828165253204E-2</v>
      </c>
      <c r="I52" s="2">
        <v>5</v>
      </c>
      <c r="J52" s="3">
        <v>6.8181818181818177E-2</v>
      </c>
      <c r="K52" s="3">
        <v>0.56818181818181812</v>
      </c>
      <c r="L52" s="3">
        <v>0.27727272727272723</v>
      </c>
      <c r="M52" s="3">
        <v>8.6363636363636351E-2</v>
      </c>
      <c r="O52" s="2">
        <v>5</v>
      </c>
      <c r="P52" s="3">
        <v>0.58888888888888891</v>
      </c>
      <c r="Q52" s="3">
        <v>0.53200000000000003</v>
      </c>
      <c r="R52" s="3">
        <v>0.40163934426229508</v>
      </c>
      <c r="S52" s="3">
        <v>0.31578947368421051</v>
      </c>
      <c r="T52" s="3">
        <v>0.48106060606060608</v>
      </c>
      <c r="V52" s="2">
        <v>5</v>
      </c>
      <c r="W52" s="3">
        <v>2.2222222222222223E-2</v>
      </c>
      <c r="X52" s="3">
        <v>3.3333333333333333E-2</v>
      </c>
      <c r="Y52" s="3">
        <v>5.1912568306010931E-2</v>
      </c>
      <c r="Z52" s="3">
        <v>3.5087719298245612E-2</v>
      </c>
      <c r="AA52" s="3">
        <v>3.787878787878788E-2</v>
      </c>
      <c r="AC52" s="2">
        <v>5</v>
      </c>
      <c r="AD52" s="3">
        <v>0.12222222222222222</v>
      </c>
      <c r="AE52" s="3">
        <v>0.152</v>
      </c>
      <c r="AF52" s="3">
        <v>0.23224043715846995</v>
      </c>
      <c r="AG52" s="3">
        <v>0.21052631578947367</v>
      </c>
      <c r="AH52" s="3">
        <v>0.17727272727272728</v>
      </c>
    </row>
    <row r="53" spans="2:34">
      <c r="B53" s="2">
        <v>6</v>
      </c>
      <c r="C53" s="3">
        <v>2.9710976137197016E-3</v>
      </c>
      <c r="D53" s="3">
        <v>2.7322815397055229E-2</v>
      </c>
      <c r="E53" s="3">
        <v>1.4667443915831437E-2</v>
      </c>
      <c r="F53" s="3">
        <v>3.4976212414674964E-3</v>
      </c>
      <c r="G53" s="3">
        <v>4.8458978168073867E-2</v>
      </c>
      <c r="I53" s="2">
        <v>6</v>
      </c>
      <c r="J53" s="3">
        <v>6.1311602638727203E-2</v>
      </c>
      <c r="K53" s="3">
        <v>0.56383391540551031</v>
      </c>
      <c r="L53" s="3">
        <v>0.30267753201396969</v>
      </c>
      <c r="M53" s="3">
        <v>7.2176949941792773E-2</v>
      </c>
      <c r="O53" s="2">
        <v>6</v>
      </c>
      <c r="P53" s="3">
        <v>0.620253164556962</v>
      </c>
      <c r="Q53" s="3">
        <v>0.4831383344803854</v>
      </c>
      <c r="R53" s="3">
        <v>0.34615384615384615</v>
      </c>
      <c r="S53" s="3">
        <v>0.46236559139784944</v>
      </c>
      <c r="T53" s="3">
        <v>0.44858362436942179</v>
      </c>
      <c r="V53" s="2">
        <v>6</v>
      </c>
      <c r="W53" s="3">
        <v>6.3291139240506328E-3</v>
      </c>
      <c r="X53" s="3">
        <v>3.2346868547832072E-2</v>
      </c>
      <c r="Y53" s="3">
        <v>6.4102564102564097E-2</v>
      </c>
      <c r="Z53" s="3">
        <v>3.7634408602150539E-2</v>
      </c>
      <c r="AA53" s="3">
        <v>4.0745052386495922E-2</v>
      </c>
      <c r="AC53" s="2">
        <v>6</v>
      </c>
      <c r="AD53" s="3">
        <v>0.17721518987341772</v>
      </c>
      <c r="AE53" s="3">
        <v>0.17618719889883</v>
      </c>
      <c r="AF53" s="3">
        <v>0.20384615384615384</v>
      </c>
      <c r="AG53" s="3">
        <v>0.20430107526881722</v>
      </c>
      <c r="AH53" s="3">
        <v>0.18665114474194799</v>
      </c>
    </row>
    <row r="54" spans="2:34">
      <c r="B54" s="2">
        <v>7</v>
      </c>
      <c r="C54" s="3">
        <v>6.2430658718667141E-3</v>
      </c>
      <c r="D54" s="3">
        <v>4.7593975065345344E-2</v>
      </c>
      <c r="E54" s="3">
        <v>2.2584102747325072E-2</v>
      </c>
      <c r="F54" s="3">
        <v>4.8703435566671057E-3</v>
      </c>
      <c r="G54" s="3">
        <v>8.1291487241204233E-2</v>
      </c>
      <c r="I54" s="2">
        <v>7</v>
      </c>
      <c r="J54" s="3">
        <v>7.6798519546611155E-2</v>
      </c>
      <c r="K54" s="3">
        <v>0.58547305112190606</v>
      </c>
      <c r="L54" s="3">
        <v>0.27781633125144578</v>
      </c>
      <c r="M54" s="3">
        <v>5.9912098080037016E-2</v>
      </c>
      <c r="O54" s="2">
        <v>7</v>
      </c>
      <c r="P54" s="3">
        <v>0.53915662650602414</v>
      </c>
      <c r="Q54" s="3">
        <v>0.50059265112603712</v>
      </c>
      <c r="R54" s="3">
        <v>0.3305578684429642</v>
      </c>
      <c r="S54" s="3">
        <v>0.43629343629343631</v>
      </c>
      <c r="T54" s="3">
        <v>0.45246356696738377</v>
      </c>
      <c r="V54" s="2">
        <v>7</v>
      </c>
      <c r="W54" s="3">
        <v>3.313253012048193E-2</v>
      </c>
      <c r="X54" s="3">
        <v>3.5559067562228368E-2</v>
      </c>
      <c r="Y54" s="3">
        <v>7.9100749375520404E-2</v>
      </c>
      <c r="Z54" s="3">
        <v>2.7027027027027029E-2</v>
      </c>
      <c r="AA54" s="3">
        <v>4.6958130927596577E-2</v>
      </c>
      <c r="AC54" s="2">
        <v>7</v>
      </c>
      <c r="AD54" s="3">
        <v>0.13855421686746988</v>
      </c>
      <c r="AE54" s="3">
        <v>0.14974318451205057</v>
      </c>
      <c r="AF54" s="3">
        <v>0.21232306411323898</v>
      </c>
      <c r="AG54" s="3">
        <v>0.20077220077220076</v>
      </c>
      <c r="AH54" s="3">
        <v>0.16932685634975711</v>
      </c>
    </row>
    <row r="55" spans="2:34">
      <c r="B55" s="2">
        <v>8</v>
      </c>
      <c r="C55" s="3">
        <v>7.9166588314936344E-3</v>
      </c>
      <c r="D55" s="3">
        <v>6.5157298933789659E-2</v>
      </c>
      <c r="E55" s="3">
        <v>2.8676733296978129E-2</v>
      </c>
      <c r="F55" s="3">
        <v>6.6379585926775609E-3</v>
      </c>
      <c r="G55" s="3">
        <v>0.10838864965493898</v>
      </c>
      <c r="I55" s="2">
        <v>8</v>
      </c>
      <c r="J55" s="3">
        <v>7.3039555863983335E-2</v>
      </c>
      <c r="K55" s="3">
        <v>0.60114503816793896</v>
      </c>
      <c r="L55" s="3">
        <v>0.26457321304649545</v>
      </c>
      <c r="M55" s="3">
        <v>6.1242192921582235E-2</v>
      </c>
      <c r="O55" s="2">
        <v>8</v>
      </c>
      <c r="P55" s="3">
        <v>0.60332541567695963</v>
      </c>
      <c r="Q55" s="3">
        <v>0.48225108225108226</v>
      </c>
      <c r="R55" s="3">
        <v>0.31737704918032789</v>
      </c>
      <c r="S55" s="3">
        <v>0.43059490084985835</v>
      </c>
      <c r="T55" s="3">
        <v>0.44430950728660651</v>
      </c>
      <c r="V55" s="2">
        <v>8</v>
      </c>
      <c r="W55" s="3">
        <v>1.4251781472684086E-2</v>
      </c>
      <c r="X55" s="3">
        <v>4.8773448773448774E-2</v>
      </c>
      <c r="Y55" s="3">
        <v>9.967213114754099E-2</v>
      </c>
      <c r="Z55" s="3">
        <v>4.8158640226628892E-2</v>
      </c>
      <c r="AA55" s="3">
        <v>5.9680777238029149E-2</v>
      </c>
      <c r="AC55" s="2">
        <v>8</v>
      </c>
      <c r="AD55" s="3">
        <v>9.7387173396674589E-2</v>
      </c>
      <c r="AE55" s="3">
        <v>0.15930735930735931</v>
      </c>
      <c r="AF55" s="3">
        <v>0.21049180327868852</v>
      </c>
      <c r="AG55" s="3">
        <v>0.22096317280453256</v>
      </c>
      <c r="AH55" s="3">
        <v>0.17210270645385148</v>
      </c>
    </row>
    <row r="56" spans="2:34">
      <c r="B56" s="2">
        <v>9</v>
      </c>
      <c r="C56" s="3">
        <v>9.6090562063972616E-3</v>
      </c>
      <c r="D56" s="3">
        <v>7.9335828052426713E-2</v>
      </c>
      <c r="E56" s="3">
        <v>3.4148818142499857E-2</v>
      </c>
      <c r="F56" s="3">
        <v>6.6379585926775609E-3</v>
      </c>
      <c r="G56" s="3">
        <v>0.12973166099400141</v>
      </c>
      <c r="I56" s="2">
        <v>9</v>
      </c>
      <c r="J56" s="3">
        <v>7.4068705609508609E-2</v>
      </c>
      <c r="K56" s="3">
        <v>0.61153790404406427</v>
      </c>
      <c r="L56" s="3">
        <v>0.26322655457312649</v>
      </c>
      <c r="M56" s="3">
        <v>5.1166835773300473E-2</v>
      </c>
      <c r="O56" s="2">
        <v>9</v>
      </c>
      <c r="P56" s="3">
        <v>0.53228962818003911</v>
      </c>
      <c r="Q56" s="3">
        <v>0.45650628110926761</v>
      </c>
      <c r="R56" s="3">
        <v>0.31718061674008813</v>
      </c>
      <c r="S56" s="3">
        <v>0.39943342776203966</v>
      </c>
      <c r="T56" s="3">
        <v>0.42252500362371359</v>
      </c>
      <c r="V56" s="2">
        <v>9</v>
      </c>
      <c r="W56" s="3">
        <v>4.3052837573385516E-2</v>
      </c>
      <c r="X56" s="3">
        <v>5.5463379947854941E-2</v>
      </c>
      <c r="Y56" s="3">
        <v>0.10297356828193832</v>
      </c>
      <c r="Z56" s="3">
        <v>8.2152974504249299E-2</v>
      </c>
      <c r="AA56" s="3">
        <v>6.8415712422090158E-2</v>
      </c>
      <c r="AC56" s="2">
        <v>9</v>
      </c>
      <c r="AD56" s="3">
        <v>0.13307240704500978</v>
      </c>
      <c r="AE56" s="3">
        <v>0.16188670301019198</v>
      </c>
      <c r="AF56" s="3">
        <v>0.20154185022026433</v>
      </c>
      <c r="AG56" s="3">
        <v>0.15297450424929179</v>
      </c>
      <c r="AH56" s="3">
        <v>0.16973474416582113</v>
      </c>
    </row>
    <row r="57" spans="2:34">
      <c r="B57" s="2">
        <v>10</v>
      </c>
      <c r="C57" s="3">
        <v>1.0737321122999681E-2</v>
      </c>
      <c r="D57" s="3">
        <v>8.2908666955001029E-2</v>
      </c>
      <c r="E57" s="3">
        <v>3.6367739145151283E-2</v>
      </c>
      <c r="F57" s="3">
        <v>6.525132101017319E-3</v>
      </c>
      <c r="G57" s="3">
        <v>0.13653885932416931</v>
      </c>
      <c r="I57" s="2">
        <v>10</v>
      </c>
      <c r="J57" s="3">
        <v>7.8639305880732688E-2</v>
      </c>
      <c r="K57" s="3">
        <v>0.60721663682688332</v>
      </c>
      <c r="L57" s="3">
        <v>0.26635449662580912</v>
      </c>
      <c r="M57" s="3">
        <v>4.7789560666574853E-2</v>
      </c>
      <c r="O57" s="2">
        <v>10</v>
      </c>
      <c r="P57" s="3">
        <v>0.51838879159369522</v>
      </c>
      <c r="Q57" s="3">
        <v>0.46042186436833749</v>
      </c>
      <c r="R57" s="3">
        <v>0.31178903826266807</v>
      </c>
      <c r="S57" s="3">
        <v>0.40057636887608067</v>
      </c>
      <c r="T57" s="3">
        <v>0.42253133177248314</v>
      </c>
      <c r="V57" s="2">
        <v>10</v>
      </c>
      <c r="W57" s="3">
        <v>5.2539404553415062E-2</v>
      </c>
      <c r="X57" s="3">
        <v>7.3712860058970292E-2</v>
      </c>
      <c r="Y57" s="3">
        <v>0.1282316442605998</v>
      </c>
      <c r="Z57" s="3">
        <v>0.12103746397694524</v>
      </c>
      <c r="AA57" s="3">
        <v>8.8830739567552677E-2</v>
      </c>
      <c r="AC57" s="2">
        <v>10</v>
      </c>
      <c r="AD57" s="3">
        <v>0.15586690017513136</v>
      </c>
      <c r="AE57" s="3">
        <v>0.15082785212066227</v>
      </c>
      <c r="AF57" s="3">
        <v>0.20889348500517063</v>
      </c>
      <c r="AG57" s="3">
        <v>0.17002881844380405</v>
      </c>
      <c r="AH57" s="3">
        <v>0.16760776752513429</v>
      </c>
    </row>
    <row r="58" spans="2:34">
      <c r="B58" s="2">
        <v>11</v>
      </c>
      <c r="C58" s="3">
        <v>9.7971003591643315E-3</v>
      </c>
      <c r="D58" s="3">
        <v>7.8715282348295376E-2</v>
      </c>
      <c r="E58" s="3">
        <v>3.4712950600801068E-2</v>
      </c>
      <c r="F58" s="3">
        <v>6.543936516294026E-3</v>
      </c>
      <c r="G58" s="3">
        <v>0.12976926982455481</v>
      </c>
      <c r="I58" s="2">
        <v>11</v>
      </c>
      <c r="J58" s="3">
        <v>7.549630488335024E-2</v>
      </c>
      <c r="K58" s="3">
        <v>0.60657875670192718</v>
      </c>
      <c r="L58" s="3">
        <v>0.26749746413563252</v>
      </c>
      <c r="M58" s="3">
        <v>5.0427474279089987E-2</v>
      </c>
      <c r="O58" s="2">
        <v>11</v>
      </c>
      <c r="P58" s="3">
        <v>0.51823416506717845</v>
      </c>
      <c r="Q58" s="3">
        <v>0.43072145246058291</v>
      </c>
      <c r="R58" s="3">
        <v>0.29198266522210187</v>
      </c>
      <c r="S58" s="3">
        <v>0.39367816091954022</v>
      </c>
      <c r="T58" s="3">
        <v>0.39834806549775392</v>
      </c>
      <c r="V58" s="2">
        <v>11</v>
      </c>
      <c r="W58" s="3">
        <v>8.829174664107485E-2</v>
      </c>
      <c r="X58" s="3">
        <v>9.7228858098423313E-2</v>
      </c>
      <c r="Y58" s="3">
        <v>0.15655471289274106</v>
      </c>
      <c r="Z58" s="3">
        <v>0.11206896551724138</v>
      </c>
      <c r="AA58" s="3">
        <v>0.11317200405738299</v>
      </c>
      <c r="AC58" s="2">
        <v>11</v>
      </c>
      <c r="AD58" s="3">
        <v>0.1343570057581574</v>
      </c>
      <c r="AE58" s="3">
        <v>0.14644051600573341</v>
      </c>
      <c r="AF58" s="3">
        <v>0.19122426868905743</v>
      </c>
      <c r="AG58" s="3">
        <v>0.19540229885057472</v>
      </c>
      <c r="AH58" s="3">
        <v>0.15997681495435445</v>
      </c>
    </row>
    <row r="59" spans="2:34">
      <c r="B59" s="2">
        <v>12</v>
      </c>
      <c r="C59" s="3">
        <v>8.8192707647755698E-3</v>
      </c>
      <c r="D59" s="3">
        <v>6.5984693205964756E-2</v>
      </c>
      <c r="E59" s="3">
        <v>2.986141145941067E-2</v>
      </c>
      <c r="F59" s="3">
        <v>5.4344760149683145E-3</v>
      </c>
      <c r="G59" s="3">
        <v>0.1100998514451193</v>
      </c>
      <c r="I59" s="2">
        <v>12</v>
      </c>
      <c r="J59" s="3">
        <v>8.0102476515798479E-2</v>
      </c>
      <c r="K59" s="3">
        <v>0.59931682322801028</v>
      </c>
      <c r="L59" s="3">
        <v>0.27122117847993171</v>
      </c>
      <c r="M59" s="3">
        <v>4.9359521776259616E-2</v>
      </c>
      <c r="O59" s="2">
        <v>12</v>
      </c>
      <c r="P59" s="3">
        <v>0.47121535181236673</v>
      </c>
      <c r="Q59" s="3">
        <v>0.39925904816186947</v>
      </c>
      <c r="R59" s="3">
        <v>0.29534005037783373</v>
      </c>
      <c r="S59" s="3">
        <v>0.36332179930795849</v>
      </c>
      <c r="T59" s="3">
        <v>0.37506404782237401</v>
      </c>
      <c r="V59" s="2">
        <v>12</v>
      </c>
      <c r="W59" s="3">
        <v>0.10660980810234541</v>
      </c>
      <c r="X59" s="3">
        <v>0.14249073810202337</v>
      </c>
      <c r="Y59" s="3">
        <v>0.1857682619647355</v>
      </c>
      <c r="Z59" s="3">
        <v>0.13148788927335639</v>
      </c>
      <c r="AA59" s="3">
        <v>0.15081127241673783</v>
      </c>
      <c r="AC59" s="2">
        <v>12</v>
      </c>
      <c r="AD59" s="3">
        <v>0.13646055437100213</v>
      </c>
      <c r="AE59" s="3">
        <v>0.13536620119692219</v>
      </c>
      <c r="AF59" s="3">
        <v>0.1769521410579345</v>
      </c>
      <c r="AG59" s="3">
        <v>0.19031141868512111</v>
      </c>
      <c r="AH59" s="3">
        <v>0.14944491887275832</v>
      </c>
    </row>
    <row r="60" spans="2:34">
      <c r="B60" s="2">
        <v>13</v>
      </c>
      <c r="C60" s="3">
        <v>7.2020910509787697E-3</v>
      </c>
      <c r="D60" s="3">
        <v>5.1599315519283928E-2</v>
      </c>
      <c r="E60" s="3">
        <v>2.4144869215291749E-2</v>
      </c>
      <c r="F60" s="3">
        <v>3.9677316233851711E-3</v>
      </c>
      <c r="G60" s="3">
        <v>8.6914007408939606E-2</v>
      </c>
      <c r="I60" s="2">
        <v>13</v>
      </c>
      <c r="J60" s="3">
        <v>8.286456079619213E-2</v>
      </c>
      <c r="K60" s="3">
        <v>0.59368238857637401</v>
      </c>
      <c r="L60" s="3">
        <v>0.2778018173950671</v>
      </c>
      <c r="M60" s="3">
        <v>4.5651233232366951E-2</v>
      </c>
      <c r="O60" s="2">
        <v>13</v>
      </c>
      <c r="P60" s="3">
        <v>0.46214099216710181</v>
      </c>
      <c r="Q60" s="3">
        <v>0.38957725947521865</v>
      </c>
      <c r="R60" s="3">
        <v>0.25233644859813081</v>
      </c>
      <c r="S60" s="3">
        <v>0.30805687203791471</v>
      </c>
      <c r="T60" s="3">
        <v>0.35374296841194286</v>
      </c>
      <c r="V60" s="2">
        <v>13</v>
      </c>
      <c r="W60" s="3">
        <v>0.1514360313315927</v>
      </c>
      <c r="X60" s="3">
        <v>0.17784256559766765</v>
      </c>
      <c r="Y60" s="3">
        <v>0.25934579439252337</v>
      </c>
      <c r="Z60" s="3">
        <v>0.24644549763033174</v>
      </c>
      <c r="AA60" s="3">
        <v>0.20142795326698398</v>
      </c>
      <c r="AC60" s="2">
        <v>13</v>
      </c>
      <c r="AD60" s="3">
        <v>9.3994778067885115E-2</v>
      </c>
      <c r="AE60" s="3">
        <v>0.13192419825072887</v>
      </c>
      <c r="AF60" s="3">
        <v>0.14797507788161993</v>
      </c>
      <c r="AG60" s="3">
        <v>9.9526066350710901E-2</v>
      </c>
      <c r="AH60" s="3">
        <v>0.13176114236261358</v>
      </c>
    </row>
    <row r="61" spans="2:34">
      <c r="B61" s="2">
        <v>14</v>
      </c>
      <c r="C61" s="3">
        <v>5.1148009552642957E-3</v>
      </c>
      <c r="D61" s="3">
        <v>3.8097745350608322E-2</v>
      </c>
      <c r="E61" s="3">
        <v>1.7149626732356756E-2</v>
      </c>
      <c r="F61" s="3">
        <v>2.6138137234622688E-3</v>
      </c>
      <c r="G61" s="3">
        <v>6.2975986761691638E-2</v>
      </c>
      <c r="I61" s="2">
        <v>14</v>
      </c>
      <c r="J61" s="3">
        <v>8.1218274111675134E-2</v>
      </c>
      <c r="K61" s="3">
        <v>0.60495670349358022</v>
      </c>
      <c r="L61" s="3">
        <v>0.27232009555091075</v>
      </c>
      <c r="M61" s="3">
        <v>4.1504926843833986E-2</v>
      </c>
      <c r="O61" s="2">
        <v>14</v>
      </c>
      <c r="P61" s="3">
        <v>0.44485294117647056</v>
      </c>
      <c r="Q61" s="3">
        <v>0.35291214215202371</v>
      </c>
      <c r="R61" s="3">
        <v>0.24780701754385964</v>
      </c>
      <c r="S61" s="3">
        <v>0.37410071942446044</v>
      </c>
      <c r="T61" s="3">
        <v>0.33263660794266947</v>
      </c>
      <c r="V61" s="2">
        <v>14</v>
      </c>
      <c r="W61" s="3">
        <v>0.21691176470588236</v>
      </c>
      <c r="X61" s="3">
        <v>0.2418558736426456</v>
      </c>
      <c r="Y61" s="3">
        <v>0.32127192982456143</v>
      </c>
      <c r="Z61" s="3">
        <v>0.23021582733812951</v>
      </c>
      <c r="AA61" s="3">
        <v>0.26097342490295611</v>
      </c>
      <c r="AC61" s="2">
        <v>14</v>
      </c>
      <c r="AD61" s="3">
        <v>7.3529411764705885E-2</v>
      </c>
      <c r="AE61" s="3">
        <v>0.11204343534057255</v>
      </c>
      <c r="AF61" s="3">
        <v>0.14254385964912281</v>
      </c>
      <c r="AG61" s="3">
        <v>0.16546762589928057</v>
      </c>
      <c r="AH61" s="3">
        <v>0.11943863839952225</v>
      </c>
    </row>
    <row r="62" spans="2:34">
      <c r="B62" s="2">
        <v>15</v>
      </c>
      <c r="C62" s="3">
        <v>3.271968258147013E-3</v>
      </c>
      <c r="D62" s="3">
        <v>2.3956825062524681E-2</v>
      </c>
      <c r="E62" s="3">
        <v>1.2053630192369168E-2</v>
      </c>
      <c r="F62" s="3">
        <v>1.6923973749036275E-3</v>
      </c>
      <c r="G62" s="3">
        <v>4.0974820887944491E-2</v>
      </c>
      <c r="I62" s="2">
        <v>15</v>
      </c>
      <c r="J62" s="3">
        <v>7.9853143643873331E-2</v>
      </c>
      <c r="K62" s="3">
        <v>0.58467186782927949</v>
      </c>
      <c r="L62" s="3">
        <v>0.29417163836622301</v>
      </c>
      <c r="M62" s="3">
        <v>4.1303350160624142E-2</v>
      </c>
      <c r="O62" s="2">
        <v>15</v>
      </c>
      <c r="P62" s="3">
        <v>0.40229885057471265</v>
      </c>
      <c r="Q62" s="3">
        <v>0.30141287284144425</v>
      </c>
      <c r="R62" s="3">
        <v>0.19656786271450857</v>
      </c>
      <c r="S62" s="3">
        <v>0.25555555555555554</v>
      </c>
      <c r="T62" s="3">
        <v>0.27673244607618175</v>
      </c>
      <c r="V62" s="2">
        <v>15</v>
      </c>
      <c r="W62" s="3">
        <v>0.27586206896551724</v>
      </c>
      <c r="X62" s="3">
        <v>0.34458398744113028</v>
      </c>
      <c r="Y62" s="3">
        <v>0.42121684867394693</v>
      </c>
      <c r="Z62" s="3">
        <v>0.33333333333333331</v>
      </c>
      <c r="AA62" s="3">
        <v>0.3611748508490133</v>
      </c>
      <c r="AC62" s="2">
        <v>15</v>
      </c>
      <c r="AD62" s="3">
        <v>9.1954022988505746E-2</v>
      </c>
      <c r="AE62" s="3">
        <v>9.3406593406593408E-2</v>
      </c>
      <c r="AF62" s="3">
        <v>0.12168486739469579</v>
      </c>
      <c r="AG62" s="3">
        <v>0.14444444444444443</v>
      </c>
      <c r="AH62" s="3">
        <v>0.10371730151445617</v>
      </c>
    </row>
    <row r="63" spans="2:34">
      <c r="B63" s="2">
        <v>16</v>
      </c>
      <c r="C63" s="3">
        <v>1.8052238665638692E-3</v>
      </c>
      <c r="D63" s="3">
        <v>1.278700238816074E-2</v>
      </c>
      <c r="E63" s="3">
        <v>5.9609996427161093E-3</v>
      </c>
      <c r="F63" s="3">
        <v>9.2141634855864157E-4</v>
      </c>
      <c r="G63" s="3">
        <v>2.1474642245999362E-2</v>
      </c>
      <c r="I63" s="2">
        <v>16</v>
      </c>
      <c r="J63" s="3">
        <v>8.4063047285464099E-2</v>
      </c>
      <c r="K63" s="3">
        <v>0.59544658493870395</v>
      </c>
      <c r="L63" s="3">
        <v>0.27758318739054288</v>
      </c>
      <c r="M63" s="3">
        <v>4.2907180385288964E-2</v>
      </c>
      <c r="O63" s="2">
        <v>16</v>
      </c>
      <c r="P63" s="3">
        <v>0.33333333333333331</v>
      </c>
      <c r="Q63" s="3">
        <v>0.2161764705882353</v>
      </c>
      <c r="R63" s="3">
        <v>0.13880126182965299</v>
      </c>
      <c r="S63" s="3">
        <v>0.18367346938775511</v>
      </c>
      <c r="T63" s="3">
        <v>0.20315236427320491</v>
      </c>
      <c r="V63" s="2">
        <v>16</v>
      </c>
      <c r="W63" s="3">
        <v>0.46875</v>
      </c>
      <c r="X63" s="3">
        <v>0.50147058823529411</v>
      </c>
      <c r="Y63" s="3">
        <v>0.51419558359621453</v>
      </c>
      <c r="Z63" s="3">
        <v>0.59183673469387754</v>
      </c>
      <c r="AA63" s="3">
        <v>0.50612959719789841</v>
      </c>
      <c r="AC63" s="2">
        <v>16</v>
      </c>
      <c r="AD63" s="3">
        <v>5.2083333333333336E-2</v>
      </c>
      <c r="AE63" s="3">
        <v>7.2058823529411759E-2</v>
      </c>
      <c r="AF63" s="3">
        <v>9.7791798107255523E-2</v>
      </c>
      <c r="AG63" s="3">
        <v>4.0816326530612242E-2</v>
      </c>
      <c r="AH63" s="3">
        <v>7.6182136602451836E-2</v>
      </c>
    </row>
    <row r="64" spans="2:34">
      <c r="B64" s="2">
        <v>17</v>
      </c>
      <c r="C64" s="3">
        <v>6.3935011940803696E-4</v>
      </c>
      <c r="D64" s="3">
        <v>2.8958799526128736E-3</v>
      </c>
      <c r="E64" s="3">
        <v>1.7864194512871622E-3</v>
      </c>
      <c r="F64" s="3">
        <v>3.7608830553413939E-4</v>
      </c>
      <c r="G64" s="3">
        <v>5.6977378288422123E-3</v>
      </c>
      <c r="I64" s="2">
        <v>17</v>
      </c>
      <c r="J64" s="3">
        <v>0.1122112211221122</v>
      </c>
      <c r="K64" s="3">
        <v>0.5082508250825083</v>
      </c>
      <c r="L64" s="3">
        <v>0.3135313531353135</v>
      </c>
      <c r="M64" s="3">
        <v>6.6006600660066E-2</v>
      </c>
      <c r="O64" s="2">
        <v>17</v>
      </c>
      <c r="P64" s="3">
        <v>8.8235294117647065E-2</v>
      </c>
      <c r="Q64" s="3">
        <v>0.16233766233766234</v>
      </c>
      <c r="R64" s="3">
        <v>0.12631578947368421</v>
      </c>
      <c r="S64" s="3">
        <v>0.15</v>
      </c>
      <c r="T64" s="3">
        <v>0.14191419141914191</v>
      </c>
      <c r="V64" s="2">
        <v>17</v>
      </c>
      <c r="W64" s="3">
        <v>0.52941176470588236</v>
      </c>
      <c r="X64" s="3">
        <v>0.61688311688311692</v>
      </c>
      <c r="Y64" s="3">
        <v>0.6</v>
      </c>
      <c r="Z64" s="3">
        <v>0.7</v>
      </c>
      <c r="AA64" s="3">
        <v>0.60726072607260728</v>
      </c>
      <c r="AC64" s="2">
        <v>17</v>
      </c>
      <c r="AD64" s="3">
        <v>8.8235294117647065E-2</v>
      </c>
      <c r="AE64" s="3">
        <v>7.792207792207792E-2</v>
      </c>
      <c r="AF64" s="3">
        <v>6.3157894736842107E-2</v>
      </c>
      <c r="AG64" s="3">
        <v>0.05</v>
      </c>
      <c r="AH64" s="3">
        <v>7.2607260726072612E-2</v>
      </c>
    </row>
    <row r="65" spans="2:34">
      <c r="B65" s="2">
        <v>18</v>
      </c>
      <c r="C65" s="3">
        <v>1.8804415276706972E-5</v>
      </c>
      <c r="D65" s="3">
        <v>2.0684856804377668E-4</v>
      </c>
      <c r="E65" s="3">
        <v>1.3163090693694878E-4</v>
      </c>
      <c r="F65" s="3">
        <v>1.8804415276706972E-5</v>
      </c>
      <c r="G65" s="3">
        <v>3.7608830553413945E-4</v>
      </c>
      <c r="I65" s="2">
        <v>18</v>
      </c>
      <c r="J65" s="3">
        <v>4.9999999999999996E-2</v>
      </c>
      <c r="K65" s="3">
        <v>0.54999999999999993</v>
      </c>
      <c r="L65" s="3">
        <v>0.34999999999999992</v>
      </c>
      <c r="M65" s="3">
        <v>4.9999999999999996E-2</v>
      </c>
      <c r="O65" s="2">
        <v>18</v>
      </c>
      <c r="P65" s="3">
        <v>0</v>
      </c>
      <c r="Q65" s="3">
        <v>0.36363636363636365</v>
      </c>
      <c r="R65" s="3">
        <v>0.2857142857142857</v>
      </c>
      <c r="S65" s="3">
        <v>0</v>
      </c>
      <c r="T65" s="3">
        <v>0.3</v>
      </c>
      <c r="V65" s="2">
        <v>18</v>
      </c>
      <c r="W65" s="3">
        <v>1</v>
      </c>
      <c r="X65" s="3">
        <v>0.63636363636363635</v>
      </c>
      <c r="Y65" s="3">
        <v>0.2857142857142857</v>
      </c>
      <c r="Z65" s="3">
        <v>1</v>
      </c>
      <c r="AA65" s="3">
        <v>0.55000000000000004</v>
      </c>
      <c r="AC65" s="2">
        <v>18</v>
      </c>
      <c r="AD65" s="3">
        <v>0</v>
      </c>
      <c r="AE65" s="3">
        <v>0</v>
      </c>
      <c r="AF65" s="3">
        <v>0</v>
      </c>
      <c r="AG65" s="3">
        <v>0</v>
      </c>
      <c r="AH65" s="3">
        <v>0</v>
      </c>
    </row>
    <row r="66" spans="2:34">
      <c r="B66" s="2" t="s">
        <v>2</v>
      </c>
      <c r="C66" s="3">
        <v>7.6609187837304193E-2</v>
      </c>
      <c r="D66" s="3">
        <v>0.59741627334098046</v>
      </c>
      <c r="E66" s="3">
        <v>0.27287087008029487</v>
      </c>
      <c r="F66" s="3">
        <v>5.3103668741420487E-2</v>
      </c>
      <c r="G66" s="3">
        <v>1</v>
      </c>
      <c r="I66" s="2" t="s">
        <v>11</v>
      </c>
      <c r="J66" s="3">
        <v>7.6609187837304193E-2</v>
      </c>
      <c r="K66" s="3">
        <v>0.59741627334098046</v>
      </c>
      <c r="L66" s="3">
        <v>0.27287087008029487</v>
      </c>
      <c r="M66" s="3">
        <v>5.3103668741420487E-2</v>
      </c>
      <c r="O66" s="2" t="s">
        <v>2</v>
      </c>
      <c r="P66" s="3">
        <v>0.50883652430044179</v>
      </c>
      <c r="Q66" s="3">
        <v>0.43220018885741263</v>
      </c>
      <c r="R66" s="3">
        <v>0.29694714354627522</v>
      </c>
      <c r="S66" s="3">
        <v>0.38633144475920678</v>
      </c>
      <c r="T66" s="3">
        <v>0.39872882152729461</v>
      </c>
      <c r="V66" s="2" t="s">
        <v>2</v>
      </c>
      <c r="W66" s="3">
        <v>9.7692685321551301E-2</v>
      </c>
      <c r="X66" s="3">
        <v>0.11532892666037142</v>
      </c>
      <c r="Y66" s="3">
        <v>0.1695954792915719</v>
      </c>
      <c r="Z66" s="3">
        <v>0.12145892351274788</v>
      </c>
      <c r="AA66" s="3">
        <v>0.12911111528987007</v>
      </c>
      <c r="AC66" s="2" t="s">
        <v>2</v>
      </c>
      <c r="AD66" s="3">
        <v>0.12346588119783997</v>
      </c>
      <c r="AE66" s="3">
        <v>0.14375196726471515</v>
      </c>
      <c r="AF66" s="3">
        <v>0.18627248294397353</v>
      </c>
      <c r="AG66" s="3">
        <v>0.17563739376770537</v>
      </c>
      <c r="AH66" s="3">
        <v>0.15549370992308995</v>
      </c>
    </row>
    <row r="68" spans="2:34">
      <c r="B68" s="311" t="s">
        <v>25</v>
      </c>
      <c r="C68" s="311"/>
      <c r="D68" s="311"/>
      <c r="E68" s="311"/>
      <c r="F68" s="311"/>
      <c r="G68" s="311"/>
      <c r="I68" s="311" t="s">
        <v>26</v>
      </c>
      <c r="J68" s="311"/>
      <c r="K68" s="311"/>
      <c r="L68" s="311"/>
      <c r="M68" s="311"/>
      <c r="O68" s="311" t="s">
        <v>27</v>
      </c>
      <c r="P68" s="311"/>
      <c r="Q68" s="311"/>
      <c r="R68" s="311"/>
      <c r="S68" s="311"/>
      <c r="T68" s="311"/>
      <c r="V68" s="311" t="s">
        <v>28</v>
      </c>
      <c r="W68" s="311"/>
      <c r="X68" s="311"/>
      <c r="Y68" s="311"/>
      <c r="Z68" s="311"/>
      <c r="AA68" s="311"/>
      <c r="AC68" s="311" t="s">
        <v>29</v>
      </c>
      <c r="AD68" s="311"/>
      <c r="AE68" s="311"/>
      <c r="AF68" s="311"/>
      <c r="AG68" s="311"/>
      <c r="AH68" s="311"/>
    </row>
    <row r="69" spans="2:34">
      <c r="B69" s="2" t="s">
        <v>12</v>
      </c>
      <c r="C69" s="2" t="s">
        <v>15</v>
      </c>
      <c r="D69" s="2" t="s">
        <v>1</v>
      </c>
      <c r="E69" s="2" t="s">
        <v>3</v>
      </c>
      <c r="F69" s="2" t="s">
        <v>4</v>
      </c>
      <c r="G69" s="2" t="s">
        <v>2</v>
      </c>
      <c r="I69" s="2" t="s">
        <v>12</v>
      </c>
      <c r="J69" s="2" t="s">
        <v>15</v>
      </c>
      <c r="K69" s="2" t="s">
        <v>1</v>
      </c>
      <c r="L69" s="2" t="s">
        <v>3</v>
      </c>
      <c r="M69" s="2" t="s">
        <v>4</v>
      </c>
      <c r="O69" s="2" t="s">
        <v>12</v>
      </c>
      <c r="P69" s="2" t="s">
        <v>15</v>
      </c>
      <c r="Q69" s="2" t="s">
        <v>1</v>
      </c>
      <c r="R69" s="2" t="s">
        <v>3</v>
      </c>
      <c r="S69" s="2" t="s">
        <v>4</v>
      </c>
      <c r="T69" s="2" t="s">
        <v>19</v>
      </c>
      <c r="V69" s="2" t="s">
        <v>12</v>
      </c>
      <c r="W69" s="2" t="s">
        <v>15</v>
      </c>
      <c r="X69" s="2" t="s">
        <v>1</v>
      </c>
      <c r="Y69" s="2" t="s">
        <v>3</v>
      </c>
      <c r="Z69" s="2" t="s">
        <v>4</v>
      </c>
      <c r="AA69" s="2" t="s">
        <v>19</v>
      </c>
      <c r="AC69" s="2" t="s">
        <v>12</v>
      </c>
      <c r="AD69" s="2" t="s">
        <v>15</v>
      </c>
      <c r="AE69" s="2" t="s">
        <v>1</v>
      </c>
      <c r="AF69" s="2" t="s">
        <v>3</v>
      </c>
      <c r="AG69" s="2" t="s">
        <v>4</v>
      </c>
      <c r="AH69" s="2" t="s">
        <v>19</v>
      </c>
    </row>
    <row r="70" spans="2:34">
      <c r="B70" s="2">
        <v>4</v>
      </c>
      <c r="C70" s="3">
        <v>3.9651070578905631E-4</v>
      </c>
      <c r="D70" s="3">
        <v>1.1895321173671688E-3</v>
      </c>
      <c r="E70" s="3">
        <v>7.9302141157811261E-4</v>
      </c>
      <c r="F70" s="3">
        <v>0</v>
      </c>
      <c r="G70" s="3">
        <v>2.379064234734338E-3</v>
      </c>
      <c r="I70" s="2">
        <v>4</v>
      </c>
      <c r="J70" s="3">
        <v>0.16666666666666666</v>
      </c>
      <c r="K70" s="3">
        <v>0.49999999999999989</v>
      </c>
      <c r="L70" s="3">
        <v>0.33333333333333331</v>
      </c>
      <c r="M70" s="3">
        <v>0</v>
      </c>
      <c r="O70" s="2">
        <v>4</v>
      </c>
      <c r="P70" s="3">
        <v>0</v>
      </c>
      <c r="Q70" s="3">
        <v>0.66666666666666663</v>
      </c>
      <c r="R70" s="3">
        <v>0</v>
      </c>
      <c r="S70" s="3">
        <v>0</v>
      </c>
      <c r="T70" s="3">
        <v>0.33333333333333331</v>
      </c>
      <c r="V70" s="2">
        <v>4</v>
      </c>
      <c r="W70" s="3">
        <v>0</v>
      </c>
      <c r="X70" s="3">
        <v>0</v>
      </c>
      <c r="Y70" s="3">
        <v>0</v>
      </c>
      <c r="Z70" s="3">
        <v>0</v>
      </c>
      <c r="AA70" s="3">
        <v>0</v>
      </c>
      <c r="AC70" s="2">
        <v>4</v>
      </c>
      <c r="AD70" s="3">
        <v>1</v>
      </c>
      <c r="AE70" s="3">
        <v>0</v>
      </c>
      <c r="AF70" s="3">
        <v>0.5</v>
      </c>
      <c r="AG70" s="3">
        <v>0</v>
      </c>
      <c r="AH70" s="3">
        <v>0.33333333333333331</v>
      </c>
    </row>
    <row r="71" spans="2:34">
      <c r="B71" s="2">
        <v>5</v>
      </c>
      <c r="C71" s="3">
        <v>7.9302141157811261E-4</v>
      </c>
      <c r="D71" s="3">
        <v>3.5685963521015066E-3</v>
      </c>
      <c r="E71" s="3">
        <v>1.5860428231562252E-3</v>
      </c>
      <c r="F71" s="3">
        <v>3.9651070578905631E-4</v>
      </c>
      <c r="G71" s="3">
        <v>6.3441712926249009E-3</v>
      </c>
      <c r="I71" s="2">
        <v>5</v>
      </c>
      <c r="J71" s="3">
        <v>0.125</v>
      </c>
      <c r="K71" s="3">
        <v>0.5625</v>
      </c>
      <c r="L71" s="3">
        <v>0.25</v>
      </c>
      <c r="M71" s="3">
        <v>6.25E-2</v>
      </c>
      <c r="O71" s="2">
        <v>5</v>
      </c>
      <c r="P71" s="3">
        <v>0.5</v>
      </c>
      <c r="Q71" s="3">
        <v>0.33333333333333331</v>
      </c>
      <c r="R71" s="3">
        <v>0.25</v>
      </c>
      <c r="S71" s="3">
        <v>0</v>
      </c>
      <c r="T71" s="3">
        <v>0.3125</v>
      </c>
      <c r="V71" s="2">
        <v>5</v>
      </c>
      <c r="W71" s="3">
        <v>0</v>
      </c>
      <c r="X71" s="3">
        <v>0</v>
      </c>
      <c r="Y71" s="3">
        <v>0</v>
      </c>
      <c r="Z71" s="3">
        <v>0</v>
      </c>
      <c r="AA71" s="3">
        <v>0</v>
      </c>
      <c r="AC71" s="2">
        <v>5</v>
      </c>
      <c r="AD71" s="3">
        <v>0.5</v>
      </c>
      <c r="AE71" s="3">
        <v>0.22222222222222221</v>
      </c>
      <c r="AF71" s="3">
        <v>0.5</v>
      </c>
      <c r="AG71" s="3">
        <v>1</v>
      </c>
      <c r="AH71" s="3">
        <v>0.375</v>
      </c>
    </row>
    <row r="72" spans="2:34">
      <c r="B72" s="2">
        <v>6</v>
      </c>
      <c r="C72" s="3">
        <v>2.7755749405233942E-3</v>
      </c>
      <c r="D72" s="3">
        <v>9.5162569389373505E-3</v>
      </c>
      <c r="E72" s="3">
        <v>2.7755749405233942E-3</v>
      </c>
      <c r="F72" s="3">
        <v>7.9302141157811261E-4</v>
      </c>
      <c r="G72" s="3">
        <v>1.5860428231562251E-2</v>
      </c>
      <c r="I72" s="2">
        <v>6</v>
      </c>
      <c r="J72" s="3">
        <v>0.17500000000000002</v>
      </c>
      <c r="K72" s="3">
        <v>0.6</v>
      </c>
      <c r="L72" s="3">
        <v>0.17500000000000002</v>
      </c>
      <c r="M72" s="3">
        <v>0.05</v>
      </c>
      <c r="O72" s="2">
        <v>6</v>
      </c>
      <c r="P72" s="3">
        <v>0.7142857142857143</v>
      </c>
      <c r="Q72" s="3">
        <v>0.375</v>
      </c>
      <c r="R72" s="3">
        <v>0.42857142857142855</v>
      </c>
      <c r="S72" s="3">
        <v>0</v>
      </c>
      <c r="T72" s="3">
        <v>0.42499999999999999</v>
      </c>
      <c r="V72" s="2">
        <v>6</v>
      </c>
      <c r="W72" s="3">
        <v>0</v>
      </c>
      <c r="X72" s="3">
        <v>0</v>
      </c>
      <c r="Y72" s="3">
        <v>0</v>
      </c>
      <c r="Z72" s="3">
        <v>0</v>
      </c>
      <c r="AA72" s="3">
        <v>0</v>
      </c>
      <c r="AC72" s="2">
        <v>6</v>
      </c>
      <c r="AD72" s="3">
        <v>0</v>
      </c>
      <c r="AE72" s="3">
        <v>4.1666666666666664E-2</v>
      </c>
      <c r="AF72" s="3">
        <v>0</v>
      </c>
      <c r="AG72" s="3">
        <v>0.5</v>
      </c>
      <c r="AH72" s="3">
        <v>0.05</v>
      </c>
    </row>
    <row r="73" spans="2:34">
      <c r="B73" s="2">
        <v>7</v>
      </c>
      <c r="C73" s="3">
        <v>3.9651070578905628E-3</v>
      </c>
      <c r="D73" s="3">
        <v>2.696272799365583E-2</v>
      </c>
      <c r="E73" s="3">
        <v>9.1197462331482956E-3</v>
      </c>
      <c r="F73" s="3">
        <v>1.9825535289452814E-3</v>
      </c>
      <c r="G73" s="3">
        <v>4.2030134813639972E-2</v>
      </c>
      <c r="I73" s="2">
        <v>7</v>
      </c>
      <c r="J73" s="3">
        <v>9.4339622641509427E-2</v>
      </c>
      <c r="K73" s="3">
        <v>0.64150943396226412</v>
      </c>
      <c r="L73" s="3">
        <v>0.21698113207547171</v>
      </c>
      <c r="M73" s="3">
        <v>4.7169811320754713E-2</v>
      </c>
      <c r="O73" s="2">
        <v>7</v>
      </c>
      <c r="P73" s="3">
        <v>0.4</v>
      </c>
      <c r="Q73" s="3">
        <v>0.35294117647058826</v>
      </c>
      <c r="R73" s="3">
        <v>0.30434782608695654</v>
      </c>
      <c r="S73" s="3">
        <v>0.6</v>
      </c>
      <c r="T73" s="3">
        <v>0.35849056603773582</v>
      </c>
      <c r="V73" s="2">
        <v>7</v>
      </c>
      <c r="W73" s="3">
        <v>0</v>
      </c>
      <c r="X73" s="3">
        <v>0</v>
      </c>
      <c r="Y73" s="3">
        <v>0</v>
      </c>
      <c r="Z73" s="3">
        <v>0</v>
      </c>
      <c r="AA73" s="3">
        <v>0</v>
      </c>
      <c r="AC73" s="2">
        <v>7</v>
      </c>
      <c r="AD73" s="3">
        <v>0.2</v>
      </c>
      <c r="AE73" s="3">
        <v>0.10294117647058823</v>
      </c>
      <c r="AF73" s="3">
        <v>0.21739130434782608</v>
      </c>
      <c r="AG73" s="3">
        <v>0</v>
      </c>
      <c r="AH73" s="3">
        <v>0.13207547169811321</v>
      </c>
    </row>
    <row r="74" spans="2:34">
      <c r="B74" s="2">
        <v>8</v>
      </c>
      <c r="C74" s="3">
        <v>6.3441712926249009E-3</v>
      </c>
      <c r="D74" s="3">
        <v>3.9254559873116573E-2</v>
      </c>
      <c r="E74" s="3">
        <v>1.9825535289452814E-2</v>
      </c>
      <c r="F74" s="3">
        <v>4.7581284694686752E-3</v>
      </c>
      <c r="G74" s="3">
        <v>7.0182394924662952E-2</v>
      </c>
      <c r="I74" s="2">
        <v>8</v>
      </c>
      <c r="J74" s="3">
        <v>9.0395480225988714E-2</v>
      </c>
      <c r="K74" s="3">
        <v>0.55932203389830515</v>
      </c>
      <c r="L74" s="3">
        <v>0.28248587570621475</v>
      </c>
      <c r="M74" s="3">
        <v>6.7796610169491539E-2</v>
      </c>
      <c r="O74" s="2">
        <v>8</v>
      </c>
      <c r="P74" s="3">
        <v>0.5</v>
      </c>
      <c r="Q74" s="3">
        <v>0.38383838383838381</v>
      </c>
      <c r="R74" s="3">
        <v>0.16</v>
      </c>
      <c r="S74" s="3">
        <v>8.3333333333333329E-2</v>
      </c>
      <c r="T74" s="3">
        <v>0.31073446327683618</v>
      </c>
      <c r="V74" s="2">
        <v>8</v>
      </c>
      <c r="W74" s="3">
        <v>0</v>
      </c>
      <c r="X74" s="3">
        <v>1.0101010101010102E-2</v>
      </c>
      <c r="Y74" s="3">
        <v>0</v>
      </c>
      <c r="Z74" s="3">
        <v>0</v>
      </c>
      <c r="AA74" s="3">
        <v>5.6497175141242938E-3</v>
      </c>
      <c r="AC74" s="2">
        <v>8</v>
      </c>
      <c r="AD74" s="3">
        <v>0.125</v>
      </c>
      <c r="AE74" s="3">
        <v>0.20202020202020202</v>
      </c>
      <c r="AF74" s="3">
        <v>0.16</v>
      </c>
      <c r="AG74" s="3">
        <v>0.33333333333333331</v>
      </c>
      <c r="AH74" s="3">
        <v>0.19209039548022599</v>
      </c>
    </row>
    <row r="75" spans="2:34">
      <c r="B75" s="2">
        <v>9</v>
      </c>
      <c r="C75" s="3">
        <v>1.1102299762093577E-2</v>
      </c>
      <c r="D75" s="3">
        <v>6.7406819984139568E-2</v>
      </c>
      <c r="E75" s="3">
        <v>2.5773195876288658E-2</v>
      </c>
      <c r="F75" s="3">
        <v>8.7232355273592389E-3</v>
      </c>
      <c r="G75" s="3">
        <v>0.11300555114988103</v>
      </c>
      <c r="I75" s="2">
        <v>9</v>
      </c>
      <c r="J75" s="3">
        <v>9.8245614035087733E-2</v>
      </c>
      <c r="K75" s="3">
        <v>0.59649122807017552</v>
      </c>
      <c r="L75" s="3">
        <v>0.22807017543859651</v>
      </c>
      <c r="M75" s="3">
        <v>7.7192982456140355E-2</v>
      </c>
      <c r="O75" s="2">
        <v>9</v>
      </c>
      <c r="P75" s="3">
        <v>0.5357142857142857</v>
      </c>
      <c r="Q75" s="3">
        <v>0.34705882352941175</v>
      </c>
      <c r="R75" s="3">
        <v>0.16923076923076924</v>
      </c>
      <c r="S75" s="3">
        <v>0.27272727272727271</v>
      </c>
      <c r="T75" s="3">
        <v>0.31929824561403508</v>
      </c>
      <c r="V75" s="2">
        <v>9</v>
      </c>
      <c r="W75" s="3">
        <v>0</v>
      </c>
      <c r="X75" s="3">
        <v>5.8823529411764705E-3</v>
      </c>
      <c r="Y75" s="3">
        <v>0</v>
      </c>
      <c r="Z75" s="3">
        <v>0</v>
      </c>
      <c r="AA75" s="3">
        <v>3.5087719298245615E-3</v>
      </c>
      <c r="AC75" s="2">
        <v>9</v>
      </c>
      <c r="AD75" s="3">
        <v>0.10714285714285714</v>
      </c>
      <c r="AE75" s="3">
        <v>0.11764705882352941</v>
      </c>
      <c r="AF75" s="3">
        <v>0.18461538461538463</v>
      </c>
      <c r="AG75" s="3">
        <v>0.13636363636363635</v>
      </c>
      <c r="AH75" s="3">
        <v>0.13333333333333333</v>
      </c>
    </row>
    <row r="76" spans="2:34">
      <c r="B76" s="2">
        <v>10</v>
      </c>
      <c r="C76" s="3">
        <v>1.2291831879460745E-2</v>
      </c>
      <c r="D76" s="3">
        <v>8.6439333862014273E-2</v>
      </c>
      <c r="E76" s="3">
        <v>2.9341792228390166E-2</v>
      </c>
      <c r="F76" s="3">
        <v>6.3441712926249009E-3</v>
      </c>
      <c r="G76" s="3">
        <v>0.13441712926249008</v>
      </c>
      <c r="I76" s="2">
        <v>10</v>
      </c>
      <c r="J76" s="3">
        <v>9.1445427728613568E-2</v>
      </c>
      <c r="K76" s="3">
        <v>0.64306784660766958</v>
      </c>
      <c r="L76" s="3">
        <v>0.21828908554572271</v>
      </c>
      <c r="M76" s="3">
        <v>4.71976401179941E-2</v>
      </c>
      <c r="O76" s="2">
        <v>10</v>
      </c>
      <c r="P76" s="3">
        <v>0.41935483870967744</v>
      </c>
      <c r="Q76" s="3">
        <v>0.3165137614678899</v>
      </c>
      <c r="R76" s="3">
        <v>0.25675675675675674</v>
      </c>
      <c r="S76" s="3">
        <v>0.5625</v>
      </c>
      <c r="T76" s="3">
        <v>0.32448377581120946</v>
      </c>
      <c r="V76" s="2">
        <v>10</v>
      </c>
      <c r="W76" s="3">
        <v>0</v>
      </c>
      <c r="X76" s="3">
        <v>9.1743119266055051E-3</v>
      </c>
      <c r="Y76" s="3">
        <v>4.0540540540540543E-2</v>
      </c>
      <c r="Z76" s="3">
        <v>0</v>
      </c>
      <c r="AA76" s="3">
        <v>1.4749262536873156E-2</v>
      </c>
      <c r="AC76" s="2">
        <v>10</v>
      </c>
      <c r="AD76" s="3">
        <v>0.22580645161290322</v>
      </c>
      <c r="AE76" s="3">
        <v>0.16513761467889909</v>
      </c>
      <c r="AF76" s="3">
        <v>0.17567567567567569</v>
      </c>
      <c r="AG76" s="3">
        <v>0.1875</v>
      </c>
      <c r="AH76" s="3">
        <v>0.17404129793510326</v>
      </c>
    </row>
    <row r="77" spans="2:34">
      <c r="B77" s="2">
        <v>11</v>
      </c>
      <c r="C77" s="3">
        <v>1.1102299762093577E-2</v>
      </c>
      <c r="D77" s="3">
        <v>9.9920697858842195E-2</v>
      </c>
      <c r="E77" s="3">
        <v>3.3306899286280729E-2</v>
      </c>
      <c r="F77" s="3">
        <v>7.9302141157811257E-3</v>
      </c>
      <c r="G77" s="3">
        <v>0.15226011102299764</v>
      </c>
      <c r="I77" s="2">
        <v>11</v>
      </c>
      <c r="J77" s="3">
        <v>7.2916666666666657E-2</v>
      </c>
      <c r="K77" s="3">
        <v>0.65625</v>
      </c>
      <c r="L77" s="3">
        <v>0.21874999999999997</v>
      </c>
      <c r="M77" s="3">
        <v>5.2083333333333329E-2</v>
      </c>
      <c r="O77" s="2">
        <v>11</v>
      </c>
      <c r="P77" s="3">
        <v>0.32142857142857145</v>
      </c>
      <c r="Q77" s="3">
        <v>0.31349206349206349</v>
      </c>
      <c r="R77" s="3">
        <v>0.26190476190476192</v>
      </c>
      <c r="S77" s="3">
        <v>0.45</v>
      </c>
      <c r="T77" s="3">
        <v>0.30989583333333331</v>
      </c>
      <c r="V77" s="2">
        <v>11</v>
      </c>
      <c r="W77" s="3">
        <v>0</v>
      </c>
      <c r="X77" s="3">
        <v>7.9365079365079361E-3</v>
      </c>
      <c r="Y77" s="3">
        <v>2.3809523809523808E-2</v>
      </c>
      <c r="Z77" s="3">
        <v>0</v>
      </c>
      <c r="AA77" s="3">
        <v>1.0416666666666666E-2</v>
      </c>
      <c r="AC77" s="2">
        <v>11</v>
      </c>
      <c r="AD77" s="3">
        <v>0.14285714285714285</v>
      </c>
      <c r="AE77" s="3">
        <v>0.14682539682539683</v>
      </c>
      <c r="AF77" s="3">
        <v>0.17857142857142858</v>
      </c>
      <c r="AG77" s="3">
        <v>0.05</v>
      </c>
      <c r="AH77" s="3">
        <v>0.1484375</v>
      </c>
    </row>
    <row r="78" spans="2:34">
      <c r="B78" s="2">
        <v>12</v>
      </c>
      <c r="C78" s="3">
        <v>1.2688342585249802E-2</v>
      </c>
      <c r="D78" s="3">
        <v>9.7145122918318796E-2</v>
      </c>
      <c r="E78" s="3">
        <v>3.7668517049960347E-2</v>
      </c>
      <c r="F78" s="3">
        <v>7.1371927042030133E-3</v>
      </c>
      <c r="G78" s="3">
        <v>0.15463917525773196</v>
      </c>
      <c r="I78" s="2">
        <v>12</v>
      </c>
      <c r="J78" s="3">
        <v>8.2051282051282051E-2</v>
      </c>
      <c r="K78" s="3">
        <v>0.62820512820512819</v>
      </c>
      <c r="L78" s="3">
        <v>0.24358974358974356</v>
      </c>
      <c r="M78" s="3">
        <v>4.6153846153846149E-2</v>
      </c>
      <c r="O78" s="2">
        <v>12</v>
      </c>
      <c r="P78" s="3">
        <v>0.34375</v>
      </c>
      <c r="Q78" s="3">
        <v>0.33877551020408164</v>
      </c>
      <c r="R78" s="3">
        <v>0.22105263157894736</v>
      </c>
      <c r="S78" s="3">
        <v>0.27777777777777779</v>
      </c>
      <c r="T78" s="3">
        <v>0.30769230769230771</v>
      </c>
      <c r="V78" s="2">
        <v>12</v>
      </c>
      <c r="W78" s="3">
        <v>6.25E-2</v>
      </c>
      <c r="X78" s="3">
        <v>2.8571428571428571E-2</v>
      </c>
      <c r="Y78" s="3">
        <v>8.4210526315789472E-2</v>
      </c>
      <c r="Z78" s="3">
        <v>0</v>
      </c>
      <c r="AA78" s="3">
        <v>4.3589743589743588E-2</v>
      </c>
      <c r="AC78" s="2">
        <v>12</v>
      </c>
      <c r="AD78" s="3">
        <v>6.25E-2</v>
      </c>
      <c r="AE78" s="3">
        <v>0.16734693877551021</v>
      </c>
      <c r="AF78" s="3">
        <v>0.17894736842105263</v>
      </c>
      <c r="AG78" s="3">
        <v>0.1111111111111111</v>
      </c>
      <c r="AH78" s="3">
        <v>0.15897435897435896</v>
      </c>
    </row>
    <row r="79" spans="2:34">
      <c r="B79" s="2">
        <v>13</v>
      </c>
      <c r="C79" s="3">
        <v>1.387787470261697E-2</v>
      </c>
      <c r="D79" s="3">
        <v>7.9302141157811257E-2</v>
      </c>
      <c r="E79" s="3">
        <v>2.8152260111022998E-2</v>
      </c>
      <c r="F79" s="3">
        <v>2.3790642347343376E-3</v>
      </c>
      <c r="G79" s="3">
        <v>0.12371134020618557</v>
      </c>
      <c r="I79" s="2">
        <v>13</v>
      </c>
      <c r="J79" s="3">
        <v>0.11217948717948717</v>
      </c>
      <c r="K79" s="3">
        <v>0.64102564102564097</v>
      </c>
      <c r="L79" s="3">
        <v>0.22756410256410256</v>
      </c>
      <c r="M79" s="3">
        <v>1.9230769230769228E-2</v>
      </c>
      <c r="O79" s="2">
        <v>13</v>
      </c>
      <c r="P79" s="3">
        <v>0.42857142857142855</v>
      </c>
      <c r="Q79" s="3">
        <v>0.34</v>
      </c>
      <c r="R79" s="3">
        <v>0.25352112676056338</v>
      </c>
      <c r="S79" s="3">
        <v>0.16666666666666666</v>
      </c>
      <c r="T79" s="3">
        <v>0.32692307692307693</v>
      </c>
      <c r="V79" s="2">
        <v>13</v>
      </c>
      <c r="W79" s="3">
        <v>2.8571428571428571E-2</v>
      </c>
      <c r="X79" s="3">
        <v>0.09</v>
      </c>
      <c r="Y79" s="3">
        <v>0.11267605633802817</v>
      </c>
      <c r="Z79" s="3">
        <v>0</v>
      </c>
      <c r="AA79" s="3">
        <v>8.6538461538461536E-2</v>
      </c>
      <c r="AC79" s="2">
        <v>13</v>
      </c>
      <c r="AD79" s="3">
        <v>0.11428571428571428</v>
      </c>
      <c r="AE79" s="3">
        <v>0.125</v>
      </c>
      <c r="AF79" s="3">
        <v>0.14084507042253522</v>
      </c>
      <c r="AG79" s="3">
        <v>0.16666666666666666</v>
      </c>
      <c r="AH79" s="3">
        <v>0.12820512820512819</v>
      </c>
    </row>
    <row r="80" spans="2:34">
      <c r="B80" s="2">
        <v>14</v>
      </c>
      <c r="C80" s="3">
        <v>6.3441712926249009E-3</v>
      </c>
      <c r="D80" s="3">
        <v>5.8683584456780333E-2</v>
      </c>
      <c r="E80" s="3">
        <v>2.4980174464710549E-2</v>
      </c>
      <c r="F80" s="3">
        <v>2.7755749405233942E-3</v>
      </c>
      <c r="G80" s="3">
        <v>9.2783505154639193E-2</v>
      </c>
      <c r="I80" s="2">
        <v>14</v>
      </c>
      <c r="J80" s="3">
        <v>6.8376068376068369E-2</v>
      </c>
      <c r="K80" s="3">
        <v>0.63247863247863234</v>
      </c>
      <c r="L80" s="3">
        <v>0.26923076923076922</v>
      </c>
      <c r="M80" s="3">
        <v>2.9914529914529909E-2</v>
      </c>
      <c r="O80" s="2">
        <v>14</v>
      </c>
      <c r="P80" s="3">
        <v>0.1875</v>
      </c>
      <c r="Q80" s="3">
        <v>0.35810810810810811</v>
      </c>
      <c r="R80" s="3">
        <v>0.19047619047619047</v>
      </c>
      <c r="S80" s="3">
        <v>0.14285714285714285</v>
      </c>
      <c r="T80" s="3">
        <v>0.29487179487179488</v>
      </c>
      <c r="V80" s="2">
        <v>14</v>
      </c>
      <c r="W80" s="3">
        <v>0.125</v>
      </c>
      <c r="X80" s="3">
        <v>9.45945945945946E-2</v>
      </c>
      <c r="Y80" s="3">
        <v>0.17460317460317459</v>
      </c>
      <c r="Z80" s="3">
        <v>0.14285714285714285</v>
      </c>
      <c r="AA80" s="3">
        <v>0.11965811965811966</v>
      </c>
      <c r="AC80" s="2">
        <v>14</v>
      </c>
      <c r="AD80" s="3">
        <v>0.125</v>
      </c>
      <c r="AE80" s="3">
        <v>0.10810810810810811</v>
      </c>
      <c r="AF80" s="3">
        <v>0.14285714285714285</v>
      </c>
      <c r="AG80" s="3">
        <v>0.2857142857142857</v>
      </c>
      <c r="AH80" s="3">
        <v>0.12393162393162394</v>
      </c>
    </row>
    <row r="81" spans="2:34">
      <c r="B81" s="2">
        <v>15</v>
      </c>
      <c r="C81" s="3">
        <v>6.7406819984139575E-3</v>
      </c>
      <c r="D81" s="3">
        <v>3.7668517049960347E-2</v>
      </c>
      <c r="E81" s="3">
        <v>1.506740681998414E-2</v>
      </c>
      <c r="F81" s="3">
        <v>1.9825535289452814E-3</v>
      </c>
      <c r="G81" s="3">
        <v>6.1459159397303724E-2</v>
      </c>
      <c r="I81" s="2">
        <v>15</v>
      </c>
      <c r="J81" s="3">
        <v>0.10967741935483873</v>
      </c>
      <c r="K81" s="3">
        <v>0.61290322580645162</v>
      </c>
      <c r="L81" s="3">
        <v>0.24516129032258066</v>
      </c>
      <c r="M81" s="3">
        <v>3.2258064516129031E-2</v>
      </c>
      <c r="O81" s="2">
        <v>15</v>
      </c>
      <c r="P81" s="3">
        <v>0.35294117647058826</v>
      </c>
      <c r="Q81" s="3">
        <v>0.33684210526315789</v>
      </c>
      <c r="R81" s="3">
        <v>0.21052631578947367</v>
      </c>
      <c r="S81" s="3">
        <v>0.4</v>
      </c>
      <c r="T81" s="3">
        <v>0.30967741935483872</v>
      </c>
      <c r="V81" s="2">
        <v>15</v>
      </c>
      <c r="W81" s="3">
        <v>0.23529411764705882</v>
      </c>
      <c r="X81" s="3">
        <v>0.10526315789473684</v>
      </c>
      <c r="Y81" s="3">
        <v>0.15789473684210525</v>
      </c>
      <c r="Z81" s="3">
        <v>0.4</v>
      </c>
      <c r="AA81" s="3">
        <v>0.14193548387096774</v>
      </c>
      <c r="AC81" s="2">
        <v>15</v>
      </c>
      <c r="AD81" s="3">
        <v>5.8823529411764705E-2</v>
      </c>
      <c r="AE81" s="3">
        <v>0.10526315789473684</v>
      </c>
      <c r="AF81" s="3">
        <v>0.15789473684210525</v>
      </c>
      <c r="AG81" s="3">
        <v>0.2</v>
      </c>
      <c r="AH81" s="3">
        <v>0.11612903225806452</v>
      </c>
    </row>
    <row r="82" spans="2:34">
      <c r="B82" s="2">
        <v>16</v>
      </c>
      <c r="C82" s="3">
        <v>1.9825535289452814E-3</v>
      </c>
      <c r="D82" s="3">
        <v>1.5463917525773196E-2</v>
      </c>
      <c r="E82" s="3">
        <v>8.3267248215701823E-3</v>
      </c>
      <c r="F82" s="3">
        <v>3.9651070578905631E-4</v>
      </c>
      <c r="G82" s="3">
        <v>2.6169706582077713E-2</v>
      </c>
      <c r="I82" s="2">
        <v>16</v>
      </c>
      <c r="J82" s="3">
        <v>7.575757575757576E-2</v>
      </c>
      <c r="K82" s="3">
        <v>0.59090909090909094</v>
      </c>
      <c r="L82" s="3">
        <v>0.31818181818181823</v>
      </c>
      <c r="M82" s="3">
        <v>1.5151515151515154E-2</v>
      </c>
      <c r="O82" s="2">
        <v>16</v>
      </c>
      <c r="P82" s="3">
        <v>0.6</v>
      </c>
      <c r="Q82" s="3">
        <v>0.23076923076923078</v>
      </c>
      <c r="R82" s="3">
        <v>4.7619047619047616E-2</v>
      </c>
      <c r="S82" s="3">
        <v>0</v>
      </c>
      <c r="T82" s="3">
        <v>0.19696969696969696</v>
      </c>
      <c r="V82" s="2">
        <v>16</v>
      </c>
      <c r="W82" s="3">
        <v>0.2</v>
      </c>
      <c r="X82" s="3">
        <v>0.23076923076923078</v>
      </c>
      <c r="Y82" s="3">
        <v>0.23809523809523808</v>
      </c>
      <c r="Z82" s="3">
        <v>1</v>
      </c>
      <c r="AA82" s="3">
        <v>0.24242424242424243</v>
      </c>
      <c r="AC82" s="2">
        <v>16</v>
      </c>
      <c r="AD82" s="3">
        <v>0</v>
      </c>
      <c r="AE82" s="3">
        <v>0.15384615384615385</v>
      </c>
      <c r="AF82" s="3">
        <v>0.23809523809523808</v>
      </c>
      <c r="AG82" s="3">
        <v>0</v>
      </c>
      <c r="AH82" s="3">
        <v>0.16666666666666666</v>
      </c>
    </row>
    <row r="83" spans="2:34">
      <c r="B83" s="2">
        <v>17</v>
      </c>
      <c r="C83" s="3">
        <v>1.1895321173671688E-3</v>
      </c>
      <c r="D83" s="3">
        <v>1.1895321173671688E-3</v>
      </c>
      <c r="E83" s="3">
        <v>2.3790642347343376E-3</v>
      </c>
      <c r="F83" s="3">
        <v>0</v>
      </c>
      <c r="G83" s="3">
        <v>4.7581284694686752E-3</v>
      </c>
      <c r="I83" s="2">
        <v>17</v>
      </c>
      <c r="J83" s="3">
        <v>0.25</v>
      </c>
      <c r="K83" s="3">
        <v>0.25</v>
      </c>
      <c r="L83" s="3">
        <v>0.5</v>
      </c>
      <c r="M83" s="3">
        <v>0</v>
      </c>
      <c r="O83" s="2">
        <v>17</v>
      </c>
      <c r="P83" s="3">
        <v>0</v>
      </c>
      <c r="Q83" s="3">
        <v>0</v>
      </c>
      <c r="R83" s="3">
        <v>0</v>
      </c>
      <c r="S83" s="3">
        <v>0</v>
      </c>
      <c r="T83" s="3">
        <v>0</v>
      </c>
      <c r="V83" s="2">
        <v>17</v>
      </c>
      <c r="W83" s="3">
        <v>0.33333333333333331</v>
      </c>
      <c r="X83" s="3">
        <v>1</v>
      </c>
      <c r="Y83" s="3">
        <v>0.66666666666666663</v>
      </c>
      <c r="Z83" s="3">
        <v>0</v>
      </c>
      <c r="AA83" s="3">
        <v>0.66666666666666663</v>
      </c>
      <c r="AC83" s="2">
        <v>17</v>
      </c>
      <c r="AD83" s="3">
        <v>0.66666666666666663</v>
      </c>
      <c r="AE83" s="3">
        <v>0</v>
      </c>
      <c r="AF83" s="3">
        <v>0.33333333333333331</v>
      </c>
      <c r="AG83" s="3">
        <v>0</v>
      </c>
      <c r="AH83" s="3">
        <v>0.33333333333333331</v>
      </c>
    </row>
    <row r="84" spans="2:34">
      <c r="B84" s="2" t="s">
        <v>2</v>
      </c>
      <c r="C84" s="3">
        <v>9.1593973037272E-2</v>
      </c>
      <c r="D84" s="3">
        <v>0.62371134020618557</v>
      </c>
      <c r="E84" s="3">
        <v>0.23909595559080096</v>
      </c>
      <c r="F84" s="3">
        <v>4.5598731165741473E-2</v>
      </c>
      <c r="G84" s="3">
        <v>1</v>
      </c>
      <c r="I84" s="2" t="s">
        <v>11</v>
      </c>
      <c r="J84" s="3">
        <v>9.1593973037272E-2</v>
      </c>
      <c r="K84" s="3">
        <v>0.62371134020618557</v>
      </c>
      <c r="L84" s="3">
        <v>0.23909595559080096</v>
      </c>
      <c r="M84" s="3">
        <v>4.5598731165741473E-2</v>
      </c>
      <c r="O84" s="2" t="s">
        <v>2</v>
      </c>
      <c r="P84" s="3">
        <v>0.40259740259740262</v>
      </c>
      <c r="Q84" s="3">
        <v>0.33566433566433568</v>
      </c>
      <c r="R84" s="3">
        <v>0.21724709784411278</v>
      </c>
      <c r="S84" s="3">
        <v>0.32173913043478258</v>
      </c>
      <c r="T84" s="3">
        <v>0.31284694686756542</v>
      </c>
      <c r="V84" s="2" t="s">
        <v>2</v>
      </c>
      <c r="W84" s="3">
        <v>4.7619047619047616E-2</v>
      </c>
      <c r="X84" s="3">
        <v>4.2593769866497141E-2</v>
      </c>
      <c r="Y84" s="3">
        <v>7.7943615257048099E-2</v>
      </c>
      <c r="Z84" s="3">
        <v>3.4782608695652174E-2</v>
      </c>
      <c r="AA84" s="3">
        <v>5.1149881046788262E-2</v>
      </c>
      <c r="AC84" s="2" t="s">
        <v>2</v>
      </c>
      <c r="AD84" s="3">
        <v>0.13419913419913421</v>
      </c>
      <c r="AE84" s="3">
        <v>0.14049586776859505</v>
      </c>
      <c r="AF84" s="3">
        <v>0.17412935323383086</v>
      </c>
      <c r="AG84" s="3">
        <v>0.16521739130434782</v>
      </c>
      <c r="AH84" s="3">
        <v>0.14908802537668517</v>
      </c>
    </row>
    <row r="87" spans="2:34" ht="18.75">
      <c r="B87" s="319" t="s">
        <v>1004</v>
      </c>
      <c r="C87" s="319"/>
      <c r="D87" s="319"/>
      <c r="E87" s="319"/>
      <c r="F87" s="319"/>
      <c r="G87" s="319"/>
      <c r="H87" s="319"/>
      <c r="I87" s="319"/>
      <c r="J87" s="319"/>
      <c r="K87" s="319"/>
      <c r="L87" s="319"/>
      <c r="M87" s="319"/>
      <c r="N87" s="319"/>
      <c r="O87" s="319"/>
      <c r="P87" s="319"/>
      <c r="Q87" s="319"/>
      <c r="R87" s="319"/>
      <c r="S87" s="319"/>
      <c r="T87" s="319"/>
    </row>
    <row r="89" spans="2:34">
      <c r="B89" s="388" t="s">
        <v>809</v>
      </c>
      <c r="C89" s="389"/>
      <c r="D89" s="389"/>
      <c r="E89" s="389"/>
      <c r="F89" s="390"/>
      <c r="L89" s="379" t="s">
        <v>293</v>
      </c>
      <c r="M89" s="379"/>
      <c r="N89" s="379"/>
      <c r="O89" s="379"/>
      <c r="P89" s="379"/>
      <c r="R89" s="379" t="s">
        <v>284</v>
      </c>
      <c r="S89" s="379"/>
      <c r="T89" s="379"/>
      <c r="U89" s="379"/>
      <c r="V89" s="379"/>
      <c r="X89" s="379" t="s">
        <v>287</v>
      </c>
      <c r="Y89" s="379"/>
      <c r="Z89" s="379"/>
      <c r="AA89" s="379"/>
      <c r="AB89" s="379"/>
    </row>
    <row r="90" spans="2:34">
      <c r="B90" s="318" t="s">
        <v>12</v>
      </c>
      <c r="C90" s="318"/>
      <c r="D90" s="2">
        <v>8</v>
      </c>
      <c r="E90" s="2">
        <v>12</v>
      </c>
      <c r="F90" s="2">
        <v>16</v>
      </c>
      <c r="L90" s="318" t="s">
        <v>12</v>
      </c>
      <c r="M90" s="318"/>
      <c r="N90" s="2">
        <v>8</v>
      </c>
      <c r="O90" s="2">
        <v>12</v>
      </c>
      <c r="P90" s="2">
        <v>16</v>
      </c>
      <c r="R90" s="380" t="s">
        <v>12</v>
      </c>
      <c r="S90" s="381"/>
      <c r="T90" s="2">
        <v>8</v>
      </c>
      <c r="U90" s="2">
        <v>12</v>
      </c>
      <c r="V90" s="2">
        <v>16</v>
      </c>
      <c r="X90" s="380" t="s">
        <v>12</v>
      </c>
      <c r="Y90" s="381"/>
      <c r="Z90" s="2">
        <v>8</v>
      </c>
      <c r="AA90" s="2">
        <v>12</v>
      </c>
      <c r="AB90" s="2">
        <v>16</v>
      </c>
    </row>
    <row r="91" spans="2:34">
      <c r="B91" s="318" t="s">
        <v>313</v>
      </c>
      <c r="C91" s="318"/>
      <c r="D91" s="336">
        <v>5300</v>
      </c>
      <c r="E91" s="338"/>
      <c r="F91" s="337"/>
      <c r="G91" s="395" t="s">
        <v>294</v>
      </c>
      <c r="H91" s="396"/>
      <c r="L91" s="377" t="s">
        <v>291</v>
      </c>
      <c r="M91" s="378"/>
      <c r="N91" s="4">
        <v>7500</v>
      </c>
      <c r="O91" s="4">
        <v>7500</v>
      </c>
      <c r="P91" s="4">
        <v>7500</v>
      </c>
      <c r="R91" s="377" t="s">
        <v>298</v>
      </c>
      <c r="S91" s="378"/>
      <c r="T91" s="3">
        <v>0.56332541567696004</v>
      </c>
      <c r="U91" s="3">
        <v>0.47121535181236673</v>
      </c>
      <c r="V91" s="3">
        <v>0.33333333333333331</v>
      </c>
      <c r="X91" s="45" t="s">
        <v>298</v>
      </c>
      <c r="Y91" s="61"/>
      <c r="Z91" s="3">
        <v>3.4000000000000002E-2</v>
      </c>
      <c r="AA91" s="3">
        <v>0.10660980810234541</v>
      </c>
      <c r="AB91" s="3">
        <v>0.46875</v>
      </c>
    </row>
    <row r="92" spans="2:34">
      <c r="B92" s="318" t="s">
        <v>306</v>
      </c>
      <c r="C92" s="318"/>
      <c r="D92" s="62">
        <f>INDEX(N91:N95,MATCH($G$92,$L91:$L95,0))</f>
        <v>5300</v>
      </c>
      <c r="E92" s="62">
        <f>INDEX(O91:O95,MATCH($G$92,$L91:$L95,0))</f>
        <v>5300</v>
      </c>
      <c r="F92" s="62">
        <f>INDEX(P91:P95,MATCH($G$92,$L91:$L95,0))</f>
        <v>5300</v>
      </c>
      <c r="G92" s="383" t="s">
        <v>292</v>
      </c>
      <c r="H92" s="384"/>
      <c r="L92" s="377" t="s">
        <v>292</v>
      </c>
      <c r="M92" s="378"/>
      <c r="N92" s="4">
        <v>5300</v>
      </c>
      <c r="O92" s="4">
        <v>5300</v>
      </c>
      <c r="P92" s="4">
        <v>5300</v>
      </c>
      <c r="R92" s="377" t="s">
        <v>296</v>
      </c>
      <c r="S92" s="378"/>
      <c r="T92" s="3">
        <v>0.48225108225108226</v>
      </c>
      <c r="U92" s="3">
        <v>0.39925904816186947</v>
      </c>
      <c r="V92" s="3">
        <v>0.2161764705882353</v>
      </c>
      <c r="X92" s="45" t="s">
        <v>296</v>
      </c>
      <c r="Y92" s="61"/>
      <c r="Z92" s="3">
        <v>4.8773448773448774E-2</v>
      </c>
      <c r="AA92" s="3">
        <v>0.14249073810202337</v>
      </c>
      <c r="AB92" s="3">
        <v>0.50147058823529411</v>
      </c>
    </row>
    <row r="93" spans="2:34">
      <c r="B93" s="2" t="s">
        <v>289</v>
      </c>
      <c r="C93" s="2"/>
      <c r="D93" s="385">
        <v>1400</v>
      </c>
      <c r="E93" s="386"/>
      <c r="F93" s="387"/>
      <c r="G93" t="s">
        <v>308</v>
      </c>
      <c r="L93" s="380">
        <v>8000</v>
      </c>
      <c r="M93" s="381"/>
      <c r="N93" s="4">
        <v>8000</v>
      </c>
      <c r="O93" s="4">
        <v>8000</v>
      </c>
      <c r="P93" s="4">
        <v>8000</v>
      </c>
      <c r="R93" s="377" t="s">
        <v>297</v>
      </c>
      <c r="S93" s="378"/>
      <c r="T93" s="3">
        <v>0.31737704918032789</v>
      </c>
      <c r="U93" s="3">
        <v>0.29534005037783373</v>
      </c>
      <c r="V93" s="3">
        <v>0.13880126182965299</v>
      </c>
      <c r="X93" s="45" t="s">
        <v>297</v>
      </c>
      <c r="Y93" s="61"/>
      <c r="Z93" s="3">
        <v>9.967213114754099E-2</v>
      </c>
      <c r="AA93" s="3">
        <v>0.1857682619647355</v>
      </c>
      <c r="AB93" s="3">
        <v>0.51419558359621453</v>
      </c>
    </row>
    <row r="94" spans="2:34">
      <c r="B94" s="318" t="s">
        <v>288</v>
      </c>
      <c r="C94" s="318"/>
      <c r="D94" s="336">
        <v>-1000</v>
      </c>
      <c r="E94" s="338"/>
      <c r="F94" s="337"/>
      <c r="G94" t="s">
        <v>309</v>
      </c>
      <c r="L94" s="380">
        <v>12000</v>
      </c>
      <c r="M94" s="381"/>
      <c r="N94" s="4">
        <v>12000</v>
      </c>
      <c r="O94" s="4">
        <v>12000</v>
      </c>
      <c r="P94" s="4">
        <v>12000</v>
      </c>
      <c r="R94" s="377" t="s">
        <v>4</v>
      </c>
      <c r="S94" s="378"/>
      <c r="T94" s="3">
        <v>0.43059490084985835</v>
      </c>
      <c r="U94" s="3">
        <v>0.36332179930795849</v>
      </c>
      <c r="V94" s="3">
        <v>0.18367346938775511</v>
      </c>
      <c r="X94" s="45" t="s">
        <v>4</v>
      </c>
      <c r="Y94" s="61"/>
      <c r="Z94" s="3">
        <v>4.8158640226628892E-2</v>
      </c>
      <c r="AA94" s="3">
        <v>0.13148788927335639</v>
      </c>
      <c r="AB94" s="3">
        <v>0.59183673469387754</v>
      </c>
    </row>
    <row r="95" spans="2:34">
      <c r="B95" s="2" t="s">
        <v>290</v>
      </c>
      <c r="C95" s="2"/>
      <c r="D95" s="336">
        <v>-1750</v>
      </c>
      <c r="E95" s="338"/>
      <c r="F95" s="337"/>
      <c r="G95" s="60" t="s">
        <v>310</v>
      </c>
      <c r="L95" s="380" t="s">
        <v>307</v>
      </c>
      <c r="M95" s="381"/>
      <c r="N95" s="4">
        <v>7500</v>
      </c>
      <c r="O95" s="4">
        <v>8200</v>
      </c>
      <c r="P95" s="4">
        <v>9000</v>
      </c>
    </row>
    <row r="96" spans="2:34">
      <c r="B96" s="318" t="s">
        <v>286</v>
      </c>
      <c r="C96" s="318"/>
      <c r="D96" s="63">
        <f>INDEX(T91:T94,MATCH($G$97,$R91:$R94,0))</f>
        <v>0.48225108225108226</v>
      </c>
      <c r="E96" s="63">
        <f>INDEX(U91:U94,MATCH($G$97,$R91:$R94,0))</f>
        <v>0.39925904816186947</v>
      </c>
      <c r="F96" s="63">
        <f>INDEX(V91:V94,MATCH($G$97,$R91:$R94,0))</f>
        <v>0.2161764705882353</v>
      </c>
      <c r="G96" s="393" t="s">
        <v>295</v>
      </c>
      <c r="H96" s="394"/>
      <c r="R96" s="379" t="s">
        <v>285</v>
      </c>
      <c r="S96" s="379"/>
      <c r="T96" s="379"/>
      <c r="U96" s="379"/>
      <c r="V96" s="379"/>
    </row>
    <row r="97" spans="2:22">
      <c r="B97" s="318" t="s">
        <v>287</v>
      </c>
      <c r="C97" s="318"/>
      <c r="D97" s="63">
        <f>INDEX(Z91:Z94,MATCH($G$97,$R$91:$R$94,0))</f>
        <v>4.8773448773448774E-2</v>
      </c>
      <c r="E97" s="63">
        <f>INDEX(AA91:AA94,MATCH($G$97,$R$91:$R$94,0))</f>
        <v>0.14249073810202337</v>
      </c>
      <c r="F97" s="63">
        <f>INDEX(AB91:AB94,MATCH($G$97,$R$91:$R$94,0))</f>
        <v>0.50147058823529411</v>
      </c>
      <c r="G97" s="383" t="s">
        <v>296</v>
      </c>
      <c r="H97" s="384"/>
      <c r="L97" s="379" t="s">
        <v>311</v>
      </c>
      <c r="M97" s="379"/>
      <c r="N97" s="379"/>
      <c r="O97" s="379"/>
      <c r="R97" s="380" t="s">
        <v>12</v>
      </c>
      <c r="S97" s="381"/>
      <c r="T97" s="2">
        <v>8</v>
      </c>
      <c r="U97" s="2">
        <v>12</v>
      </c>
      <c r="V97" s="2">
        <v>16</v>
      </c>
    </row>
    <row r="98" spans="2:22">
      <c r="B98" s="318" t="s">
        <v>285</v>
      </c>
      <c r="C98" s="318"/>
      <c r="D98" s="63">
        <f>INDEX(T98:T101,MATCH($G$97,$R$91:$R$94,0))</f>
        <v>0.15930735930735931</v>
      </c>
      <c r="E98" s="63">
        <f>INDEX(U98:U101,MATCH($G$97,$R$91:$R$94,0))</f>
        <v>0.13536620119692219</v>
      </c>
      <c r="F98" s="63">
        <f>INDEX(V98:V101,MATCH($G$97,$R$91:$R$94,0))</f>
        <v>7.2058823529411759E-2</v>
      </c>
      <c r="G98" s="66" t="s">
        <v>301</v>
      </c>
      <c r="H98" t="s">
        <v>811</v>
      </c>
      <c r="L98" s="377" t="s">
        <v>302</v>
      </c>
      <c r="M98" s="378"/>
      <c r="N98" s="4">
        <v>3900</v>
      </c>
      <c r="O98" s="4">
        <v>5300</v>
      </c>
      <c r="R98" s="45" t="s">
        <v>298</v>
      </c>
      <c r="S98" s="61"/>
      <c r="T98" s="3">
        <v>0.123</v>
      </c>
      <c r="U98" s="3">
        <v>0.11899999999999999</v>
      </c>
      <c r="V98" s="3">
        <v>6.0999999999999999E-2</v>
      </c>
    </row>
    <row r="99" spans="2:22">
      <c r="B99" s="318" t="s">
        <v>299</v>
      </c>
      <c r="C99" s="318"/>
      <c r="D99" s="63">
        <f>D98*1.4</f>
        <v>0.22303030303030302</v>
      </c>
      <c r="E99" s="63">
        <f t="shared" ref="E99:F99" si="0">E98*1.4</f>
        <v>0.18951268167569105</v>
      </c>
      <c r="F99" s="63">
        <f t="shared" si="0"/>
        <v>0.10088235294117645</v>
      </c>
      <c r="G99" s="67">
        <v>0.44</v>
      </c>
      <c r="L99" s="377" t="s">
        <v>250</v>
      </c>
      <c r="M99" s="378"/>
      <c r="N99" s="4">
        <v>4900</v>
      </c>
      <c r="O99" s="4">
        <v>6800</v>
      </c>
      <c r="R99" s="45" t="s">
        <v>296</v>
      </c>
      <c r="S99" s="61"/>
      <c r="T99" s="3">
        <v>0.15930735930735931</v>
      </c>
      <c r="U99" s="3">
        <v>0.13536620119692219</v>
      </c>
      <c r="V99" s="3">
        <v>7.2058823529411759E-2</v>
      </c>
    </row>
    <row r="100" spans="2:22">
      <c r="B100" s="382" t="s">
        <v>300</v>
      </c>
      <c r="C100" s="382"/>
      <c r="D100" s="64">
        <f>$D91*D96+D97*$D93-D92*D98-D92*D99*$G$99+(1-D96)*$D94</f>
        <v>742.02897546897532</v>
      </c>
      <c r="E100" s="64">
        <f>$D91*E96+E97*$D93-E92*E98-E92*E99*$G$99+(1-E96)*$D94</f>
        <v>555.43459675121119</v>
      </c>
      <c r="F100" s="64">
        <f>$D91*F96+F97*$D93-F92*F98-F92*F99*$G$99+(1-F96)*$D94</f>
        <v>446.8011764705883</v>
      </c>
      <c r="G100" t="s">
        <v>305</v>
      </c>
      <c r="L100" s="377" t="s">
        <v>251</v>
      </c>
      <c r="M100" s="378"/>
      <c r="N100" s="4">
        <v>6100</v>
      </c>
      <c r="O100" s="4">
        <v>8600</v>
      </c>
      <c r="R100" s="45" t="s">
        <v>297</v>
      </c>
      <c r="S100" s="61"/>
      <c r="T100" s="3">
        <v>0.21049180327868852</v>
      </c>
      <c r="U100" s="3">
        <v>0.1769521410579345</v>
      </c>
      <c r="V100" s="3">
        <v>9.7791798107255523E-2</v>
      </c>
    </row>
    <row r="101" spans="2:22">
      <c r="B101" s="382" t="s">
        <v>304</v>
      </c>
      <c r="C101" s="382"/>
      <c r="D101" s="397">
        <v>0.1</v>
      </c>
      <c r="E101" s="338"/>
      <c r="F101" s="337"/>
      <c r="L101" s="377" t="s">
        <v>252</v>
      </c>
      <c r="M101" s="378"/>
      <c r="N101" s="4">
        <v>7500</v>
      </c>
      <c r="O101" s="4">
        <v>10700</v>
      </c>
      <c r="R101" s="45" t="s">
        <v>4</v>
      </c>
      <c r="S101" s="61"/>
      <c r="T101" s="3">
        <v>0.22096317280453256</v>
      </c>
      <c r="U101" s="3">
        <v>0.19031141868512111</v>
      </c>
      <c r="V101" s="3">
        <v>7.8E-2</v>
      </c>
    </row>
    <row r="102" spans="2:22">
      <c r="B102" s="318" t="s">
        <v>303</v>
      </c>
      <c r="C102" s="318"/>
      <c r="D102" s="64">
        <f>(1-$D101)*D100-$D101*D92</f>
        <v>137.82607792207784</v>
      </c>
      <c r="E102" s="64">
        <f>(1-$D101)*E100-$D101*E92</f>
        <v>-30.108862923909896</v>
      </c>
      <c r="F102" s="64">
        <f>(1-$D101)*F100-$D101*F92</f>
        <v>-127.87894117647051</v>
      </c>
      <c r="L102" s="377" t="s">
        <v>253</v>
      </c>
      <c r="M102" s="378"/>
      <c r="N102" s="4">
        <v>8500</v>
      </c>
      <c r="O102" s="4">
        <v>12200</v>
      </c>
    </row>
    <row r="103" spans="2:22">
      <c r="L103" s="377" t="s">
        <v>257</v>
      </c>
      <c r="M103" s="378"/>
      <c r="N103" s="4">
        <v>10100</v>
      </c>
      <c r="O103" s="4">
        <v>14700</v>
      </c>
    </row>
    <row r="104" spans="2:22">
      <c r="L104" s="60" t="s">
        <v>312</v>
      </c>
    </row>
  </sheetData>
  <mergeCells count="111">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3:V4"/>
    <mergeCell ref="B102:C102"/>
    <mergeCell ref="L98:M98"/>
    <mergeCell ref="L97:O97"/>
    <mergeCell ref="T9:T10"/>
    <mergeCell ref="X6:Z6"/>
    <mergeCell ref="R9:R10"/>
    <mergeCell ref="G96:H96"/>
    <mergeCell ref="R94:S94"/>
    <mergeCell ref="R89:V89"/>
    <mergeCell ref="P13:T13"/>
    <mergeCell ref="G91:H91"/>
    <mergeCell ref="G92:H92"/>
    <mergeCell ref="R90:S90"/>
    <mergeCell ref="R91:S91"/>
    <mergeCell ref="X89:AB89"/>
    <mergeCell ref="B15:B16"/>
    <mergeCell ref="C15:E15"/>
    <mergeCell ref="F15:H15"/>
    <mergeCell ref="I15:K15"/>
    <mergeCell ref="L15:N15"/>
    <mergeCell ref="B101:C101"/>
    <mergeCell ref="D101:F101"/>
    <mergeCell ref="B23:T23"/>
    <mergeCell ref="R97:S97"/>
    <mergeCell ref="B97:C97"/>
    <mergeCell ref="B98:C98"/>
    <mergeCell ref="B99:C99"/>
    <mergeCell ref="B100:C100"/>
    <mergeCell ref="G97:H97"/>
    <mergeCell ref="B47:G47"/>
    <mergeCell ref="I47:M47"/>
    <mergeCell ref="B96:C96"/>
    <mergeCell ref="D95:F95"/>
    <mergeCell ref="D93:F93"/>
    <mergeCell ref="D94:F94"/>
    <mergeCell ref="D91:F91"/>
    <mergeCell ref="B89:F89"/>
    <mergeCell ref="B90:C90"/>
    <mergeCell ref="B91:C91"/>
    <mergeCell ref="B92:C92"/>
    <mergeCell ref="B94:C94"/>
    <mergeCell ref="L102:M102"/>
    <mergeCell ref="L103:M103"/>
    <mergeCell ref="L89:P89"/>
    <mergeCell ref="X90:Y90"/>
    <mergeCell ref="L94:M94"/>
    <mergeCell ref="L95:M95"/>
    <mergeCell ref="L93:M93"/>
    <mergeCell ref="R92:S92"/>
    <mergeCell ref="R93:S93"/>
    <mergeCell ref="L90:M90"/>
    <mergeCell ref="L91:M91"/>
    <mergeCell ref="L92:M92"/>
    <mergeCell ref="R96:V96"/>
    <mergeCell ref="L99:M99"/>
    <mergeCell ref="L100:M100"/>
    <mergeCell ref="L101:M101"/>
    <mergeCell ref="AC47:AH47"/>
    <mergeCell ref="B87:T87"/>
    <mergeCell ref="B68:G68"/>
    <mergeCell ref="I68:M68"/>
    <mergeCell ref="O68:T68"/>
    <mergeCell ref="V68:AA68"/>
    <mergeCell ref="AC68:AH68"/>
    <mergeCell ref="V47:AA47"/>
    <mergeCell ref="AC25:AH25"/>
    <mergeCell ref="V25:AA25"/>
    <mergeCell ref="I25:M25"/>
    <mergeCell ref="O25:T25"/>
    <mergeCell ref="B25:G25"/>
    <mergeCell ref="O47:T47"/>
    <mergeCell ref="AC11:AF11"/>
    <mergeCell ref="AC12:AF12"/>
    <mergeCell ref="AC13:AF13"/>
    <mergeCell ref="X15:AB15"/>
    <mergeCell ref="AD15:AG15"/>
    <mergeCell ref="AB6:AF6"/>
    <mergeCell ref="AC7:AF7"/>
    <mergeCell ref="AC8:AF8"/>
    <mergeCell ref="AC9:AF9"/>
    <mergeCell ref="AC10:AF10"/>
    <mergeCell ref="Y22:AB22"/>
    <mergeCell ref="AE22:AG22"/>
    <mergeCell ref="Y19:AB19"/>
    <mergeCell ref="AE19:AG19"/>
    <mergeCell ref="Y20:AB20"/>
    <mergeCell ref="AE20:AG20"/>
    <mergeCell ref="Y21:AB21"/>
    <mergeCell ref="AE21:AG21"/>
    <mergeCell ref="Y16:AB16"/>
    <mergeCell ref="AE16:AG16"/>
    <mergeCell ref="Y17:AB17"/>
    <mergeCell ref="AE17:AG17"/>
    <mergeCell ref="Y18:AB18"/>
    <mergeCell ref="AE18:AG18"/>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7:F44">
    <cfRule type="colorScale" priority="137">
      <colorScale>
        <cfvo type="min"/>
        <cfvo type="max"/>
        <color rgb="FFFCFCFF"/>
        <color rgb="FF63BE7B"/>
      </colorScale>
    </cfRule>
  </conditionalFormatting>
  <conditionalFormatting sqref="C45:F45">
    <cfRule type="colorScale" priority="135">
      <colorScale>
        <cfvo type="min"/>
        <cfvo type="max"/>
        <color rgb="FFFCFCFF"/>
        <color rgb="FF63BE7B"/>
      </colorScale>
    </cfRule>
  </conditionalFormatting>
  <conditionalFormatting sqref="C49:F65">
    <cfRule type="colorScale" priority="138">
      <colorScale>
        <cfvo type="min"/>
        <cfvo type="max"/>
        <color rgb="FFFCFCFF"/>
        <color rgb="FF63BE7B"/>
      </colorScale>
    </cfRule>
  </conditionalFormatting>
  <conditionalFormatting sqref="C66:F66">
    <cfRule type="colorScale" priority="111">
      <colorScale>
        <cfvo type="min"/>
        <cfvo type="max"/>
        <color rgb="FFFCFCFF"/>
        <color rgb="FF63BE7B"/>
      </colorScale>
    </cfRule>
  </conditionalFormatting>
  <conditionalFormatting sqref="C70:F83">
    <cfRule type="colorScale" priority="171">
      <colorScale>
        <cfvo type="min"/>
        <cfvo type="max"/>
        <color rgb="FFFCFCFF"/>
        <color rgb="FF63BE7B"/>
      </colorScale>
    </cfRule>
  </conditionalFormatting>
  <conditionalFormatting sqref="C84:F84">
    <cfRule type="colorScale" priority="85">
      <colorScale>
        <cfvo type="min"/>
        <cfvo type="max"/>
        <color rgb="FFFCFCFF"/>
        <color rgb="FF63BE7B"/>
      </colorScale>
    </cfRule>
  </conditionalFormatting>
  <conditionalFormatting sqref="D100:F100 D102:F102">
    <cfRule type="cellIs" dxfId="60" priority="12" operator="between">
      <formula>$D$95</formula>
      <formula>$D$95+400</formula>
    </cfRule>
  </conditionalFormatting>
  <conditionalFormatting sqref="D100:F100">
    <cfRule type="cellIs" dxfId="59" priority="13" operator="lessThan">
      <formula>$D$95</formula>
    </cfRule>
    <cfRule type="cellIs" dxfId="58" priority="14" operator="greaterThan">
      <formula>$D$95</formula>
    </cfRule>
  </conditionalFormatting>
  <conditionalFormatting sqref="D102:F102">
    <cfRule type="cellIs" dxfId="57" priority="15" operator="lessThan">
      <formula>$D$95</formula>
    </cfRule>
    <cfRule type="cellIs" dxfId="56" priority="16" operator="greaterThan">
      <formula>$D$95</formula>
    </cfRule>
  </conditionalFormatting>
  <conditionalFormatting sqref="G27:G44">
    <cfRule type="colorScale" priority="136">
      <colorScale>
        <cfvo type="min"/>
        <cfvo type="max"/>
        <color rgb="FFFCFCFF"/>
        <color rgb="FF63BE7B"/>
      </colorScale>
    </cfRule>
  </conditionalFormatting>
  <conditionalFormatting sqref="G49:G65">
    <cfRule type="colorScale" priority="139">
      <colorScale>
        <cfvo type="min"/>
        <cfvo type="max"/>
        <color rgb="FFFCFCFF"/>
        <color rgb="FF63BE7B"/>
      </colorScale>
    </cfRule>
  </conditionalFormatting>
  <conditionalFormatting sqref="G70:G83">
    <cfRule type="colorScale" priority="172">
      <colorScale>
        <cfvo type="min"/>
        <cfvo type="max"/>
        <color rgb="FFFCFCFF"/>
        <color rgb="FF63BE7B"/>
      </colorScale>
    </cfRule>
  </conditionalFormatting>
  <conditionalFormatting sqref="J27:J45">
    <cfRule type="colorScale" priority="120">
      <colorScale>
        <cfvo type="min"/>
        <cfvo type="max"/>
        <color rgb="FFFCFCFF"/>
        <color rgb="FF63BE7B"/>
      </colorScale>
    </cfRule>
  </conditionalFormatting>
  <conditionalFormatting sqref="J49:J66">
    <cfRule type="colorScale" priority="146">
      <colorScale>
        <cfvo type="min"/>
        <cfvo type="max"/>
        <color rgb="FFFCFCFF"/>
        <color rgb="FF63BE7B"/>
      </colorScale>
    </cfRule>
  </conditionalFormatting>
  <conditionalFormatting sqref="J70:J84">
    <cfRule type="colorScale" priority="179">
      <colorScale>
        <cfvo type="min"/>
        <cfvo type="max"/>
        <color rgb="FFFCFCFF"/>
        <color rgb="FF63BE7B"/>
      </colorScale>
    </cfRule>
  </conditionalFormatting>
  <conditionalFormatting sqref="J70:M84">
    <cfRule type="colorScale" priority="65">
      <colorScale>
        <cfvo type="min"/>
        <cfvo type="max"/>
        <color rgb="FFFCFCFF"/>
        <color rgb="FF63BE7B"/>
      </colorScale>
    </cfRule>
  </conditionalFormatting>
  <conditionalFormatting sqref="K27:K45">
    <cfRule type="colorScale" priority="119">
      <colorScale>
        <cfvo type="min"/>
        <cfvo type="max"/>
        <color rgb="FFFCFCFF"/>
        <color rgb="FF63BE7B"/>
      </colorScale>
    </cfRule>
  </conditionalFormatting>
  <conditionalFormatting sqref="K49:K66">
    <cfRule type="colorScale" priority="147">
      <colorScale>
        <cfvo type="min"/>
        <cfvo type="max"/>
        <color rgb="FFFCFCFF"/>
        <color rgb="FF63BE7B"/>
      </colorScale>
    </cfRule>
  </conditionalFormatting>
  <conditionalFormatting sqref="K70:K84">
    <cfRule type="colorScale" priority="180">
      <colorScale>
        <cfvo type="min"/>
        <cfvo type="max"/>
        <color rgb="FFFCFCFF"/>
        <color rgb="FF63BE7B"/>
      </colorScale>
    </cfRule>
  </conditionalFormatting>
  <conditionalFormatting sqref="L27:L45">
    <cfRule type="colorScale" priority="118">
      <colorScale>
        <cfvo type="min"/>
        <cfvo type="max"/>
        <color rgb="FFFCFCFF"/>
        <color rgb="FF63BE7B"/>
      </colorScale>
    </cfRule>
  </conditionalFormatting>
  <conditionalFormatting sqref="L49:L66">
    <cfRule type="colorScale" priority="148">
      <colorScale>
        <cfvo type="min"/>
        <cfvo type="max"/>
        <color rgb="FFFCFCFF"/>
        <color rgb="FF63BE7B"/>
      </colorScale>
    </cfRule>
  </conditionalFormatting>
  <conditionalFormatting sqref="L70:L84">
    <cfRule type="colorScale" priority="181">
      <colorScale>
        <cfvo type="min"/>
        <cfvo type="max"/>
        <color rgb="FFFCFCFF"/>
        <color rgb="FF63BE7B"/>
      </colorScale>
    </cfRule>
  </conditionalFormatting>
  <conditionalFormatting sqref="M27:M45">
    <cfRule type="colorScale" priority="117">
      <colorScale>
        <cfvo type="min"/>
        <cfvo type="max"/>
        <color rgb="FFFCFCFF"/>
        <color rgb="FF63BE7B"/>
      </colorScale>
    </cfRule>
  </conditionalFormatting>
  <conditionalFormatting sqref="M49:M66">
    <cfRule type="colorScale" priority="149">
      <colorScale>
        <cfvo type="min"/>
        <cfvo type="max"/>
        <color rgb="FFFCFCFF"/>
        <color rgb="FF63BE7B"/>
      </colorScale>
    </cfRule>
  </conditionalFormatting>
  <conditionalFormatting sqref="M70:M84">
    <cfRule type="colorScale" priority="182">
      <colorScale>
        <cfvo type="min"/>
        <cfvo type="max"/>
        <color rgb="FFFCFCFF"/>
        <color rgb="FF63BE7B"/>
      </colorScale>
    </cfRule>
  </conditionalFormatting>
  <conditionalFormatting sqref="P27:S44">
    <cfRule type="colorScale" priority="132">
      <colorScale>
        <cfvo type="min"/>
        <cfvo type="max"/>
        <color rgb="FFFCFCFF"/>
        <color rgb="FF63BE7B"/>
      </colorScale>
    </cfRule>
  </conditionalFormatting>
  <conditionalFormatting sqref="P45:S45">
    <cfRule type="colorScale" priority="130">
      <colorScale>
        <cfvo type="min"/>
        <cfvo type="max"/>
        <color rgb="FFFCFCFF"/>
        <color rgb="FF63BE7B"/>
      </colorScale>
    </cfRule>
  </conditionalFormatting>
  <conditionalFormatting sqref="P49:S65">
    <cfRule type="colorScale" priority="140">
      <colorScale>
        <cfvo type="min"/>
        <cfvo type="max"/>
        <color rgb="FFFCFCFF"/>
        <color rgb="FF63BE7B"/>
      </colorScale>
    </cfRule>
  </conditionalFormatting>
  <conditionalFormatting sqref="P66:S66">
    <cfRule type="colorScale" priority="108">
      <colorScale>
        <cfvo type="min"/>
        <cfvo type="max"/>
        <color rgb="FFFCFCFF"/>
        <color rgb="FF63BE7B"/>
      </colorScale>
    </cfRule>
  </conditionalFormatting>
  <conditionalFormatting sqref="P70:S83">
    <cfRule type="colorScale" priority="173">
      <colorScale>
        <cfvo type="min"/>
        <cfvo type="max"/>
        <color rgb="FFFCFCFF"/>
        <color rgb="FF63BE7B"/>
      </colorScale>
    </cfRule>
  </conditionalFormatting>
  <conditionalFormatting sqref="P84:S84">
    <cfRule type="colorScale" priority="82">
      <colorScale>
        <cfvo type="min"/>
        <cfvo type="max"/>
        <color rgb="FFFCFCFF"/>
        <color rgb="FF63BE7B"/>
      </colorScale>
    </cfRule>
  </conditionalFormatting>
  <conditionalFormatting sqref="P27:T45">
    <cfRule type="colorScale" priority="116">
      <colorScale>
        <cfvo type="min"/>
        <cfvo type="percentile" val="50"/>
        <cfvo type="max"/>
        <color rgb="FFF8696B"/>
        <color rgb="FFFFEB84"/>
        <color rgb="FF63BE7B"/>
      </colorScale>
    </cfRule>
  </conditionalFormatting>
  <conditionalFormatting sqref="P45:T45">
    <cfRule type="colorScale" priority="121">
      <colorScale>
        <cfvo type="min"/>
        <cfvo type="max"/>
        <color rgb="FFFCFCFF"/>
        <color rgb="FF63BE7B"/>
      </colorScale>
    </cfRule>
  </conditionalFormatting>
  <conditionalFormatting sqref="P49:T66">
    <cfRule type="colorScale" priority="90">
      <colorScale>
        <cfvo type="min"/>
        <cfvo type="percentile" val="50"/>
        <cfvo type="max"/>
        <color rgb="FFF8696B"/>
        <color rgb="FFFFEB84"/>
        <color rgb="FF63BE7B"/>
      </colorScale>
    </cfRule>
  </conditionalFormatting>
  <conditionalFormatting sqref="P66:T66">
    <cfRule type="colorScale" priority="99">
      <colorScale>
        <cfvo type="min"/>
        <cfvo type="max"/>
        <color rgb="FFFCFCFF"/>
        <color rgb="FF63BE7B"/>
      </colorScale>
    </cfRule>
  </conditionalFormatting>
  <conditionalFormatting sqref="P70:T84">
    <cfRule type="colorScale" priority="64">
      <colorScale>
        <cfvo type="min"/>
        <cfvo type="percentile" val="50"/>
        <cfvo type="max"/>
        <color rgb="FFF8696B"/>
        <color rgb="FFFFEB84"/>
        <color rgb="FF63BE7B"/>
      </colorScale>
    </cfRule>
  </conditionalFormatting>
  <conditionalFormatting sqref="P84:T84">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7:T44">
    <cfRule type="colorScale" priority="131">
      <colorScale>
        <cfvo type="min"/>
        <cfvo type="max"/>
        <color rgb="FFFCFCFF"/>
        <color rgb="FF63BE7B"/>
      </colorScale>
    </cfRule>
  </conditionalFormatting>
  <conditionalFormatting sqref="T49:T65">
    <cfRule type="colorScale" priority="141">
      <colorScale>
        <cfvo type="min"/>
        <cfvo type="max"/>
        <color rgb="FFFCFCFF"/>
        <color rgb="FF63BE7B"/>
      </colorScale>
    </cfRule>
  </conditionalFormatting>
  <conditionalFormatting sqref="T70:T83">
    <cfRule type="colorScale" priority="174">
      <colorScale>
        <cfvo type="min"/>
        <cfvo type="max"/>
        <color rgb="FFFCFCFF"/>
        <color rgb="FF63BE7B"/>
      </colorScale>
    </cfRule>
  </conditionalFormatting>
  <conditionalFormatting sqref="W27:Z44">
    <cfRule type="colorScale" priority="129">
      <colorScale>
        <cfvo type="min"/>
        <cfvo type="max"/>
        <color rgb="FFFCFCFF"/>
        <color rgb="FF63BE7B"/>
      </colorScale>
    </cfRule>
  </conditionalFormatting>
  <conditionalFormatting sqref="W45:Z45">
    <cfRule type="colorScale" priority="127">
      <colorScale>
        <cfvo type="min"/>
        <cfvo type="max"/>
        <color rgb="FFFCFCFF"/>
        <color rgb="FF63BE7B"/>
      </colorScale>
    </cfRule>
  </conditionalFormatting>
  <conditionalFormatting sqref="W49:Z65">
    <cfRule type="colorScale" priority="142">
      <colorScale>
        <cfvo type="min"/>
        <cfvo type="max"/>
        <color rgb="FFFCFCFF"/>
        <color rgb="FF63BE7B"/>
      </colorScale>
    </cfRule>
  </conditionalFormatting>
  <conditionalFormatting sqref="W66:Z66">
    <cfRule type="colorScale" priority="105">
      <colorScale>
        <cfvo type="min"/>
        <cfvo type="max"/>
        <color rgb="FFFCFCFF"/>
        <color rgb="FF63BE7B"/>
      </colorScale>
    </cfRule>
  </conditionalFormatting>
  <conditionalFormatting sqref="W70:Z83">
    <cfRule type="colorScale" priority="175">
      <colorScale>
        <cfvo type="min"/>
        <cfvo type="max"/>
        <color rgb="FFFCFCFF"/>
        <color rgb="FF63BE7B"/>
      </colorScale>
    </cfRule>
  </conditionalFormatting>
  <conditionalFormatting sqref="W84:Z84">
    <cfRule type="colorScale" priority="79">
      <colorScale>
        <cfvo type="min"/>
        <cfvo type="max"/>
        <color rgb="FFFCFCFF"/>
        <color rgb="FF63BE7B"/>
      </colorScale>
    </cfRule>
  </conditionalFormatting>
  <conditionalFormatting sqref="W27:AA45">
    <cfRule type="colorScale" priority="114">
      <colorScale>
        <cfvo type="min"/>
        <cfvo type="percentile" val="50"/>
        <cfvo type="max"/>
        <color rgb="FF63BE7B"/>
        <color rgb="FFFFEB84"/>
        <color rgb="FFF8696B"/>
      </colorScale>
    </cfRule>
  </conditionalFormatting>
  <conditionalFormatting sqref="W45:AA45">
    <cfRule type="colorScale" priority="123">
      <colorScale>
        <cfvo type="min"/>
        <cfvo type="max"/>
        <color rgb="FFFCFCFF"/>
        <color rgb="FF63BE7B"/>
      </colorScale>
    </cfRule>
  </conditionalFormatting>
  <conditionalFormatting sqref="W49:AA66">
    <cfRule type="colorScale" priority="89">
      <colorScale>
        <cfvo type="min"/>
        <cfvo type="percentile" val="50"/>
        <cfvo type="max"/>
        <color rgb="FF63BE7B"/>
        <color rgb="FFFFEB84"/>
        <color rgb="FFF8696B"/>
      </colorScale>
    </cfRule>
  </conditionalFormatting>
  <conditionalFormatting sqref="W66:AA66">
    <cfRule type="colorScale" priority="101">
      <colorScale>
        <cfvo type="min"/>
        <cfvo type="max"/>
        <color rgb="FFFCFCFF"/>
        <color rgb="FF63BE7B"/>
      </colorScale>
    </cfRule>
  </conditionalFormatting>
  <conditionalFormatting sqref="W70:AA84">
    <cfRule type="colorScale" priority="63">
      <colorScale>
        <cfvo type="min"/>
        <cfvo type="percentile" val="50"/>
        <cfvo type="max"/>
        <color rgb="FF63BE7B"/>
        <color rgb="FFFFEB84"/>
        <color rgb="FFF8696B"/>
      </colorScale>
    </cfRule>
  </conditionalFormatting>
  <conditionalFormatting sqref="W84:AA84">
    <cfRule type="colorScale" priority="75">
      <colorScale>
        <cfvo type="min"/>
        <cfvo type="max"/>
        <color rgb="FFFCFCFF"/>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AA27:AA44">
    <cfRule type="colorScale" priority="128">
      <colorScale>
        <cfvo type="min"/>
        <cfvo type="max"/>
        <color rgb="FFFCFCFF"/>
        <color rgb="FF63BE7B"/>
      </colorScale>
    </cfRule>
  </conditionalFormatting>
  <conditionalFormatting sqref="AA49:AA65">
    <cfRule type="colorScale" priority="143">
      <colorScale>
        <cfvo type="min"/>
        <cfvo type="max"/>
        <color rgb="FFFCFCFF"/>
        <color rgb="FF63BE7B"/>
      </colorScale>
    </cfRule>
  </conditionalFormatting>
  <conditionalFormatting sqref="AA70:AA83">
    <cfRule type="colorScale" priority="176">
      <colorScale>
        <cfvo type="min"/>
        <cfvo type="max"/>
        <color rgb="FFFCFCFF"/>
        <color rgb="FF63BE7B"/>
      </colorScale>
    </cfRule>
  </conditionalFormatting>
  <conditionalFormatting sqref="AD27:AG44">
    <cfRule type="colorScale" priority="126">
      <colorScale>
        <cfvo type="min"/>
        <cfvo type="max"/>
        <color rgb="FFFCFCFF"/>
        <color rgb="FF63BE7B"/>
      </colorScale>
    </cfRule>
  </conditionalFormatting>
  <conditionalFormatting sqref="AD45:AG45">
    <cfRule type="colorScale" priority="124">
      <colorScale>
        <cfvo type="min"/>
        <cfvo type="max"/>
        <color rgb="FFFCFCFF"/>
        <color rgb="FF63BE7B"/>
      </colorScale>
    </cfRule>
  </conditionalFormatting>
  <conditionalFormatting sqref="AD49:AG65">
    <cfRule type="colorScale" priority="144">
      <colorScale>
        <cfvo type="min"/>
        <cfvo type="max"/>
        <color rgb="FFFCFCFF"/>
        <color rgb="FF63BE7B"/>
      </colorScale>
    </cfRule>
  </conditionalFormatting>
  <conditionalFormatting sqref="AD66:AG66">
    <cfRule type="colorScale" priority="102">
      <colorScale>
        <cfvo type="min"/>
        <cfvo type="max"/>
        <color rgb="FFFCFCFF"/>
        <color rgb="FF63BE7B"/>
      </colorScale>
    </cfRule>
  </conditionalFormatting>
  <conditionalFormatting sqref="AD70:AG83">
    <cfRule type="colorScale" priority="177">
      <colorScale>
        <cfvo type="min"/>
        <cfvo type="max"/>
        <color rgb="FFFCFCFF"/>
        <color rgb="FF63BE7B"/>
      </colorScale>
    </cfRule>
  </conditionalFormatting>
  <conditionalFormatting sqref="AD84:AG84">
    <cfRule type="colorScale" priority="76">
      <colorScale>
        <cfvo type="min"/>
        <cfvo type="max"/>
        <color rgb="FFFCFCFF"/>
        <color rgb="FF63BE7B"/>
      </colorScale>
    </cfRule>
  </conditionalFormatting>
  <conditionalFormatting sqref="AD27:AH45">
    <cfRule type="colorScale" priority="115">
      <colorScale>
        <cfvo type="min"/>
        <cfvo type="percentile" val="50"/>
        <cfvo type="max"/>
        <color rgb="FF63BE7B"/>
        <color rgb="FFFFEB84"/>
        <color rgb="FFF8696B"/>
      </colorScale>
    </cfRule>
  </conditionalFormatting>
  <conditionalFormatting sqref="AD45:AH45">
    <cfRule type="colorScale" priority="122">
      <colorScale>
        <cfvo type="min"/>
        <cfvo type="max"/>
        <color rgb="FFFCFCFF"/>
        <color rgb="FF63BE7B"/>
      </colorScale>
    </cfRule>
  </conditionalFormatting>
  <conditionalFormatting sqref="AD49:AH66">
    <cfRule type="colorScale" priority="88">
      <colorScale>
        <cfvo type="min"/>
        <cfvo type="percentile" val="50"/>
        <cfvo type="max"/>
        <color rgb="FF63BE7B"/>
        <color rgb="FFFFEB84"/>
        <color rgb="FFF8696B"/>
      </colorScale>
    </cfRule>
  </conditionalFormatting>
  <conditionalFormatting sqref="AD66:AH66">
    <cfRule type="colorScale" priority="100">
      <colorScale>
        <cfvo type="min"/>
        <cfvo type="max"/>
        <color rgb="FFFCFCFF"/>
        <color rgb="FF63BE7B"/>
      </colorScale>
    </cfRule>
  </conditionalFormatting>
  <conditionalFormatting sqref="AD70:AH84">
    <cfRule type="colorScale" priority="62">
      <colorScale>
        <cfvo type="min"/>
        <cfvo type="percentile" val="50"/>
        <cfvo type="max"/>
        <color rgb="FF63BE7B"/>
        <color rgb="FFFFEB84"/>
        <color rgb="FFF8696B"/>
      </colorScale>
    </cfRule>
  </conditionalFormatting>
  <conditionalFormatting sqref="AD84:AH84">
    <cfRule type="colorScale" priority="74">
      <colorScale>
        <cfvo type="min"/>
        <cfvo type="max"/>
        <color rgb="FFFCFCFF"/>
        <color rgb="FF63BE7B"/>
      </colorScale>
    </cfRule>
  </conditionalFormatting>
  <conditionalFormatting sqref="AH27:AH44">
    <cfRule type="colorScale" priority="125">
      <colorScale>
        <cfvo type="min"/>
        <cfvo type="max"/>
        <color rgb="FFFCFCFF"/>
        <color rgb="FF63BE7B"/>
      </colorScale>
    </cfRule>
  </conditionalFormatting>
  <conditionalFormatting sqref="AH49:AH65">
    <cfRule type="colorScale" priority="145">
      <colorScale>
        <cfvo type="min"/>
        <cfvo type="max"/>
        <color rgb="FFFCFCFF"/>
        <color rgb="FF63BE7B"/>
      </colorScale>
    </cfRule>
  </conditionalFormatting>
  <conditionalFormatting sqref="AH70:AH83">
    <cfRule type="colorScale" priority="178">
      <colorScale>
        <cfvo type="min"/>
        <cfvo type="max"/>
        <color rgb="FFFCFCFF"/>
        <color rgb="FF63BE7B"/>
      </colorScale>
    </cfRule>
  </conditionalFormatting>
  <dataValidations count="5">
    <dataValidation type="list" allowBlank="1" showInputMessage="1" showErrorMessage="1" sqref="G97:H97" xr:uid="{DBE2499C-20D4-4FC4-A2A4-DF4F291B078E}">
      <formula1>$R$91:$R$94</formula1>
    </dataValidation>
    <dataValidation type="list" allowBlank="1" showInputMessage="1" showErrorMessage="1" sqref="G99" xr:uid="{9605FCE1-2F74-4E4A-89B0-4137C228E35A}">
      <formula1>"25%,33%,44%,50%.66%"</formula1>
    </dataValidation>
    <dataValidation type="list" allowBlank="1" showInputMessage="1" showErrorMessage="1" sqref="G92:H92" xr:uid="{1F09D766-83AF-4F79-98CB-BE7899D0AC4E}">
      <formula1>$L$91:$L$95</formula1>
    </dataValidation>
    <dataValidation type="list" allowBlank="1" showInputMessage="1" showErrorMessage="1" sqref="D95:F95" xr:uid="{8B50194D-F84A-460C-AED5-DEB1203AED9D}">
      <formula1>"-1100,-1750"</formula1>
    </dataValidation>
    <dataValidation type="list" allowBlank="1" showInputMessage="1" showErrorMessage="1" sqref="D94:F94"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S15" sqref="S15"/>
    </sheetView>
  </sheetViews>
  <sheetFormatPr defaultColWidth="12.7109375" defaultRowHeight="15"/>
  <cols>
    <col min="19" max="19" width="12.85546875" customWidth="1"/>
  </cols>
  <sheetData>
    <row r="2" spans="2:18" ht="18.75">
      <c r="B2" s="319" t="s">
        <v>810</v>
      </c>
      <c r="C2" s="319"/>
      <c r="D2" s="319"/>
      <c r="E2" s="319"/>
      <c r="F2" s="319"/>
      <c r="G2" s="319"/>
      <c r="H2" s="319"/>
      <c r="I2" s="319"/>
      <c r="J2" s="319"/>
      <c r="K2" s="319"/>
      <c r="L2" s="319"/>
      <c r="M2" s="319"/>
      <c r="N2" s="319"/>
      <c r="O2" s="319"/>
      <c r="P2" s="319"/>
      <c r="Q2" s="319"/>
      <c r="R2" s="319"/>
    </row>
    <row r="3" spans="2:18" ht="31.5" customHeight="1">
      <c r="B3" s="320" t="s">
        <v>1108</v>
      </c>
      <c r="C3" s="320"/>
      <c r="D3" s="320"/>
      <c r="E3" s="320"/>
      <c r="F3" s="320"/>
      <c r="G3" s="320"/>
      <c r="H3" s="320"/>
      <c r="I3" s="320"/>
      <c r="J3" s="320"/>
      <c r="K3" s="320"/>
      <c r="L3" s="320"/>
      <c r="M3" s="320"/>
      <c r="N3" s="320"/>
      <c r="O3" s="320"/>
      <c r="P3" s="320"/>
      <c r="Q3" s="320"/>
      <c r="R3" s="320"/>
    </row>
    <row r="4" spans="2:18" ht="77.25" customHeight="1">
      <c r="B4" s="320"/>
      <c r="C4" s="320"/>
      <c r="D4" s="320"/>
      <c r="E4" s="320"/>
      <c r="F4" s="320"/>
      <c r="G4" s="320"/>
      <c r="H4" s="320"/>
      <c r="I4" s="320"/>
      <c r="J4" s="320"/>
      <c r="K4" s="320"/>
      <c r="L4" s="320"/>
      <c r="M4" s="320"/>
      <c r="N4" s="320"/>
      <c r="O4" s="320"/>
      <c r="P4" s="320"/>
      <c r="Q4" s="320"/>
      <c r="R4" s="320"/>
    </row>
    <row r="6" spans="2:18">
      <c r="B6" s="379" t="s">
        <v>788</v>
      </c>
      <c r="C6" s="379"/>
      <c r="D6" s="379"/>
      <c r="E6" s="379"/>
      <c r="F6" s="379"/>
      <c r="H6" s="379" t="s">
        <v>786</v>
      </c>
      <c r="I6" s="379"/>
      <c r="J6" s="379"/>
      <c r="K6" s="379"/>
      <c r="L6" s="379" t="s">
        <v>798</v>
      </c>
      <c r="M6" s="379"/>
      <c r="N6" s="379"/>
    </row>
    <row r="7" spans="2:18">
      <c r="B7" s="2" t="s">
        <v>674</v>
      </c>
      <c r="C7" s="2" t="s">
        <v>761</v>
      </c>
      <c r="D7" s="2" t="s">
        <v>762</v>
      </c>
      <c r="E7" s="2" t="s">
        <v>763</v>
      </c>
      <c r="F7" s="2" t="s">
        <v>777</v>
      </c>
      <c r="H7" s="178" t="s">
        <v>12</v>
      </c>
      <c r="I7" s="72" t="s">
        <v>760</v>
      </c>
      <c r="J7" s="72" t="s">
        <v>759</v>
      </c>
      <c r="K7" s="72" t="s">
        <v>758</v>
      </c>
      <c r="L7" s="178" t="s">
        <v>12</v>
      </c>
      <c r="M7" s="177" t="s">
        <v>784</v>
      </c>
      <c r="N7" s="72" t="s">
        <v>758</v>
      </c>
    </row>
    <row r="8" spans="2:18">
      <c r="B8" s="4" t="s">
        <v>755</v>
      </c>
      <c r="C8" s="4" t="s">
        <v>250</v>
      </c>
      <c r="D8" s="2">
        <f>INDEX(I56:K66,MATCH($C$8,$G$56:$G$66,0),MATCH($B$8,$I$55:$K$55,0))</f>
        <v>6500</v>
      </c>
      <c r="E8" s="2">
        <f>INDEX(N56:P66,MATCH($C$8,$G$56:$G$66,0),MATCH($B$8,$I$55:$K$55,0))</f>
        <v>2231</v>
      </c>
      <c r="F8" s="2">
        <f>INDEX(S56:U66,MATCH($C$8,$G$56:$G$66,0),MATCH($B$8,$I$55:$K$55,0))</f>
        <v>2000</v>
      </c>
      <c r="H8" s="2">
        <v>1</v>
      </c>
      <c r="I8" s="75">
        <f t="shared" ref="I8:I26" si="0">(M30*($D$8+$D$10+$E$10)+N30*-($B$12+$E$10)+O30*$C$12*-($B$12+$E$10)+P30*$F$12+(1-M$30)*$E$12)*(1-$C$10)-$C$10*$B$12</f>
        <v>-705.34034500316</v>
      </c>
      <c r="J8" s="75">
        <f t="shared" ref="J8:J26" si="1">(($E$8+$D$10+$E$10)*M30-N30*($B$12+$E$10)-O30*$C$12*($B$12+$E$10)+P30*$F$12)*(1-$C$10)-$C$10*$B$12</f>
        <v>-2091.1520150443203</v>
      </c>
      <c r="K8" s="75">
        <f t="shared" ref="K8:K26" si="2">INDEX($C$52:$E$70,MATCH(B30,$B$52:$B$70,0),MATCH($B$8,$C$51:$E$51,0))</f>
        <v>-1900</v>
      </c>
      <c r="L8" s="2">
        <v>1</v>
      </c>
      <c r="M8" s="161">
        <f t="shared" ref="M8:M26" si="3">(($F$8+$D$10+$E$10)*M30-N30*($B$12+$E$10)-O30*$C$12*($B$12+$E$10)+P30*$F$12)*(1-$C$10)-$C$10*$B$12</f>
        <v>-2186.9809191588597</v>
      </c>
      <c r="N8" s="75">
        <f t="shared" ref="N8:N26" si="4">INDEX($C$52:$E$70,MATCH(B30,$B$52:$B$70,0),MATCH($B$8,$C$51:$E$51,0))</f>
        <v>-1900</v>
      </c>
    </row>
    <row r="9" spans="2:18">
      <c r="B9" s="2" t="s">
        <v>695</v>
      </c>
      <c r="C9" s="2" t="s">
        <v>304</v>
      </c>
      <c r="D9" s="2" t="s">
        <v>772</v>
      </c>
      <c r="E9" s="2" t="s">
        <v>785</v>
      </c>
      <c r="F9" s="2" t="s">
        <v>325</v>
      </c>
      <c r="H9" s="2">
        <v>2</v>
      </c>
      <c r="I9" s="75">
        <f t="shared" si="0"/>
        <v>-704.45493238732968</v>
      </c>
      <c r="J9" s="75">
        <f t="shared" si="1"/>
        <v>-2087.7472654850608</v>
      </c>
      <c r="K9" s="75">
        <f t="shared" si="2"/>
        <v>-1900</v>
      </c>
      <c r="L9" s="2">
        <v>2</v>
      </c>
      <c r="M9" s="161">
        <f t="shared" si="3"/>
        <v>-2183.4398456750437</v>
      </c>
      <c r="N9" s="75">
        <f t="shared" si="4"/>
        <v>-1900</v>
      </c>
    </row>
    <row r="10" spans="2:18">
      <c r="B10" s="4">
        <v>7</v>
      </c>
      <c r="C10" s="73">
        <v>0.2</v>
      </c>
      <c r="D10" s="4">
        <v>1000</v>
      </c>
      <c r="E10" s="4">
        <v>300</v>
      </c>
      <c r="F10" s="4" t="s">
        <v>327</v>
      </c>
      <c r="H10" s="2">
        <v>3</v>
      </c>
      <c r="I10" s="75">
        <f t="shared" si="0"/>
        <v>-703.60269320375562</v>
      </c>
      <c r="J10" s="75">
        <f t="shared" si="1"/>
        <v>-2083.6779234191408</v>
      </c>
      <c r="K10" s="75">
        <f t="shared" si="2"/>
        <v>-1868.8693342188199</v>
      </c>
      <c r="L10" s="2">
        <v>3</v>
      </c>
      <c r="M10" s="161">
        <f t="shared" si="3"/>
        <v>-2179.1964228488</v>
      </c>
      <c r="N10" s="75">
        <f t="shared" si="4"/>
        <v>-1868.8693342188199</v>
      </c>
    </row>
    <row r="11" spans="2:18">
      <c r="B11" s="2" t="s">
        <v>748</v>
      </c>
      <c r="C11" s="2" t="s">
        <v>301</v>
      </c>
      <c r="D11" s="2" t="s">
        <v>696</v>
      </c>
      <c r="E11" s="2" t="s">
        <v>749</v>
      </c>
      <c r="F11" s="2" t="s">
        <v>757</v>
      </c>
      <c r="H11" s="2">
        <v>4</v>
      </c>
      <c r="I11" s="75">
        <f t="shared" si="0"/>
        <v>-702.80262228212166</v>
      </c>
      <c r="J11" s="75">
        <f t="shared" si="1"/>
        <v>-2078.7483907350033</v>
      </c>
      <c r="K11" s="75">
        <f t="shared" si="2"/>
        <v>-1830</v>
      </c>
      <c r="L11" s="2">
        <v>4</v>
      </c>
      <c r="M11" s="161">
        <f t="shared" si="3"/>
        <v>-2174.0434407228404</v>
      </c>
      <c r="N11" s="75">
        <f t="shared" si="4"/>
        <v>-1830</v>
      </c>
    </row>
    <row r="12" spans="2:18">
      <c r="B12" s="110">
        <f>INDEX(K52:M52,MATCH(B8,K51:M51,0))</f>
        <v>7500</v>
      </c>
      <c r="C12" s="176">
        <f>INDEX(G52:I52,MATCH(B8,G51:I51,0))</f>
        <v>0.44</v>
      </c>
      <c r="D12" s="2">
        <v>6.42</v>
      </c>
      <c r="E12" s="2">
        <v>-1000</v>
      </c>
      <c r="F12" s="2">
        <v>1300</v>
      </c>
      <c r="H12" s="2">
        <v>5</v>
      </c>
      <c r="I12" s="75">
        <f t="shared" si="0"/>
        <v>-702.0804879274333</v>
      </c>
      <c r="J12" s="75">
        <f t="shared" si="1"/>
        <v>-2072.6978844347213</v>
      </c>
      <c r="K12" s="75">
        <f t="shared" si="2"/>
        <v>-1794.9764002044301</v>
      </c>
      <c r="L12" s="2">
        <v>5</v>
      </c>
      <c r="M12" s="161">
        <f t="shared" si="3"/>
        <v>-2167.7046107122205</v>
      </c>
      <c r="N12" s="75">
        <f t="shared" si="4"/>
        <v>-1794.9764002044301</v>
      </c>
    </row>
    <row r="13" spans="2:18">
      <c r="B13" t="s">
        <v>790</v>
      </c>
      <c r="D13" s="105"/>
      <c r="H13" s="2">
        <v>6</v>
      </c>
      <c r="I13" s="75">
        <f t="shared" si="0"/>
        <v>-701.47131690593733</v>
      </c>
      <c r="J13" s="75">
        <f t="shared" si="1"/>
        <v>-2065.1767763683761</v>
      </c>
      <c r="K13" s="75">
        <f t="shared" si="2"/>
        <v>-1794.9764002044301</v>
      </c>
      <c r="L13" s="2">
        <v>6</v>
      </c>
      <c r="M13" s="161">
        <f t="shared" si="3"/>
        <v>-2159.8094905921484</v>
      </c>
      <c r="N13" s="75">
        <f t="shared" si="4"/>
        <v>-1794.9764002044301</v>
      </c>
    </row>
    <row r="14" spans="2:18">
      <c r="B14" t="s">
        <v>791</v>
      </c>
      <c r="H14" s="2">
        <v>7</v>
      </c>
      <c r="I14" s="75">
        <f t="shared" si="0"/>
        <v>-701.02285595441026</v>
      </c>
      <c r="J14" s="75">
        <f t="shared" si="1"/>
        <v>-2055.7136526684526</v>
      </c>
      <c r="K14" s="75">
        <f t="shared" si="2"/>
        <v>-1745.8955106327101</v>
      </c>
      <c r="L14" s="2">
        <v>7</v>
      </c>
      <c r="M14" s="161">
        <f t="shared" si="3"/>
        <v>-2149.8585741785027</v>
      </c>
      <c r="N14" s="75">
        <f t="shared" si="4"/>
        <v>-1745.8955106327101</v>
      </c>
    </row>
    <row r="15" spans="2:18">
      <c r="H15" s="2">
        <v>8</v>
      </c>
      <c r="I15" s="75">
        <f t="shared" si="0"/>
        <v>-700.80042245095308</v>
      </c>
      <c r="J15" s="75">
        <f t="shared" si="1"/>
        <v>-2043.6691726667364</v>
      </c>
      <c r="K15" s="75">
        <f t="shared" si="2"/>
        <v>-1700</v>
      </c>
      <c r="L15" s="2">
        <v>8</v>
      </c>
      <c r="M15" s="161">
        <f t="shared" si="3"/>
        <v>-2137.1743910282512</v>
      </c>
      <c r="N15" s="75">
        <f t="shared" si="4"/>
        <v>-1700</v>
      </c>
    </row>
    <row r="16" spans="2:18">
      <c r="B16" s="379" t="s">
        <v>797</v>
      </c>
      <c r="C16" s="379"/>
      <c r="D16" s="379"/>
      <c r="E16" s="379"/>
      <c r="H16" s="2">
        <v>9</v>
      </c>
      <c r="I16" s="75">
        <f t="shared" si="0"/>
        <v>-700.89374417163799</v>
      </c>
      <c r="J16" s="75">
        <f t="shared" si="1"/>
        <v>-2028.1710278486726</v>
      </c>
      <c r="K16" s="75">
        <f t="shared" si="2"/>
        <v>-1675.5429003051099</v>
      </c>
      <c r="L16" s="2">
        <v>9</v>
      </c>
      <c r="M16" s="161">
        <f t="shared" si="3"/>
        <v>-2120.8325758493415</v>
      </c>
      <c r="N16" s="75">
        <f t="shared" si="4"/>
        <v>-1675.5429003051099</v>
      </c>
    </row>
    <row r="17" spans="2:21">
      <c r="B17" s="179" t="s">
        <v>793</v>
      </c>
      <c r="C17" s="180" t="s">
        <v>794</v>
      </c>
      <c r="D17" s="181" t="s">
        <v>795</v>
      </c>
      <c r="E17" s="4" t="s">
        <v>796</v>
      </c>
      <c r="H17" s="2">
        <v>10</v>
      </c>
      <c r="I17" s="75">
        <f t="shared" si="0"/>
        <v>-701.42666648976865</v>
      </c>
      <c r="J17" s="75">
        <f t="shared" si="1"/>
        <v>-2008.0216562713149</v>
      </c>
      <c r="K17" s="75">
        <f t="shared" si="2"/>
        <v>-1675.5429003051099</v>
      </c>
      <c r="L17" s="2">
        <v>10</v>
      </c>
      <c r="M17" s="161">
        <f t="shared" si="3"/>
        <v>-2099.5640639838934</v>
      </c>
      <c r="N17" s="75">
        <f t="shared" si="4"/>
        <v>-1675.5429003051099</v>
      </c>
    </row>
    <row r="18" spans="2:21">
      <c r="B18" t="s">
        <v>789</v>
      </c>
      <c r="H18" s="2">
        <v>11</v>
      </c>
      <c r="I18" s="75">
        <f t="shared" si="0"/>
        <v>-702.57102243682391</v>
      </c>
      <c r="J18" s="75">
        <f t="shared" si="1"/>
        <v>-1981.5664057339218</v>
      </c>
      <c r="K18" s="75">
        <f t="shared" si="2"/>
        <v>-1622.2906784020101</v>
      </c>
      <c r="L18" s="2">
        <v>11</v>
      </c>
      <c r="M18" s="161">
        <f t="shared" si="3"/>
        <v>-2071.6153702284382</v>
      </c>
      <c r="N18" s="75">
        <f t="shared" si="4"/>
        <v>-1622.2906784020101</v>
      </c>
    </row>
    <row r="19" spans="2:21">
      <c r="B19" t="s">
        <v>792</v>
      </c>
      <c r="H19" s="2">
        <v>12</v>
      </c>
      <c r="I19" s="75">
        <f t="shared" si="0"/>
        <v>-704.56659066119016</v>
      </c>
      <c r="J19" s="75">
        <f t="shared" si="1"/>
        <v>-1946.503857538898</v>
      </c>
      <c r="K19" s="75">
        <f t="shared" si="2"/>
        <v>-1622.2906784020101</v>
      </c>
      <c r="L19" s="2">
        <v>12</v>
      </c>
      <c r="M19" s="161">
        <f t="shared" si="3"/>
        <v>-2034.5475690718592</v>
      </c>
      <c r="N19" s="75">
        <f t="shared" si="4"/>
        <v>-1622.2906784020101</v>
      </c>
    </row>
    <row r="20" spans="2:21">
      <c r="H20" s="2">
        <v>13</v>
      </c>
      <c r="I20" s="75">
        <f t="shared" si="0"/>
        <v>-707.75002457602068</v>
      </c>
      <c r="J20" s="75">
        <f t="shared" si="1"/>
        <v>-1899.6109190888669</v>
      </c>
      <c r="K20" s="75">
        <f t="shared" si="2"/>
        <v>-1550</v>
      </c>
      <c r="L20" s="2">
        <v>13</v>
      </c>
      <c r="M20" s="161">
        <f t="shared" si="3"/>
        <v>-1984.9449463828298</v>
      </c>
      <c r="N20" s="75">
        <f t="shared" si="4"/>
        <v>-1550</v>
      </c>
    </row>
    <row r="21" spans="2:21">
      <c r="H21" s="2">
        <v>14</v>
      </c>
      <c r="I21" s="75">
        <f t="shared" si="0"/>
        <v>-712.59710680254545</v>
      </c>
      <c r="J21" s="75">
        <f t="shared" si="1"/>
        <v>-1836.3413205203128</v>
      </c>
      <c r="K21" s="75">
        <f t="shared" si="2"/>
        <v>-1517.5043302116601</v>
      </c>
      <c r="L21" s="2">
        <v>14</v>
      </c>
      <c r="M21" s="161">
        <f t="shared" si="3"/>
        <v>-1917.9894838499602</v>
      </c>
      <c r="N21" s="75">
        <f t="shared" si="4"/>
        <v>-1517.5043302116601</v>
      </c>
    </row>
    <row r="22" spans="2:21">
      <c r="H22" s="2">
        <v>15</v>
      </c>
      <c r="I22" s="75">
        <f t="shared" si="0"/>
        <v>-719.78496051836373</v>
      </c>
      <c r="J22" s="75">
        <f t="shared" si="1"/>
        <v>-1750.2345137598961</v>
      </c>
      <c r="K22" s="75">
        <f t="shared" si="2"/>
        <v>-1450</v>
      </c>
      <c r="L22" s="2">
        <v>15</v>
      </c>
      <c r="M22" s="161">
        <f t="shared" si="3"/>
        <v>-1826.8344066351024</v>
      </c>
      <c r="N22" s="75">
        <f t="shared" si="4"/>
        <v>-1450</v>
      </c>
    </row>
    <row r="23" spans="2:21">
      <c r="H23" s="2">
        <v>16</v>
      </c>
      <c r="I23" s="75">
        <f t="shared" si="0"/>
        <v>-730.28440846458875</v>
      </c>
      <c r="J23" s="75">
        <f t="shared" si="1"/>
        <v>-1632.0381595915781</v>
      </c>
      <c r="K23" s="75">
        <f t="shared" si="2"/>
        <v>-1420</v>
      </c>
      <c r="L23" s="2">
        <v>16</v>
      </c>
      <c r="M23" s="161">
        <f t="shared" si="3"/>
        <v>-1701.6741896678946</v>
      </c>
      <c r="N23" s="75">
        <f t="shared" si="4"/>
        <v>-1420</v>
      </c>
    </row>
    <row r="24" spans="2:21">
      <c r="H24" s="2">
        <v>17</v>
      </c>
      <c r="I24" s="75">
        <f t="shared" si="0"/>
        <v>-745.49828588588412</v>
      </c>
      <c r="J24" s="75">
        <f t="shared" si="1"/>
        <v>-1468.3940392888071</v>
      </c>
      <c r="K24" s="75">
        <f t="shared" si="2"/>
        <v>-1372.5289810860199</v>
      </c>
      <c r="L24" s="2">
        <v>17</v>
      </c>
      <c r="M24" s="161">
        <f t="shared" si="3"/>
        <v>-1528.3518783428094</v>
      </c>
      <c r="N24" s="75">
        <f t="shared" si="4"/>
        <v>-1372.5289810860199</v>
      </c>
    </row>
    <row r="25" spans="2:21">
      <c r="H25" s="2">
        <v>18</v>
      </c>
      <c r="I25" s="75">
        <f t="shared" si="0"/>
        <v>-767.47046270363251</v>
      </c>
      <c r="J25" s="75">
        <f t="shared" si="1"/>
        <v>-1239.8522088990439</v>
      </c>
      <c r="K25" s="75">
        <f t="shared" si="2"/>
        <v>-1372.5289810860199</v>
      </c>
      <c r="L25" s="2">
        <v>18</v>
      </c>
      <c r="M25" s="161">
        <f t="shared" si="3"/>
        <v>-1286.2544762348602</v>
      </c>
      <c r="N25" s="75">
        <f t="shared" si="4"/>
        <v>-1372.5289810860199</v>
      </c>
    </row>
    <row r="26" spans="2:21">
      <c r="H26" s="2">
        <v>19</v>
      </c>
      <c r="I26" s="75">
        <f t="shared" si="0"/>
        <v>-799.20474138727513</v>
      </c>
      <c r="J26" s="75">
        <f t="shared" si="1"/>
        <v>-917.84130357142851</v>
      </c>
      <c r="K26" s="75">
        <f t="shared" si="2"/>
        <v>-1372.5289810860199</v>
      </c>
      <c r="L26" s="2">
        <v>19</v>
      </c>
      <c r="M26" s="161">
        <f t="shared" si="3"/>
        <v>-945.10205357142854</v>
      </c>
      <c r="N26" s="75">
        <f t="shared" si="4"/>
        <v>-1372.5289810860199</v>
      </c>
    </row>
    <row r="28" spans="2:21">
      <c r="B28" s="351" t="s">
        <v>326</v>
      </c>
      <c r="C28" s="388" t="s">
        <v>768</v>
      </c>
      <c r="D28" s="389"/>
      <c r="E28" s="390"/>
      <c r="F28" s="70" t="s">
        <v>322</v>
      </c>
      <c r="G28" s="388" t="s">
        <v>767</v>
      </c>
      <c r="H28" s="389"/>
      <c r="I28" s="389"/>
      <c r="J28" s="389"/>
      <c r="K28" s="389"/>
      <c r="L28" s="390"/>
      <c r="M28" s="388" t="s">
        <v>324</v>
      </c>
      <c r="N28" s="389"/>
      <c r="O28" s="389"/>
      <c r="P28" s="389"/>
      <c r="Q28" s="390"/>
      <c r="R28" s="66" t="s">
        <v>751</v>
      </c>
      <c r="S28" s="379" t="s">
        <v>766</v>
      </c>
      <c r="T28" s="379"/>
      <c r="U28" s="379"/>
    </row>
    <row r="29" spans="2:21">
      <c r="B29" s="352"/>
      <c r="C29" s="2" t="s">
        <v>317</v>
      </c>
      <c r="D29" s="2" t="s">
        <v>323</v>
      </c>
      <c r="E29" s="2" t="s">
        <v>318</v>
      </c>
      <c r="F29" s="72" t="s">
        <v>299</v>
      </c>
      <c r="G29" s="2" t="s">
        <v>317</v>
      </c>
      <c r="H29" s="2" t="s">
        <v>323</v>
      </c>
      <c r="I29" s="2" t="s">
        <v>752</v>
      </c>
      <c r="J29" s="2" t="s">
        <v>319</v>
      </c>
      <c r="K29" s="2" t="s">
        <v>321</v>
      </c>
      <c r="L29" s="2" t="s">
        <v>320</v>
      </c>
      <c r="M29" s="72" t="s">
        <v>30</v>
      </c>
      <c r="N29" s="72" t="s">
        <v>31</v>
      </c>
      <c r="O29" s="72" t="s">
        <v>323</v>
      </c>
      <c r="P29" s="72" t="s">
        <v>32</v>
      </c>
      <c r="Q29" s="72" t="s">
        <v>750</v>
      </c>
      <c r="R29" s="72" t="s">
        <v>750</v>
      </c>
      <c r="S29" s="72" t="s">
        <v>760</v>
      </c>
      <c r="T29" s="72" t="s">
        <v>759</v>
      </c>
      <c r="U29" s="72" t="s">
        <v>784</v>
      </c>
    </row>
    <row r="30" spans="2:21">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5">
        <f t="shared" ref="S30:S48" si="16">M30*($D$8+$D$10+$E$10)+N30*-($B$12+$E$10)+O30*$C$12*-($B$12+$E$10)+P30*$F$12+(1-M$30)*$E$12</f>
        <v>993.32456874604998</v>
      </c>
      <c r="T30" s="75">
        <f t="shared" ref="T30:T48" si="17">($E$8+$D$10+$E$10)*M30-N30*($B$12+$E$10)-O30*$C$12*($B$12+$E$10)+P30*$F$12</f>
        <v>-738.94001880540031</v>
      </c>
      <c r="U30" s="75">
        <f t="shared" ref="U30:U48" si="18">($F$8+$D$10+$E$10)*M30-N30*($B$12+$E$10)-O30*$C$12*($B$12+$E$10)+P30*$F$12</f>
        <v>-858.72614894857475</v>
      </c>
    </row>
    <row r="31" spans="2:21">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5">
        <f t="shared" si="16"/>
        <v>994.43133451583788</v>
      </c>
      <c r="T31" s="75">
        <f t="shared" si="17"/>
        <v>-734.68408185632586</v>
      </c>
      <c r="U31" s="75">
        <f t="shared" si="18"/>
        <v>-854.29980709380436</v>
      </c>
    </row>
    <row r="32" spans="2:21">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5">
        <f t="shared" si="16"/>
        <v>995.49663349530545</v>
      </c>
      <c r="T32" s="75">
        <f t="shared" si="17"/>
        <v>-729.59740427392603</v>
      </c>
      <c r="U32" s="75">
        <f t="shared" si="18"/>
        <v>-848.9955285609999</v>
      </c>
    </row>
    <row r="33" spans="2:21">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5">
        <f t="shared" si="16"/>
        <v>996.4967221473479</v>
      </c>
      <c r="T33" s="75">
        <f t="shared" si="17"/>
        <v>-723.4354884187544</v>
      </c>
      <c r="U33" s="75">
        <f t="shared" si="18"/>
        <v>-842.55430090355071</v>
      </c>
    </row>
    <row r="34" spans="2:21">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5">
        <f t="shared" si="16"/>
        <v>997.39939009070838</v>
      </c>
      <c r="T34" s="75">
        <f t="shared" si="17"/>
        <v>-715.8723555434018</v>
      </c>
      <c r="U34" s="75">
        <f t="shared" si="18"/>
        <v>-834.63076339027577</v>
      </c>
    </row>
    <row r="35" spans="2:21">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5">
        <f t="shared" si="16"/>
        <v>998.16085386757834</v>
      </c>
      <c r="T35" s="75">
        <f t="shared" si="17"/>
        <v>-706.47097046046997</v>
      </c>
      <c r="U35" s="75">
        <f t="shared" si="18"/>
        <v>-824.76186324018545</v>
      </c>
    </row>
    <row r="36" spans="2:21">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5">
        <f t="shared" si="16"/>
        <v>998.72143005698706</v>
      </c>
      <c r="T36" s="75">
        <f t="shared" si="17"/>
        <v>-694.64206583556597</v>
      </c>
      <c r="U36" s="75">
        <f t="shared" si="18"/>
        <v>-812.32321772312866</v>
      </c>
    </row>
    <row r="37" spans="2:21">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5">
        <f t="shared" si="16"/>
        <v>998.99947193630862</v>
      </c>
      <c r="T37" s="75">
        <f t="shared" si="17"/>
        <v>-679.58646583342045</v>
      </c>
      <c r="U37" s="75">
        <f t="shared" si="18"/>
        <v>-796.46798878531388</v>
      </c>
    </row>
    <row r="38" spans="2:21">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5">
        <f t="shared" si="16"/>
        <v>998.8828197854524</v>
      </c>
      <c r="T38" s="75">
        <f t="shared" si="17"/>
        <v>-660.21378481084059</v>
      </c>
      <c r="U38" s="75">
        <f t="shared" si="18"/>
        <v>-776.04071981167669</v>
      </c>
    </row>
    <row r="39" spans="2:21">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5">
        <f t="shared" si="16"/>
        <v>998.21666688778907</v>
      </c>
      <c r="T39" s="75">
        <f t="shared" si="17"/>
        <v>-635.02707033914373</v>
      </c>
      <c r="U39" s="75">
        <f t="shared" si="18"/>
        <v>-749.45507997986681</v>
      </c>
    </row>
    <row r="40" spans="2:21">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5">
        <f t="shared" si="16"/>
        <v>996.78622195397008</v>
      </c>
      <c r="T40" s="75">
        <f t="shared" si="17"/>
        <v>-601.95800716740223</v>
      </c>
      <c r="U40" s="75">
        <f t="shared" si="18"/>
        <v>-714.51921278554778</v>
      </c>
    </row>
    <row r="41" spans="2:21">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5">
        <f t="shared" si="16"/>
        <v>994.29176167351227</v>
      </c>
      <c r="T41" s="75">
        <f t="shared" si="17"/>
        <v>-558.12982192362244</v>
      </c>
      <c r="U41" s="75">
        <f t="shared" si="18"/>
        <v>-668.184461339824</v>
      </c>
    </row>
    <row r="42" spans="2:21">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5">
        <f t="shared" si="16"/>
        <v>990.31246927997415</v>
      </c>
      <c r="T42" s="75">
        <f t="shared" si="17"/>
        <v>-499.51364886108365</v>
      </c>
      <c r="U42" s="75">
        <f t="shared" si="18"/>
        <v>-606.18118297853732</v>
      </c>
    </row>
    <row r="43" spans="2:21">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5">
        <f t="shared" si="16"/>
        <v>984.25361649681815</v>
      </c>
      <c r="T43" s="75">
        <f t="shared" si="17"/>
        <v>-420.42665065039091</v>
      </c>
      <c r="U43" s="75">
        <f t="shared" si="18"/>
        <v>-522.48685481245025</v>
      </c>
    </row>
    <row r="44" spans="2:21">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5">
        <f t="shared" si="16"/>
        <v>975.26879935204522</v>
      </c>
      <c r="T44" s="75">
        <f t="shared" si="17"/>
        <v>-312.79314219987009</v>
      </c>
      <c r="U44" s="75">
        <f t="shared" si="18"/>
        <v>-408.54300829387785</v>
      </c>
    </row>
    <row r="45" spans="2:21">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5">
        <f t="shared" si="16"/>
        <v>962.144489419264</v>
      </c>
      <c r="T45" s="75">
        <f t="shared" si="17"/>
        <v>-165.04769948947262</v>
      </c>
      <c r="U45" s="75">
        <f t="shared" si="18"/>
        <v>-252.09273708486819</v>
      </c>
    </row>
    <row r="46" spans="2:21">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5">
        <f t="shared" si="16"/>
        <v>943.1271426426448</v>
      </c>
      <c r="T46" s="75">
        <f t="shared" si="17"/>
        <v>39.507450888991059</v>
      </c>
      <c r="U46" s="75">
        <f t="shared" si="18"/>
        <v>-35.439847928511711</v>
      </c>
    </row>
    <row r="47" spans="2:21">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5">
        <f t="shared" si="16"/>
        <v>915.66192162045934</v>
      </c>
      <c r="T47" s="75">
        <f t="shared" si="17"/>
        <v>325.18473887619513</v>
      </c>
      <c r="U47" s="75">
        <f t="shared" si="18"/>
        <v>267.18190470642452</v>
      </c>
    </row>
    <row r="48" spans="2:21">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5">
        <f t="shared" si="16"/>
        <v>875.99407326590597</v>
      </c>
      <c r="T48" s="75">
        <f t="shared" si="17"/>
        <v>727.69837053571428</v>
      </c>
      <c r="U48" s="75">
        <f t="shared" si="18"/>
        <v>693.62243303571427</v>
      </c>
    </row>
    <row r="49" spans="2:21">
      <c r="Q49" t="s">
        <v>787</v>
      </c>
    </row>
    <row r="50" spans="2:21" ht="15" customHeight="1">
      <c r="B50" s="379" t="s">
        <v>739</v>
      </c>
      <c r="C50" s="379"/>
      <c r="D50" s="379"/>
      <c r="E50" s="379"/>
      <c r="G50" s="379" t="s">
        <v>301</v>
      </c>
      <c r="H50" s="379"/>
      <c r="I50" s="379"/>
      <c r="K50" s="379" t="s">
        <v>765</v>
      </c>
      <c r="L50" s="379"/>
      <c r="M50" s="379"/>
    </row>
    <row r="51" spans="2:21">
      <c r="B51" s="17" t="s">
        <v>756</v>
      </c>
      <c r="C51" s="2" t="s">
        <v>753</v>
      </c>
      <c r="D51" s="2" t="s">
        <v>754</v>
      </c>
      <c r="E51" s="2" t="s">
        <v>755</v>
      </c>
      <c r="G51" s="2" t="s">
        <v>753</v>
      </c>
      <c r="H51" s="2" t="s">
        <v>754</v>
      </c>
      <c r="I51" s="2" t="s">
        <v>755</v>
      </c>
      <c r="K51" s="2" t="s">
        <v>753</v>
      </c>
      <c r="L51" s="2" t="s">
        <v>754</v>
      </c>
      <c r="M51" s="2" t="s">
        <v>755</v>
      </c>
    </row>
    <row r="52" spans="2:21">
      <c r="B52" s="2">
        <v>19</v>
      </c>
      <c r="C52" s="75">
        <v>-2000</v>
      </c>
      <c r="D52" s="75">
        <v>-1150</v>
      </c>
      <c r="E52" s="75">
        <v>-1900</v>
      </c>
      <c r="G52" s="73">
        <v>0.66</v>
      </c>
      <c r="H52" s="73">
        <v>0.33</v>
      </c>
      <c r="I52" s="73">
        <v>0.44</v>
      </c>
      <c r="K52" s="75">
        <v>5300</v>
      </c>
      <c r="L52" s="75">
        <v>5300</v>
      </c>
      <c r="M52" s="75">
        <v>7500</v>
      </c>
    </row>
    <row r="53" spans="2:21">
      <c r="B53" s="2">
        <v>18</v>
      </c>
      <c r="C53" s="75">
        <v>-2000</v>
      </c>
      <c r="D53" s="75">
        <v>-1150</v>
      </c>
      <c r="E53" s="75">
        <v>-1900</v>
      </c>
    </row>
    <row r="54" spans="2:21">
      <c r="B54" s="2">
        <v>17</v>
      </c>
      <c r="C54" s="75">
        <v>-1951.5106488360502</v>
      </c>
      <c r="D54" s="75">
        <v>-1092.46179626341</v>
      </c>
      <c r="E54" s="75">
        <v>-1868.8693342188199</v>
      </c>
      <c r="G54" s="379" t="s">
        <v>773</v>
      </c>
      <c r="H54" s="379"/>
      <c r="I54" s="379"/>
      <c r="J54" s="379"/>
      <c r="K54" s="379"/>
      <c r="M54" s="388" t="s">
        <v>774</v>
      </c>
      <c r="N54" s="389"/>
      <c r="O54" s="389"/>
      <c r="P54" s="390"/>
      <c r="R54" s="388" t="s">
        <v>776</v>
      </c>
      <c r="S54" s="389"/>
      <c r="T54" s="389"/>
      <c r="U54" s="390"/>
    </row>
    <row r="55" spans="2:21">
      <c r="B55" s="2">
        <v>16</v>
      </c>
      <c r="C55" s="75">
        <v>-1951.5106488360502</v>
      </c>
      <c r="D55" s="75">
        <v>-1092.46179626341</v>
      </c>
      <c r="E55" s="75">
        <v>-1830</v>
      </c>
      <c r="G55" s="2" t="s">
        <v>761</v>
      </c>
      <c r="H55" s="2" t="s">
        <v>770</v>
      </c>
      <c r="I55" s="2" t="s">
        <v>753</v>
      </c>
      <c r="J55" s="2" t="s">
        <v>754</v>
      </c>
      <c r="K55" s="2" t="s">
        <v>755</v>
      </c>
      <c r="M55" s="2" t="s">
        <v>761</v>
      </c>
      <c r="N55" s="2" t="s">
        <v>753</v>
      </c>
      <c r="O55" s="2" t="s">
        <v>754</v>
      </c>
      <c r="P55" s="2" t="s">
        <v>755</v>
      </c>
      <c r="R55" s="2" t="s">
        <v>761</v>
      </c>
      <c r="S55" s="2" t="s">
        <v>753</v>
      </c>
      <c r="T55" s="2" t="s">
        <v>754</v>
      </c>
      <c r="U55" s="2" t="s">
        <v>755</v>
      </c>
    </row>
    <row r="56" spans="2:21">
      <c r="B56" s="2">
        <v>15</v>
      </c>
      <c r="C56" s="75">
        <v>-1925.1421800947799</v>
      </c>
      <c r="D56" s="75">
        <v>-1107.1173336798299</v>
      </c>
      <c r="E56" s="75">
        <v>-1794.9764002044301</v>
      </c>
      <c r="G56" s="2" t="s">
        <v>775</v>
      </c>
      <c r="H56" s="2" t="s">
        <v>302</v>
      </c>
      <c r="I56" s="4">
        <v>4300</v>
      </c>
      <c r="J56" s="4">
        <v>2900</v>
      </c>
      <c r="K56" s="4">
        <v>2900</v>
      </c>
      <c r="M56" s="2" t="s">
        <v>775</v>
      </c>
      <c r="N56" s="75">
        <v>0</v>
      </c>
      <c r="O56" s="75">
        <v>0</v>
      </c>
      <c r="P56" s="75">
        <v>0</v>
      </c>
      <c r="R56" s="2" t="s">
        <v>775</v>
      </c>
      <c r="S56" s="75">
        <v>0</v>
      </c>
      <c r="T56" s="75">
        <v>0</v>
      </c>
      <c r="U56" s="75">
        <v>0</v>
      </c>
    </row>
    <row r="57" spans="2:21">
      <c r="B57" s="2">
        <v>14</v>
      </c>
      <c r="C57" s="75">
        <v>-1925.1421800947799</v>
      </c>
      <c r="D57" s="75">
        <v>-1107.1173336798299</v>
      </c>
      <c r="E57" s="75">
        <v>-1794.9764002044301</v>
      </c>
      <c r="G57" s="2" t="s">
        <v>769</v>
      </c>
      <c r="H57" s="2" t="s">
        <v>250</v>
      </c>
      <c r="I57" s="4">
        <v>5800</v>
      </c>
      <c r="J57" s="4">
        <v>3900</v>
      </c>
      <c r="K57" s="4">
        <v>3900</v>
      </c>
      <c r="M57" s="2" t="s">
        <v>769</v>
      </c>
      <c r="N57" s="75">
        <v>1648.5</v>
      </c>
      <c r="O57" s="75">
        <v>1099</v>
      </c>
      <c r="P57" s="75">
        <v>1099</v>
      </c>
      <c r="R57" s="2" t="s">
        <v>769</v>
      </c>
      <c r="S57" s="75">
        <v>1500</v>
      </c>
      <c r="T57" s="75">
        <v>1030</v>
      </c>
      <c r="U57" s="75">
        <v>1030</v>
      </c>
    </row>
    <row r="58" spans="2:21">
      <c r="B58" s="2">
        <v>13</v>
      </c>
      <c r="C58" s="75">
        <v>-1885.7402435830199</v>
      </c>
      <c r="D58" s="75">
        <v>-1124.23176237862</v>
      </c>
      <c r="E58" s="75">
        <v>-1745.8955106327101</v>
      </c>
      <c r="G58" s="2" t="s">
        <v>302</v>
      </c>
      <c r="H58" s="2" t="s">
        <v>251</v>
      </c>
      <c r="I58" s="4">
        <v>7600</v>
      </c>
      <c r="J58" s="4">
        <v>5100</v>
      </c>
      <c r="K58" s="4">
        <v>5100</v>
      </c>
      <c r="M58" s="2" t="s">
        <v>302</v>
      </c>
      <c r="N58" s="75">
        <v>2296.5</v>
      </c>
      <c r="O58" s="75">
        <v>1531</v>
      </c>
      <c r="P58" s="75">
        <v>1531</v>
      </c>
      <c r="R58" s="2" t="s">
        <v>302</v>
      </c>
      <c r="S58" s="75">
        <v>2030</v>
      </c>
      <c r="T58" s="75">
        <v>1360</v>
      </c>
      <c r="U58" s="75">
        <v>1360</v>
      </c>
    </row>
    <row r="59" spans="2:21">
      <c r="B59" s="2">
        <v>12</v>
      </c>
      <c r="C59" s="75">
        <v>-1885.7402435830199</v>
      </c>
      <c r="D59" s="75">
        <v>-1124.23176237862</v>
      </c>
      <c r="E59" s="75">
        <v>-1700</v>
      </c>
      <c r="G59" s="2" t="s">
        <v>250</v>
      </c>
      <c r="H59" s="2" t="s">
        <v>252</v>
      </c>
      <c r="I59" s="4">
        <v>9700</v>
      </c>
      <c r="J59" s="4">
        <v>6500</v>
      </c>
      <c r="K59" s="4">
        <v>6500</v>
      </c>
      <c r="M59" s="2" t="s">
        <v>250</v>
      </c>
      <c r="N59" s="75">
        <v>3346.5</v>
      </c>
      <c r="O59" s="75">
        <v>2231</v>
      </c>
      <c r="P59" s="75">
        <v>2231</v>
      </c>
      <c r="R59" s="2" t="s">
        <v>250</v>
      </c>
      <c r="S59" s="75">
        <v>2930</v>
      </c>
      <c r="T59" s="75">
        <v>2000</v>
      </c>
      <c r="U59" s="75">
        <v>2000</v>
      </c>
    </row>
    <row r="60" spans="2:21">
      <c r="B60" s="2">
        <v>11</v>
      </c>
      <c r="C60" s="75">
        <v>-1851.5713452228799</v>
      </c>
      <c r="D60" s="75">
        <v>-1153.7922299141701</v>
      </c>
      <c r="E60" s="75">
        <v>-1675.5429003051099</v>
      </c>
      <c r="G60" s="2" t="s">
        <v>251</v>
      </c>
      <c r="H60" s="2" t="s">
        <v>253</v>
      </c>
      <c r="I60" s="4">
        <v>11200</v>
      </c>
      <c r="J60" s="4">
        <v>7500</v>
      </c>
      <c r="K60" s="4">
        <v>7500</v>
      </c>
      <c r="M60" s="2" t="s">
        <v>251</v>
      </c>
      <c r="N60" s="75">
        <v>4593</v>
      </c>
      <c r="O60" s="75">
        <v>3062</v>
      </c>
      <c r="P60" s="75">
        <v>3062</v>
      </c>
      <c r="R60" s="2" t="s">
        <v>251</v>
      </c>
      <c r="S60" s="75">
        <v>3930</v>
      </c>
      <c r="T60" s="75">
        <v>2630</v>
      </c>
      <c r="U60" s="75">
        <v>2630</v>
      </c>
    </row>
    <row r="61" spans="2:21">
      <c r="B61" s="2">
        <v>10</v>
      </c>
      <c r="C61" s="75">
        <v>-1851.5713452228799</v>
      </c>
      <c r="D61" s="75">
        <v>-1153.7922299141701</v>
      </c>
      <c r="E61" s="75">
        <v>-1675.5429003051099</v>
      </c>
      <c r="G61" s="2" t="s">
        <v>252</v>
      </c>
      <c r="H61" s="2" t="s">
        <v>764</v>
      </c>
      <c r="I61" s="4">
        <v>13700</v>
      </c>
      <c r="J61" s="4">
        <v>9100</v>
      </c>
      <c r="K61" s="4">
        <v>9100</v>
      </c>
      <c r="M61" s="2" t="s">
        <v>252</v>
      </c>
      <c r="N61" s="75">
        <v>6493.5</v>
      </c>
      <c r="O61" s="75">
        <v>4329</v>
      </c>
      <c r="P61" s="75">
        <v>4329</v>
      </c>
      <c r="R61" s="2" t="s">
        <v>252</v>
      </c>
      <c r="S61" s="75">
        <v>5860</v>
      </c>
      <c r="T61" s="75">
        <v>3930</v>
      </c>
      <c r="U61" s="75">
        <v>3930</v>
      </c>
    </row>
    <row r="62" spans="2:21">
      <c r="B62" s="2">
        <v>9</v>
      </c>
      <c r="C62" s="75">
        <v>-1787.7577583161301</v>
      </c>
      <c r="D62" s="75">
        <v>-1186.33299090995</v>
      </c>
      <c r="E62" s="75">
        <v>-1622.2906784020101</v>
      </c>
      <c r="G62" s="2" t="s">
        <v>253</v>
      </c>
      <c r="H62" s="2" t="s">
        <v>771</v>
      </c>
      <c r="I62" s="4">
        <v>14000</v>
      </c>
      <c r="J62" s="4">
        <v>9200</v>
      </c>
      <c r="K62" s="4">
        <v>9200</v>
      </c>
      <c r="M62" s="2" t="s">
        <v>253</v>
      </c>
      <c r="N62" s="75">
        <v>9037.5</v>
      </c>
      <c r="O62" s="75">
        <v>6025</v>
      </c>
      <c r="P62" s="75">
        <v>6025</v>
      </c>
      <c r="R62" s="2" t="s">
        <v>253</v>
      </c>
      <c r="S62" s="75">
        <v>7730</v>
      </c>
      <c r="T62" s="75">
        <v>5200</v>
      </c>
      <c r="U62" s="75">
        <v>5200</v>
      </c>
    </row>
    <row r="63" spans="2:21">
      <c r="B63" s="2">
        <v>8</v>
      </c>
      <c r="C63" s="75">
        <v>-1750</v>
      </c>
      <c r="D63" s="75">
        <v>-1186.33299090995</v>
      </c>
      <c r="E63" s="75">
        <v>-1622.2906784020101</v>
      </c>
      <c r="G63" s="2" t="s">
        <v>778</v>
      </c>
      <c r="H63" s="2" t="s">
        <v>780</v>
      </c>
      <c r="I63" s="4">
        <f>J63*1.5</f>
        <v>13800</v>
      </c>
      <c r="J63" s="4">
        <v>9200</v>
      </c>
      <c r="K63" s="4">
        <v>9200</v>
      </c>
      <c r="M63" s="2" t="s">
        <v>778</v>
      </c>
      <c r="N63" s="4">
        <f>O63*1.5</f>
        <v>10350</v>
      </c>
      <c r="O63" s="75">
        <v>6900</v>
      </c>
      <c r="P63" s="75">
        <v>6900</v>
      </c>
      <c r="R63" s="2" t="s">
        <v>778</v>
      </c>
      <c r="S63" s="4">
        <v>9600</v>
      </c>
      <c r="T63" s="75">
        <v>6400</v>
      </c>
      <c r="U63" s="75">
        <v>6400</v>
      </c>
    </row>
    <row r="64" spans="2:21">
      <c r="B64" s="2">
        <v>7</v>
      </c>
      <c r="C64" s="75">
        <v>-1667.1356660527899</v>
      </c>
      <c r="D64" s="75">
        <v>-1226.24692628809</v>
      </c>
      <c r="E64" s="75">
        <v>-1550</v>
      </c>
      <c r="G64" s="2" t="s">
        <v>771</v>
      </c>
      <c r="H64" s="2" t="s">
        <v>779</v>
      </c>
      <c r="I64" s="4">
        <f t="shared" ref="I64:I66" si="22">J64*1.5</f>
        <v>16950</v>
      </c>
      <c r="J64" s="4">
        <v>11300</v>
      </c>
      <c r="K64" s="4">
        <v>11300</v>
      </c>
      <c r="M64" s="2" t="s">
        <v>771</v>
      </c>
      <c r="N64" s="4">
        <f t="shared" ref="N64:N66" si="23">O64*1.5</f>
        <v>12000</v>
      </c>
      <c r="O64" s="75">
        <v>8000</v>
      </c>
      <c r="P64" s="75">
        <v>8000</v>
      </c>
      <c r="R64" s="2" t="s">
        <v>771</v>
      </c>
      <c r="S64" s="4">
        <v>12000</v>
      </c>
      <c r="T64" s="75">
        <v>8000</v>
      </c>
      <c r="U64" s="75">
        <v>8000</v>
      </c>
    </row>
    <row r="65" spans="2:21">
      <c r="B65" s="2">
        <v>6</v>
      </c>
      <c r="C65" s="75">
        <v>-1630</v>
      </c>
      <c r="D65" s="75">
        <v>-1226.24692628809</v>
      </c>
      <c r="E65" s="75">
        <v>-1517.5043302116601</v>
      </c>
      <c r="G65" s="2" t="s">
        <v>779</v>
      </c>
      <c r="H65" s="2" t="s">
        <v>781</v>
      </c>
      <c r="I65" s="4">
        <f t="shared" si="22"/>
        <v>19650</v>
      </c>
      <c r="J65" s="4">
        <v>13100</v>
      </c>
      <c r="K65" s="4">
        <v>13100</v>
      </c>
      <c r="M65" s="2" t="s">
        <v>779</v>
      </c>
      <c r="N65" s="4">
        <f t="shared" si="23"/>
        <v>13800</v>
      </c>
      <c r="O65" s="75">
        <v>9200</v>
      </c>
      <c r="P65" s="75">
        <v>9200</v>
      </c>
      <c r="R65" s="2" t="s">
        <v>779</v>
      </c>
      <c r="S65" s="4">
        <v>12000</v>
      </c>
      <c r="T65" s="75">
        <v>8000</v>
      </c>
      <c r="U65" s="75">
        <v>8000</v>
      </c>
    </row>
    <row r="66" spans="2:21">
      <c r="B66" s="2">
        <v>5</v>
      </c>
      <c r="C66" s="75">
        <v>-1550</v>
      </c>
      <c r="D66" s="75">
        <v>-1253.2156529817801</v>
      </c>
      <c r="E66" s="75">
        <v>-1450</v>
      </c>
      <c r="G66" s="2" t="s">
        <v>782</v>
      </c>
      <c r="H66" s="2" t="s">
        <v>783</v>
      </c>
      <c r="I66" s="4">
        <f t="shared" si="22"/>
        <v>22650</v>
      </c>
      <c r="J66" s="4">
        <v>15100</v>
      </c>
      <c r="K66" s="4">
        <v>15100</v>
      </c>
      <c r="M66" s="2" t="s">
        <v>782</v>
      </c>
      <c r="N66" s="4">
        <f t="shared" si="23"/>
        <v>18000</v>
      </c>
      <c r="O66" s="75">
        <v>12000</v>
      </c>
      <c r="P66" s="75">
        <v>12000</v>
      </c>
      <c r="R66" s="2" t="s">
        <v>782</v>
      </c>
      <c r="S66" s="4">
        <v>18000</v>
      </c>
      <c r="T66" s="75">
        <v>12000</v>
      </c>
      <c r="U66" s="75">
        <v>12000</v>
      </c>
    </row>
    <row r="67" spans="2:21">
      <c r="B67" s="2">
        <v>4</v>
      </c>
      <c r="C67" s="75">
        <v>-1500</v>
      </c>
      <c r="D67" s="75">
        <v>-1253.2156529817801</v>
      </c>
      <c r="E67" s="75">
        <v>-1420</v>
      </c>
    </row>
    <row r="68" spans="2:21">
      <c r="B68" s="2">
        <v>3</v>
      </c>
      <c r="C68" s="75">
        <v>-1478.8494660695801</v>
      </c>
      <c r="D68" s="75">
        <v>-1300</v>
      </c>
      <c r="E68" s="75">
        <v>-1372.5289810860199</v>
      </c>
    </row>
    <row r="69" spans="2:21">
      <c r="B69" s="2">
        <v>2</v>
      </c>
      <c r="C69" s="75">
        <v>-1478.8494660695801</v>
      </c>
      <c r="D69" s="75">
        <v>-1350</v>
      </c>
      <c r="E69" s="75">
        <v>-1372.5289810860199</v>
      </c>
    </row>
    <row r="70" spans="2:21">
      <c r="B70" s="2">
        <v>1</v>
      </c>
      <c r="C70" s="75">
        <v>-1478.8494660695801</v>
      </c>
      <c r="D70" s="75">
        <v>-1395.4341182815001</v>
      </c>
      <c r="E70" s="75">
        <v>-1372.5289810860199</v>
      </c>
    </row>
    <row r="72" spans="2:21">
      <c r="L72" s="109"/>
    </row>
    <row r="73" spans="2:21">
      <c r="L73" s="109"/>
    </row>
    <row r="74" spans="2:21">
      <c r="L74" s="109"/>
    </row>
    <row r="75" spans="2:21">
      <c r="L75" s="109"/>
    </row>
    <row r="76" spans="2:21">
      <c r="L76" s="109"/>
    </row>
    <row r="77" spans="2:21">
      <c r="L77" s="109"/>
    </row>
  </sheetData>
  <mergeCells count="17">
    <mergeCell ref="G54:K54"/>
    <mergeCell ref="K50:M50"/>
    <mergeCell ref="R54:U54"/>
    <mergeCell ref="S28:U28"/>
    <mergeCell ref="M54:P54"/>
    <mergeCell ref="B50:E50"/>
    <mergeCell ref="B2:R2"/>
    <mergeCell ref="G28:L28"/>
    <mergeCell ref="M28:Q28"/>
    <mergeCell ref="B28:B29"/>
    <mergeCell ref="C28:E28"/>
    <mergeCell ref="B6:F6"/>
    <mergeCell ref="B3:R4"/>
    <mergeCell ref="H6:K6"/>
    <mergeCell ref="L6:N6"/>
    <mergeCell ref="B16:E16"/>
    <mergeCell ref="G50:I50"/>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55" priority="28" operator="greaterThan">
      <formula>$K8+300</formula>
    </cfRule>
    <cfRule type="cellIs" dxfId="54" priority="31" operator="greaterThan">
      <formula>$K8</formula>
    </cfRule>
    <cfRule type="cellIs" dxfId="53" priority="32" operator="greaterThan">
      <formula>$K8-200</formula>
    </cfRule>
  </conditionalFormatting>
  <conditionalFormatting sqref="I9:I26">
    <cfRule type="cellIs" dxfId="52" priority="16" operator="greaterThan">
      <formula>$K9+300</formula>
    </cfRule>
    <cfRule type="cellIs" dxfId="51" priority="27" operator="greaterThan">
      <formula>$K9</formula>
    </cfRule>
  </conditionalFormatting>
  <conditionalFormatting sqref="J8:J26">
    <cfRule type="cellIs" dxfId="50" priority="17" operator="greaterThan">
      <formula>$K8+300</formula>
    </cfRule>
    <cfRule type="cellIs" dxfId="49" priority="24" operator="greaterThan">
      <formula>$K8</formula>
    </cfRule>
    <cfRule type="cellIs" dxfId="48" priority="26" operator="greaterThan">
      <formula>$K8-200</formula>
    </cfRule>
  </conditionalFormatting>
  <conditionalFormatting sqref="M8:M26">
    <cfRule type="cellIs" dxfId="47" priority="20" operator="greaterThan">
      <formula>$N8+300</formula>
    </cfRule>
    <cfRule type="cellIs" dxfId="46" priority="21" operator="greaterThan">
      <formula>$N8</formula>
    </cfRule>
    <cfRule type="cellIs" dxfId="45" priority="22" operator="greaterThan">
      <formula>$N8-200</formula>
    </cfRule>
  </conditionalFormatting>
  <conditionalFormatting sqref="M9:M26">
    <cfRule type="cellIs" dxfId="44" priority="18" operator="greaterThan">
      <formula>$N9+300</formula>
    </cfRule>
    <cfRule type="cellIs" dxfId="43"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42" priority="51" operator="greaterThan">
      <formula>$F30</formula>
    </cfRule>
    <cfRule type="cellIs" dxfId="41" priority="52" operator="lessThan">
      <formula>$F30</formula>
    </cfRule>
  </conditionalFormatting>
  <conditionalFormatting sqref="S30:T48">
    <cfRule type="expression" dxfId="40" priority="428">
      <formula>S30=MAX($S30:$T30,$K8)</formula>
    </cfRule>
  </conditionalFormatting>
  <conditionalFormatting sqref="U30:U48">
    <cfRule type="cellIs" dxfId="39"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5"/>
  <sheetViews>
    <sheetView zoomScale="70" zoomScaleNormal="70" workbookViewId="0"/>
  </sheetViews>
  <sheetFormatPr defaultColWidth="12.7109375" defaultRowHeight="15"/>
  <cols>
    <col min="7" max="7" width="13" customWidth="1"/>
    <col min="14" max="14" width="13.140625" customWidth="1"/>
    <col min="18" max="18" width="12" customWidth="1"/>
    <col min="19" max="19" width="13" customWidth="1"/>
  </cols>
  <sheetData>
    <row r="2" spans="2:21" ht="18.75">
      <c r="B2" s="319" t="s">
        <v>839</v>
      </c>
      <c r="C2" s="319"/>
      <c r="D2" s="319"/>
      <c r="E2" s="319"/>
      <c r="F2" s="319"/>
      <c r="G2" s="319"/>
      <c r="H2" s="319"/>
      <c r="I2" s="319"/>
      <c r="J2" s="319"/>
      <c r="K2" s="319"/>
      <c r="L2" s="319"/>
      <c r="M2" s="319"/>
    </row>
    <row r="3" spans="2:21" ht="63.75" customHeight="1">
      <c r="B3" s="320" t="s">
        <v>1168</v>
      </c>
      <c r="C3" s="321"/>
      <c r="D3" s="321"/>
      <c r="E3" s="321"/>
      <c r="F3" s="321"/>
      <c r="G3" s="321"/>
      <c r="H3" s="321"/>
      <c r="I3" s="321"/>
      <c r="J3" s="321"/>
      <c r="K3" s="321"/>
      <c r="L3" s="321"/>
      <c r="M3" s="321"/>
    </row>
    <row r="4" spans="2:21" ht="170.25" customHeight="1">
      <c r="B4" s="321"/>
      <c r="C4" s="321"/>
      <c r="D4" s="321"/>
      <c r="E4" s="321"/>
      <c r="F4" s="321"/>
      <c r="G4" s="321"/>
      <c r="H4" s="321"/>
      <c r="I4" s="321"/>
      <c r="J4" s="321"/>
      <c r="K4" s="321"/>
      <c r="L4" s="321"/>
      <c r="M4" s="321"/>
    </row>
    <row r="5" spans="2:21" ht="15.75" customHeight="1">
      <c r="B5" s="37"/>
      <c r="C5" s="37"/>
      <c r="D5" s="37"/>
      <c r="E5" s="37"/>
      <c r="F5" s="37"/>
      <c r="G5" s="37"/>
      <c r="H5" s="37"/>
      <c r="I5" s="37"/>
      <c r="J5" s="37"/>
      <c r="K5" s="37"/>
      <c r="L5" s="37"/>
      <c r="M5" s="37"/>
    </row>
    <row r="6" spans="2:21">
      <c r="B6" s="379" t="s">
        <v>822</v>
      </c>
      <c r="C6" s="379"/>
      <c r="D6" s="379"/>
      <c r="E6" s="379"/>
      <c r="F6" s="379"/>
      <c r="G6" s="379"/>
      <c r="H6" s="379"/>
      <c r="J6" s="379" t="s">
        <v>826</v>
      </c>
      <c r="K6" s="379"/>
      <c r="L6" s="379"/>
      <c r="M6" s="379"/>
      <c r="O6" s="311" t="s">
        <v>1161</v>
      </c>
      <c r="P6" s="311"/>
      <c r="Q6" s="311"/>
      <c r="R6" s="311"/>
      <c r="S6" s="311"/>
    </row>
    <row r="7" spans="2:21">
      <c r="B7" s="2" t="s">
        <v>12</v>
      </c>
      <c r="C7" s="2" t="s">
        <v>674</v>
      </c>
      <c r="D7" s="2" t="s">
        <v>820</v>
      </c>
      <c r="E7" s="2" t="s">
        <v>821</v>
      </c>
      <c r="F7" s="2" t="s">
        <v>838</v>
      </c>
      <c r="G7" s="2" t="s">
        <v>831</v>
      </c>
      <c r="H7" s="2" t="s">
        <v>832</v>
      </c>
      <c r="J7" s="401" t="s">
        <v>837</v>
      </c>
      <c r="K7" s="402">
        <f>J18</f>
        <v>-1005.8322458344246</v>
      </c>
      <c r="L7" s="401" t="s">
        <v>758</v>
      </c>
      <c r="M7" s="402">
        <f>INDEX(L29:N45,MATCH(B8,K29:K45,0),MATCH(C8,L28:N28,0))</f>
        <v>-1107.1173336798299</v>
      </c>
      <c r="O7" s="279" t="s">
        <v>821</v>
      </c>
      <c r="P7" s="279" t="s">
        <v>838</v>
      </c>
      <c r="Q7" s="279" t="s">
        <v>830</v>
      </c>
      <c r="R7" s="279" t="s">
        <v>829</v>
      </c>
      <c r="S7" s="279" t="s">
        <v>690</v>
      </c>
    </row>
    <row r="8" spans="2:21">
      <c r="B8" s="4">
        <v>6</v>
      </c>
      <c r="C8" s="4" t="s">
        <v>805</v>
      </c>
      <c r="D8" s="4">
        <v>4000</v>
      </c>
      <c r="E8" s="4">
        <v>40</v>
      </c>
      <c r="F8" s="4" t="s">
        <v>1</v>
      </c>
      <c r="G8" s="43">
        <v>0.1</v>
      </c>
      <c r="H8" s="43">
        <v>0.1</v>
      </c>
      <c r="J8" s="401"/>
      <c r="K8" s="402"/>
      <c r="L8" s="401"/>
      <c r="M8" s="402"/>
      <c r="O8" s="280">
        <v>40</v>
      </c>
      <c r="P8" s="280" t="s">
        <v>1</v>
      </c>
      <c r="Q8" s="3">
        <v>0.31201445508643366</v>
      </c>
      <c r="R8" s="3">
        <v>0.34087082354868553</v>
      </c>
      <c r="S8" s="73">
        <f>R8/Q8</f>
        <v>1.0924840756312335</v>
      </c>
      <c r="T8" t="s">
        <v>1167</v>
      </c>
    </row>
    <row r="9" spans="2:21">
      <c r="B9" s="2" t="s">
        <v>696</v>
      </c>
      <c r="C9" s="2" t="s">
        <v>818</v>
      </c>
      <c r="D9" s="2" t="s">
        <v>301</v>
      </c>
      <c r="E9" s="2" t="s">
        <v>757</v>
      </c>
      <c r="F9" s="2" t="s">
        <v>772</v>
      </c>
      <c r="G9" s="2" t="s">
        <v>785</v>
      </c>
      <c r="J9" s="74" t="s">
        <v>833</v>
      </c>
      <c r="K9" s="74" t="s">
        <v>830</v>
      </c>
      <c r="L9" s="74" t="s">
        <v>829</v>
      </c>
      <c r="M9" s="2" t="s">
        <v>750</v>
      </c>
      <c r="O9" s="280">
        <v>28</v>
      </c>
      <c r="P9" s="280" t="s">
        <v>1</v>
      </c>
      <c r="Q9" s="3">
        <v>0.27267149067776525</v>
      </c>
      <c r="R9" s="3">
        <v>0.3487752202594232</v>
      </c>
      <c r="S9" s="73">
        <f t="shared" ref="S9:S13" si="0">R9/Q9</f>
        <v>1.2791040947936687</v>
      </c>
      <c r="T9" s="281" t="s">
        <v>1165</v>
      </c>
    </row>
    <row r="10" spans="2:21">
      <c r="B10" s="2">
        <v>6.42</v>
      </c>
      <c r="C10" s="2">
        <f>INDEX(P44:R44,MATCH(C8,P43:R43,0))</f>
        <v>5300</v>
      </c>
      <c r="D10" s="176">
        <f>INDEX(T44:V44,MATCH(C8,P43:R43,0))</f>
        <v>0.33</v>
      </c>
      <c r="E10" s="2">
        <v>1300</v>
      </c>
      <c r="F10" s="4">
        <v>1000</v>
      </c>
      <c r="G10" s="4">
        <v>0</v>
      </c>
      <c r="J10" s="3">
        <f>SUM(P18:P25)</f>
        <v>0.72064248912770135</v>
      </c>
      <c r="K10" s="3">
        <f>SUM(S18:S25)</f>
        <v>0.31201445508643366</v>
      </c>
      <c r="L10" s="3">
        <f>SUM(N18:N25,U18:U25,R18:R25)</f>
        <v>0.34087082354868553</v>
      </c>
      <c r="M10" s="3">
        <f>SUM(N18:O25,U18:U25,U18:U25,R18:R25)</f>
        <v>0.55447881785264053</v>
      </c>
      <c r="O10" s="280">
        <v>20</v>
      </c>
      <c r="P10" s="280" t="s">
        <v>1</v>
      </c>
      <c r="Q10" s="3">
        <v>0.22992855451825359</v>
      </c>
      <c r="R10" s="3">
        <v>0.35254844823204984</v>
      </c>
      <c r="S10" s="73">
        <f t="shared" si="0"/>
        <v>1.5332956316396174</v>
      </c>
      <c r="T10" s="281" t="s">
        <v>1163</v>
      </c>
    </row>
    <row r="11" spans="2:21">
      <c r="B11" t="s">
        <v>1005</v>
      </c>
      <c r="O11" s="280">
        <v>16</v>
      </c>
      <c r="P11" s="280" t="s">
        <v>1</v>
      </c>
      <c r="Q11" s="3">
        <v>0.20095158804332433</v>
      </c>
      <c r="R11" s="3">
        <v>0.35317542520217643</v>
      </c>
      <c r="S11" s="73">
        <f t="shared" si="0"/>
        <v>1.7575149748308199</v>
      </c>
      <c r="T11" s="281" t="s">
        <v>1162</v>
      </c>
    </row>
    <row r="12" spans="2:21">
      <c r="O12" s="280">
        <v>20</v>
      </c>
      <c r="P12" s="280" t="s">
        <v>3</v>
      </c>
      <c r="Q12" s="3">
        <v>0.15778340426427218</v>
      </c>
      <c r="R12" s="3">
        <v>0.37384646886797651</v>
      </c>
      <c r="S12" s="73">
        <f t="shared" si="0"/>
        <v>2.3693649570509918</v>
      </c>
      <c r="T12" s="281" t="s">
        <v>1164</v>
      </c>
    </row>
    <row r="13" spans="2:21">
      <c r="O13" s="280">
        <v>12</v>
      </c>
      <c r="P13" s="280" t="s">
        <v>3</v>
      </c>
      <c r="Q13" s="3">
        <v>0.11322512382301306</v>
      </c>
      <c r="R13" s="3">
        <v>0.36791086997608258</v>
      </c>
      <c r="S13" s="73">
        <f t="shared" si="0"/>
        <v>3.2493748520971324</v>
      </c>
      <c r="T13" s="281" t="s">
        <v>1166</v>
      </c>
    </row>
    <row r="15" spans="2:21">
      <c r="C15" s="379" t="s">
        <v>827</v>
      </c>
      <c r="D15" s="379"/>
      <c r="E15" s="379"/>
      <c r="F15" s="379"/>
      <c r="G15" s="379"/>
      <c r="H15" s="379"/>
      <c r="I15" s="379"/>
      <c r="J15" s="379"/>
      <c r="N15" s="379" t="s">
        <v>828</v>
      </c>
      <c r="O15" s="379"/>
      <c r="P15" s="379"/>
      <c r="Q15" s="379"/>
      <c r="R15" s="379"/>
      <c r="S15" s="379"/>
      <c r="T15" s="379"/>
      <c r="U15" s="379"/>
    </row>
    <row r="16" spans="2:21">
      <c r="C16" s="335" t="s">
        <v>813</v>
      </c>
      <c r="D16" s="335"/>
      <c r="E16" s="335"/>
      <c r="F16" s="335"/>
      <c r="G16" s="335" t="s">
        <v>814</v>
      </c>
      <c r="H16" s="335"/>
      <c r="I16" s="335"/>
      <c r="J16" s="335"/>
      <c r="N16" s="335" t="s">
        <v>813</v>
      </c>
      <c r="O16" s="335"/>
      <c r="P16" s="335"/>
      <c r="Q16" s="335"/>
      <c r="R16" s="335" t="s">
        <v>1106</v>
      </c>
      <c r="S16" s="335"/>
      <c r="T16" s="335"/>
      <c r="U16" s="335"/>
    </row>
    <row r="17" spans="2:21">
      <c r="B17" s="2" t="s">
        <v>12</v>
      </c>
      <c r="C17" s="2" t="s">
        <v>812</v>
      </c>
      <c r="D17" s="2" t="s">
        <v>323</v>
      </c>
      <c r="E17" s="2" t="s">
        <v>816</v>
      </c>
      <c r="F17" s="2" t="s">
        <v>320</v>
      </c>
      <c r="G17" s="2" t="s">
        <v>812</v>
      </c>
      <c r="H17" s="2" t="s">
        <v>323</v>
      </c>
      <c r="I17" s="2" t="s">
        <v>815</v>
      </c>
      <c r="J17" s="2" t="s">
        <v>817</v>
      </c>
      <c r="M17" s="2" t="s">
        <v>12</v>
      </c>
      <c r="N17" s="2" t="s">
        <v>812</v>
      </c>
      <c r="O17" s="2" t="s">
        <v>323</v>
      </c>
      <c r="P17" s="2" t="s">
        <v>521</v>
      </c>
      <c r="Q17" s="2" t="s">
        <v>825</v>
      </c>
      <c r="R17" s="2" t="s">
        <v>1006</v>
      </c>
      <c r="S17" s="2" t="s">
        <v>286</v>
      </c>
      <c r="T17" s="2" t="s">
        <v>287</v>
      </c>
      <c r="U17" s="2" t="s">
        <v>285</v>
      </c>
    </row>
    <row r="18" spans="2:21">
      <c r="B18" s="2">
        <f>B8</f>
        <v>6</v>
      </c>
      <c r="C18" s="68">
        <f>G8</f>
        <v>0.1</v>
      </c>
      <c r="D18" s="68">
        <f t="shared" ref="D18:D25" si="1">$B$10/120*(1-C18)</f>
        <v>4.8149999999999998E-2</v>
      </c>
      <c r="E18" s="68">
        <f t="shared" ref="E18:E25" si="2">(1-C18*D18)*$E$8/120</f>
        <v>0.33172833333333335</v>
      </c>
      <c r="F18" s="3">
        <f>1-SUM(C18:E18)</f>
        <v>0.52012166666666659</v>
      </c>
      <c r="G18" s="4">
        <f>-$C$10</f>
        <v>-5300</v>
      </c>
      <c r="H18" s="4">
        <f>-$C$10*$D$10</f>
        <v>-1749</v>
      </c>
      <c r="I18" s="182">
        <f t="shared" ref="I18:I25" si="3">INDEX($I$29:$I$45,MATCH(B18,$B$29:$B$45,0))</f>
        <v>-11.890874053681955</v>
      </c>
      <c r="J18" s="75">
        <f t="shared" ref="J18:J22" si="4">C18*G18+D18*H18+E18*I18+F18*J19</f>
        <v>-1005.8322458344246</v>
      </c>
      <c r="M18" s="2">
        <f>B18</f>
        <v>6</v>
      </c>
      <c r="N18" s="3">
        <f>C18</f>
        <v>0.1</v>
      </c>
      <c r="O18" s="3">
        <f t="shared" ref="O18:P18" si="5">D18</f>
        <v>4.8149999999999998E-2</v>
      </c>
      <c r="P18" s="3">
        <f t="shared" si="5"/>
        <v>0.33172833333333335</v>
      </c>
      <c r="Q18" s="11"/>
      <c r="R18" s="3">
        <f>P18*$H$8</f>
        <v>3.3172833333333339E-2</v>
      </c>
      <c r="S18" s="3">
        <f t="shared" ref="S18:U25" si="6">INDEX($C$29:$E$45,MATCH($M18,$B$29:$B$45,0),MATCH(S$17,$C$28:$E$28,0))*$P18*(1-$H$8)</f>
        <v>0.14424360701995873</v>
      </c>
      <c r="T18" s="3">
        <f t="shared" si="6"/>
        <v>9.657335512732278E-3</v>
      </c>
      <c r="U18" s="3">
        <f t="shared" si="6"/>
        <v>5.2601657260839645E-2</v>
      </c>
    </row>
    <row r="19" spans="2:21">
      <c r="B19" s="2">
        <f>B18+1</f>
        <v>7</v>
      </c>
      <c r="C19" s="68">
        <f t="shared" ref="C19:C25" si="7">$B$10/120</f>
        <v>5.3499999999999999E-2</v>
      </c>
      <c r="D19" s="68">
        <f t="shared" si="1"/>
        <v>5.0637750000000002E-2</v>
      </c>
      <c r="E19" s="68">
        <f t="shared" si="2"/>
        <v>0.33243029345833336</v>
      </c>
      <c r="F19" s="3">
        <f t="shared" ref="F19:F25" si="8">1-SUM(C19:E19)</f>
        <v>0.56343195654166667</v>
      </c>
      <c r="G19" s="4">
        <f t="shared" ref="G19:G25" si="9">-$C$10</f>
        <v>-5300</v>
      </c>
      <c r="H19" s="4">
        <f t="shared" ref="H19:H25" si="10">-$C$10*$D$10</f>
        <v>-1749</v>
      </c>
      <c r="I19" s="182">
        <f t="shared" si="3"/>
        <v>270.53438956934031</v>
      </c>
      <c r="J19" s="75">
        <f t="shared" si="4"/>
        <v>-745.35129152996933</v>
      </c>
      <c r="M19" s="2">
        <f>M18+1</f>
        <v>7</v>
      </c>
      <c r="N19" s="3">
        <f>(1-$N18-$O18-$P18)*C19</f>
        <v>2.7826509166666662E-2</v>
      </c>
      <c r="O19" s="3">
        <f t="shared" ref="O19:P19" si="11">(1-$N18-$O18-$P18)*D19</f>
        <v>2.6337790926249997E-2</v>
      </c>
      <c r="P19" s="3">
        <f t="shared" si="11"/>
        <v>0.17290419828403741</v>
      </c>
      <c r="Q19" s="11"/>
      <c r="R19" s="3">
        <f t="shared" ref="R19:R25" si="12">P19*$H$8</f>
        <v>1.7290419828403743E-2</v>
      </c>
      <c r="S19" s="3">
        <f t="shared" si="6"/>
        <v>7.7899113908845463E-2</v>
      </c>
      <c r="T19" s="3">
        <f t="shared" si="6"/>
        <v>5.5334808617175154E-3</v>
      </c>
      <c r="U19" s="3">
        <f t="shared" si="6"/>
        <v>2.3302102739899314E-2</v>
      </c>
    </row>
    <row r="20" spans="2:21">
      <c r="B20" s="2">
        <f t="shared" ref="B20:B25" si="13">B19+1</f>
        <v>8</v>
      </c>
      <c r="C20" s="68">
        <f t="shared" si="7"/>
        <v>5.3499999999999999E-2</v>
      </c>
      <c r="D20" s="68">
        <f t="shared" si="1"/>
        <v>5.0637750000000002E-2</v>
      </c>
      <c r="E20" s="68">
        <f t="shared" si="2"/>
        <v>0.33243029345833336</v>
      </c>
      <c r="F20" s="3">
        <f t="shared" si="8"/>
        <v>0.56343195654166667</v>
      </c>
      <c r="G20" s="4">
        <f t="shared" si="9"/>
        <v>-5300</v>
      </c>
      <c r="H20" s="4">
        <f t="shared" si="10"/>
        <v>-1749</v>
      </c>
      <c r="I20" s="182">
        <f t="shared" si="3"/>
        <v>120.25267532467512</v>
      </c>
      <c r="J20" s="75">
        <f t="shared" si="4"/>
        <v>-822.05080474668478</v>
      </c>
      <c r="M20" s="2">
        <f t="shared" ref="M20:M25" si="14">M19+1</f>
        <v>8</v>
      </c>
      <c r="N20" s="3">
        <f>(1-SUM($N$18:$P19))*C20</f>
        <v>1.5678344503499624E-2</v>
      </c>
      <c r="O20" s="3">
        <f>(1-SUM($N$18:$P19))*D20</f>
        <v>1.4839553072562395E-2</v>
      </c>
      <c r="P20" s="3">
        <f>(1-SUM($N$18:$P19))*E20</f>
        <v>9.7419750733443514E-2</v>
      </c>
      <c r="Q20" s="11"/>
      <c r="R20" s="3">
        <f t="shared" si="12"/>
        <v>9.7419750733443514E-3</v>
      </c>
      <c r="S20" s="3">
        <f t="shared" si="6"/>
        <v>4.2282702201450417E-2</v>
      </c>
      <c r="T20" s="3">
        <f t="shared" si="6"/>
        <v>4.2763474997277798E-3</v>
      </c>
      <c r="U20" s="3">
        <f t="shared" si="6"/>
        <v>1.396771491035346E-2</v>
      </c>
    </row>
    <row r="21" spans="2:21">
      <c r="B21" s="2">
        <f t="shared" si="13"/>
        <v>9</v>
      </c>
      <c r="C21" s="68">
        <f t="shared" si="7"/>
        <v>5.3499999999999999E-2</v>
      </c>
      <c r="D21" s="68">
        <f t="shared" si="1"/>
        <v>5.0637750000000002E-2</v>
      </c>
      <c r="E21" s="68">
        <f t="shared" si="2"/>
        <v>0.33243029345833336</v>
      </c>
      <c r="F21" s="3">
        <f t="shared" si="8"/>
        <v>0.56343195654166667</v>
      </c>
      <c r="G21" s="4">
        <f t="shared" si="9"/>
        <v>-5300</v>
      </c>
      <c r="H21" s="4">
        <f t="shared" si="10"/>
        <v>-1749</v>
      </c>
      <c r="I21" s="182">
        <f t="shared" si="3"/>
        <v>-28.929703721260694</v>
      </c>
      <c r="J21" s="75">
        <f t="shared" si="4"/>
        <v>-869.51229240009673</v>
      </c>
      <c r="M21" s="2">
        <f t="shared" si="14"/>
        <v>9</v>
      </c>
      <c r="N21" s="3">
        <f>(1-SUM($N$18:$P20))*C21</f>
        <v>8.8336803189410819E-3</v>
      </c>
      <c r="O21" s="3">
        <f>(1-SUM($N$18:$P20))*D21</f>
        <v>8.3610784218777334E-3</v>
      </c>
      <c r="P21" s="3">
        <f>(1-SUM($N$18:$P20))*E21</f>
        <v>5.4889400761545561E-2</v>
      </c>
      <c r="Q21" s="11"/>
      <c r="R21" s="3">
        <f t="shared" si="12"/>
        <v>5.4889400761545561E-3</v>
      </c>
      <c r="S21" s="3">
        <f t="shared" si="6"/>
        <v>2.255162059257243E-2</v>
      </c>
      <c r="T21" s="3">
        <f t="shared" si="6"/>
        <v>2.7399165205929119E-3</v>
      </c>
      <c r="U21" s="3">
        <f t="shared" si="6"/>
        <v>7.9972777075425581E-3</v>
      </c>
    </row>
    <row r="22" spans="2:21">
      <c r="B22" s="2">
        <f t="shared" si="13"/>
        <v>10</v>
      </c>
      <c r="C22" s="68">
        <f t="shared" si="7"/>
        <v>5.3499999999999999E-2</v>
      </c>
      <c r="D22" s="68">
        <f t="shared" si="1"/>
        <v>5.0637750000000002E-2</v>
      </c>
      <c r="E22" s="68">
        <f t="shared" si="2"/>
        <v>0.33243029345833336</v>
      </c>
      <c r="F22" s="3">
        <f t="shared" si="8"/>
        <v>0.56343195654166667</v>
      </c>
      <c r="G22" s="4">
        <f t="shared" si="9"/>
        <v>-5300</v>
      </c>
      <c r="H22" s="4">
        <f t="shared" si="10"/>
        <v>-1749</v>
      </c>
      <c r="I22" s="182">
        <f t="shared" si="3"/>
        <v>90.687888410070514</v>
      </c>
      <c r="J22" s="75">
        <f t="shared" si="4"/>
        <v>-865.72966280854416</v>
      </c>
      <c r="M22" s="2">
        <f t="shared" si="14"/>
        <v>10</v>
      </c>
      <c r="N22" s="3">
        <f>(1-SUM($N$18:$P21))*C22</f>
        <v>4.9771777855645884E-3</v>
      </c>
      <c r="O22" s="3">
        <f>(1-SUM($N$18:$P21))*D22</f>
        <v>4.710898774036883E-3</v>
      </c>
      <c r="P22" s="3">
        <f>(1-SUM($N$18:$P21))*E22</f>
        <v>3.0926442464477268E-2</v>
      </c>
      <c r="Q22" s="11"/>
      <c r="R22" s="3">
        <f t="shared" si="12"/>
        <v>3.0926442464477271E-3</v>
      </c>
      <c r="S22" s="3">
        <f t="shared" si="6"/>
        <v>1.2815289267997272E-2</v>
      </c>
      <c r="T22" s="3">
        <f t="shared" si="6"/>
        <v>2.0517088729552282E-3</v>
      </c>
      <c r="U22" s="3">
        <f t="shared" si="6"/>
        <v>4.198112001585313E-3</v>
      </c>
    </row>
    <row r="23" spans="2:21">
      <c r="B23" s="2">
        <f t="shared" si="13"/>
        <v>11</v>
      </c>
      <c r="C23" s="68">
        <f t="shared" si="7"/>
        <v>5.3499999999999999E-2</v>
      </c>
      <c r="D23" s="68">
        <f t="shared" si="1"/>
        <v>5.0637750000000002E-2</v>
      </c>
      <c r="E23" s="68">
        <f t="shared" si="2"/>
        <v>0.33243029345833336</v>
      </c>
      <c r="F23" s="3">
        <f t="shared" si="8"/>
        <v>0.56343195654166667</v>
      </c>
      <c r="G23" s="4">
        <f t="shared" si="9"/>
        <v>-5300</v>
      </c>
      <c r="H23" s="4">
        <f t="shared" si="10"/>
        <v>-1749</v>
      </c>
      <c r="I23" s="182">
        <f t="shared" si="3"/>
        <v>-11.584476827520234</v>
      </c>
      <c r="J23" s="75">
        <f>C23*G23+D23*H23+E23*I23+F23*J24</f>
        <v>-929.59164515739974</v>
      </c>
      <c r="M23" s="2">
        <f t="shared" si="14"/>
        <v>11</v>
      </c>
      <c r="N23" s="3">
        <f>(1-SUM($N$18:$P22))*C23</f>
        <v>2.8043010177763749E-3</v>
      </c>
      <c r="O23" s="3">
        <f>(1-SUM($N$18:$P22))*D23</f>
        <v>2.6542709133253392E-3</v>
      </c>
      <c r="P23" s="3">
        <f>(1-SUM($N$18:$P22))*E23</f>
        <v>1.7424945986633706E-2</v>
      </c>
      <c r="Q23" s="11"/>
      <c r="R23" s="3">
        <f t="shared" si="12"/>
        <v>1.7424945986633706E-3</v>
      </c>
      <c r="S23" s="3">
        <f t="shared" si="6"/>
        <v>6.7547682399690676E-3</v>
      </c>
      <c r="T23" s="3">
        <f t="shared" si="6"/>
        <v>1.5247868406363895E-3</v>
      </c>
      <c r="U23" s="3">
        <f t="shared" si="6"/>
        <v>2.2965462734892061E-3</v>
      </c>
    </row>
    <row r="24" spans="2:21">
      <c r="B24" s="2">
        <f t="shared" si="13"/>
        <v>12</v>
      </c>
      <c r="C24" s="68">
        <f t="shared" si="7"/>
        <v>5.3499999999999999E-2</v>
      </c>
      <c r="D24" s="68">
        <f t="shared" si="1"/>
        <v>5.0637750000000002E-2</v>
      </c>
      <c r="E24" s="68">
        <f t="shared" si="2"/>
        <v>0.33243029345833336</v>
      </c>
      <c r="F24" s="3">
        <f t="shared" si="8"/>
        <v>0.56343195654166667</v>
      </c>
      <c r="G24" s="4">
        <f t="shared" si="9"/>
        <v>-5300</v>
      </c>
      <c r="H24" s="4">
        <f t="shared" si="10"/>
        <v>-1749</v>
      </c>
      <c r="I24" s="182">
        <f t="shared" si="3"/>
        <v>-51.295668281561291</v>
      </c>
      <c r="J24" s="75">
        <f>C24*G24+D24*H24+E24*I24+F24*J25</f>
        <v>-982.5945847555497</v>
      </c>
      <c r="K24" s="2" t="s">
        <v>836</v>
      </c>
      <c r="M24" s="2">
        <f t="shared" si="14"/>
        <v>12</v>
      </c>
      <c r="N24" s="3">
        <f>(1-SUM($N$18:$P23))*C24</f>
        <v>1.5800328091775276E-3</v>
      </c>
      <c r="O24" s="3">
        <f>(1-SUM($N$18:$P23))*D24</f>
        <v>1.49550105388653E-3</v>
      </c>
      <c r="P24" s="3">
        <f>(1-SUM($N$18:$P23))*E24</f>
        <v>9.8177714098818761E-3</v>
      </c>
      <c r="Q24" s="11"/>
      <c r="R24" s="3">
        <f t="shared" si="12"/>
        <v>9.8177714098818757E-4</v>
      </c>
      <c r="S24" s="3">
        <f t="shared" si="6"/>
        <v>3.5278506613622275E-3</v>
      </c>
      <c r="T24" s="3">
        <f t="shared" si="6"/>
        <v>1.2590473452399101E-3</v>
      </c>
      <c r="U24" s="3">
        <f t="shared" si="6"/>
        <v>1.1960949779779143E-3</v>
      </c>
    </row>
    <row r="25" spans="2:21">
      <c r="B25" s="2">
        <f t="shared" si="13"/>
        <v>13</v>
      </c>
      <c r="C25" s="68">
        <f t="shared" si="7"/>
        <v>5.3499999999999999E-2</v>
      </c>
      <c r="D25" s="68">
        <f t="shared" si="1"/>
        <v>5.0637750000000002E-2</v>
      </c>
      <c r="E25" s="68">
        <f t="shared" si="2"/>
        <v>0.33243029345833336</v>
      </c>
      <c r="F25" s="3">
        <f t="shared" si="8"/>
        <v>0.56343195654166667</v>
      </c>
      <c r="G25" s="4">
        <f t="shared" si="9"/>
        <v>-5300</v>
      </c>
      <c r="H25" s="4">
        <f t="shared" si="10"/>
        <v>-1749</v>
      </c>
      <c r="I25" s="182">
        <f t="shared" si="3"/>
        <v>-38.212055393585956</v>
      </c>
      <c r="J25" s="75">
        <f>C25*G25+D25*H25+E25*I25+F25*K25</f>
        <v>-1053.2361877164562</v>
      </c>
      <c r="K25" s="75">
        <f>INDEX(L29:N45,MATCH(B25,K29:K45,0),MATCH(C8,L28:N28,0))</f>
        <v>-1186.33299090995</v>
      </c>
      <c r="M25" s="2">
        <f t="shared" si="14"/>
        <v>13</v>
      </c>
      <c r="N25" s="3">
        <f>(1-SUM($N$18:$P24))*C25</f>
        <v>8.9024097707492448E-4</v>
      </c>
      <c r="O25" s="3">
        <f>(1-SUM($N$18:$P24))*D25</f>
        <v>8.4261308480141608E-4</v>
      </c>
      <c r="P25" s="3">
        <f>(1-SUM($N$18:$P24))*E25</f>
        <v>5.5316461543486089E-3</v>
      </c>
      <c r="Q25" s="3">
        <f>1-SUM(N18:P25)</f>
        <v>9.375518046857767E-3</v>
      </c>
      <c r="R25" s="3">
        <f t="shared" si="12"/>
        <v>5.5316461543486093E-4</v>
      </c>
      <c r="S25" s="3">
        <f t="shared" si="6"/>
        <v>1.9395031942779873E-3</v>
      </c>
      <c r="T25" s="3">
        <f t="shared" si="6"/>
        <v>8.8538592966104555E-4</v>
      </c>
      <c r="U25" s="3">
        <f t="shared" si="6"/>
        <v>6.5678218552725107E-4</v>
      </c>
    </row>
    <row r="27" spans="2:21">
      <c r="B27" s="379" t="s">
        <v>823</v>
      </c>
      <c r="C27" s="379"/>
      <c r="D27" s="379"/>
      <c r="E27" s="379"/>
      <c r="F27" s="379"/>
      <c r="G27" s="379"/>
      <c r="H27" s="379"/>
      <c r="I27" s="379"/>
      <c r="K27" s="379" t="s">
        <v>824</v>
      </c>
      <c r="L27" s="379"/>
      <c r="M27" s="379"/>
      <c r="N27" s="379"/>
      <c r="P27" s="388" t="s">
        <v>773</v>
      </c>
      <c r="Q27" s="389"/>
      <c r="R27" s="389"/>
      <c r="S27" s="390"/>
    </row>
    <row r="28" spans="2:21">
      <c r="B28" s="2" t="s">
        <v>12</v>
      </c>
      <c r="C28" s="2" t="s">
        <v>286</v>
      </c>
      <c r="D28" s="2" t="s">
        <v>287</v>
      </c>
      <c r="E28" s="2" t="s">
        <v>285</v>
      </c>
      <c r="F28" s="2" t="s">
        <v>323</v>
      </c>
      <c r="G28" s="2" t="s">
        <v>819</v>
      </c>
      <c r="H28" s="2" t="s">
        <v>834</v>
      </c>
      <c r="I28" s="2" t="s">
        <v>835</v>
      </c>
      <c r="K28" s="2" t="s">
        <v>12</v>
      </c>
      <c r="L28" s="2" t="s">
        <v>804</v>
      </c>
      <c r="M28" s="2" t="s">
        <v>805</v>
      </c>
      <c r="N28" s="2" t="s">
        <v>806</v>
      </c>
      <c r="P28" s="2" t="s">
        <v>761</v>
      </c>
      <c r="Q28" s="2" t="s">
        <v>770</v>
      </c>
      <c r="R28" s="2" t="s">
        <v>742</v>
      </c>
      <c r="S28" s="2" t="s">
        <v>840</v>
      </c>
    </row>
    <row r="29" spans="2:21">
      <c r="B29" s="2">
        <v>2</v>
      </c>
      <c r="C29" s="3">
        <f t="shared" ref="C29:C45" si="15">INDEX(C49:F49,MATCH($F$8,$C$48:$F$48,0))</f>
        <v>0.57999999999999996</v>
      </c>
      <c r="D29" s="3">
        <f t="shared" ref="D29:D45" si="16">INDEX(H49:K49,MATCH($F$8,$C$48:$F$48,0))</f>
        <v>0</v>
      </c>
      <c r="E29" s="3">
        <f t="shared" ref="E29:E45" si="17">INDEX(M49:P49,MATCH($F$8,$C$48:$F$48,0))</f>
        <v>0.2</v>
      </c>
      <c r="F29" s="3">
        <f>E29*1.4</f>
        <v>0.27999999999999997</v>
      </c>
      <c r="G29" s="3">
        <f>1-C29-D29-E29-F29</f>
        <v>-5.9999999999999942E-2</v>
      </c>
      <c r="H29" s="122">
        <f>C29*($D$8+$F$10+$G$10)+D29*$E$10+E29*-($C$10+$G$10)-F29*$C$10*$D$10-1000*(1-C29)</f>
        <v>930.28</v>
      </c>
      <c r="I29" s="122">
        <f>H29*(1-$H$8)-$H$8*$C$10</f>
        <v>307.25199999999995</v>
      </c>
      <c r="K29" s="2">
        <v>2</v>
      </c>
      <c r="L29" s="75">
        <v>-2000</v>
      </c>
      <c r="M29" s="75">
        <v>-1150</v>
      </c>
      <c r="N29" s="75">
        <v>-1900</v>
      </c>
      <c r="P29" s="2" t="s">
        <v>775</v>
      </c>
      <c r="Q29" s="2" t="s">
        <v>302</v>
      </c>
      <c r="R29" s="4">
        <v>4300</v>
      </c>
      <c r="S29" s="4">
        <v>2900</v>
      </c>
    </row>
    <row r="30" spans="2:21">
      <c r="B30" s="2">
        <v>3</v>
      </c>
      <c r="C30" s="3">
        <f t="shared" si="15"/>
        <v>0.57999999999999996</v>
      </c>
      <c r="D30" s="3">
        <f t="shared" si="16"/>
        <v>1.3333333333333334E-2</v>
      </c>
      <c r="E30" s="3">
        <f t="shared" si="17"/>
        <v>0.2</v>
      </c>
      <c r="F30" s="3">
        <f t="shared" ref="F30:F45" si="18">E30*1.4</f>
        <v>0.27999999999999997</v>
      </c>
      <c r="G30" s="3">
        <f t="shared" ref="G30:G45" si="19">1-C30-D30-E30-F30</f>
        <v>-7.333333333333325E-2</v>
      </c>
      <c r="H30" s="122">
        <f t="shared" ref="H30:H45" si="20">C30*($D$8+$F$10+$G$10)+D30*$E$10+E30*-($C$10+$G$10)-F30*$C$10*$D$10-1000*(1-C30)</f>
        <v>947.61333333333346</v>
      </c>
      <c r="I30" s="122">
        <f t="shared" ref="I30:I45" si="21">H30*(1-$H$8)-$H$8*$C$10</f>
        <v>322.85200000000009</v>
      </c>
      <c r="K30" s="2">
        <v>3</v>
      </c>
      <c r="L30" s="75">
        <v>-2000</v>
      </c>
      <c r="M30" s="75">
        <v>-1150</v>
      </c>
      <c r="N30" s="75">
        <v>-1900</v>
      </c>
      <c r="P30" s="2" t="s">
        <v>769</v>
      </c>
      <c r="Q30" s="2" t="s">
        <v>250</v>
      </c>
      <c r="R30" s="4">
        <v>5800</v>
      </c>
      <c r="S30" s="4">
        <v>3900</v>
      </c>
    </row>
    <row r="31" spans="2:21">
      <c r="B31" s="2">
        <v>4</v>
      </c>
      <c r="C31" s="3">
        <f t="shared" si="15"/>
        <v>0.53136531365313655</v>
      </c>
      <c r="D31" s="3">
        <f t="shared" si="16"/>
        <v>2.2140221402214021E-2</v>
      </c>
      <c r="E31" s="3">
        <f t="shared" si="17"/>
        <v>0.14760147601476015</v>
      </c>
      <c r="F31" s="3">
        <f t="shared" si="18"/>
        <v>0.20664206642066418</v>
      </c>
      <c r="G31" s="3">
        <f t="shared" si="19"/>
        <v>9.2250922509225119E-2</v>
      </c>
      <c r="H31" s="122">
        <f t="shared" si="20"/>
        <v>1073.2693726937271</v>
      </c>
      <c r="I31" s="122">
        <f t="shared" si="21"/>
        <v>435.94243542435436</v>
      </c>
      <c r="K31" s="2">
        <v>4</v>
      </c>
      <c r="L31" s="75">
        <v>-1951.5106488360502</v>
      </c>
      <c r="M31" s="75">
        <v>-1092.46179626341</v>
      </c>
      <c r="N31" s="75">
        <v>-1868.8693342188199</v>
      </c>
      <c r="P31" s="2" t="s">
        <v>302</v>
      </c>
      <c r="Q31" s="2" t="s">
        <v>251</v>
      </c>
      <c r="R31" s="4">
        <v>7600</v>
      </c>
      <c r="S31" s="4">
        <v>5100</v>
      </c>
    </row>
    <row r="32" spans="2:21">
      <c r="B32" s="2">
        <v>5</v>
      </c>
      <c r="C32" s="3">
        <f t="shared" si="15"/>
        <v>0.53200000000000003</v>
      </c>
      <c r="D32" s="3">
        <f t="shared" si="16"/>
        <v>3.3333333333333333E-2</v>
      </c>
      <c r="E32" s="3">
        <f t="shared" si="17"/>
        <v>0.152</v>
      </c>
      <c r="F32" s="3">
        <f t="shared" si="18"/>
        <v>0.21279999999999999</v>
      </c>
      <c r="G32" s="3">
        <f t="shared" si="19"/>
        <v>6.9866666666666633E-2</v>
      </c>
      <c r="H32" s="122">
        <f t="shared" si="20"/>
        <v>1057.5461333333335</v>
      </c>
      <c r="I32" s="122">
        <f t="shared" si="21"/>
        <v>421.79152000000022</v>
      </c>
      <c r="K32" s="2">
        <v>5</v>
      </c>
      <c r="L32" s="75">
        <v>-1951.5106488360502</v>
      </c>
      <c r="M32" s="75">
        <v>-1092.46179626341</v>
      </c>
      <c r="N32" s="75">
        <v>-1830</v>
      </c>
      <c r="P32" s="2" t="s">
        <v>250</v>
      </c>
      <c r="Q32" s="2" t="s">
        <v>252</v>
      </c>
      <c r="R32" s="4">
        <v>9700</v>
      </c>
      <c r="S32" s="4">
        <v>6500</v>
      </c>
    </row>
    <row r="33" spans="2:22">
      <c r="B33" s="2">
        <v>6</v>
      </c>
      <c r="C33" s="3">
        <f t="shared" si="15"/>
        <v>0.4831383344803854</v>
      </c>
      <c r="D33" s="3">
        <f t="shared" si="16"/>
        <v>3.2346868547832072E-2</v>
      </c>
      <c r="E33" s="3">
        <f t="shared" si="17"/>
        <v>0.17618719889883</v>
      </c>
      <c r="F33" s="3">
        <f t="shared" si="18"/>
        <v>0.24666207845836199</v>
      </c>
      <c r="G33" s="3">
        <f t="shared" si="19"/>
        <v>6.1665519614590464E-2</v>
      </c>
      <c r="H33" s="122">
        <f t="shared" si="20"/>
        <v>575.67680660702001</v>
      </c>
      <c r="I33" s="122">
        <f t="shared" si="21"/>
        <v>-11.890874053681955</v>
      </c>
      <c r="K33" s="2">
        <v>6</v>
      </c>
      <c r="L33" s="75">
        <v>-1925.1421800947799</v>
      </c>
      <c r="M33" s="75">
        <v>-1107.1173336798299</v>
      </c>
      <c r="N33" s="75">
        <v>-1794.9764002044301</v>
      </c>
      <c r="P33" s="2" t="s">
        <v>251</v>
      </c>
      <c r="Q33" s="2" t="s">
        <v>253</v>
      </c>
      <c r="R33" s="4">
        <v>11200</v>
      </c>
      <c r="S33" s="4">
        <v>7500</v>
      </c>
    </row>
    <row r="34" spans="2:22">
      <c r="B34" s="2">
        <v>7</v>
      </c>
      <c r="C34" s="3">
        <f t="shared" si="15"/>
        <v>0.50059265112603712</v>
      </c>
      <c r="D34" s="3">
        <f t="shared" si="16"/>
        <v>3.5559067562228368E-2</v>
      </c>
      <c r="E34" s="3">
        <f t="shared" si="17"/>
        <v>0.14974318451205057</v>
      </c>
      <c r="F34" s="3">
        <f t="shared" si="18"/>
        <v>0.20964045831687078</v>
      </c>
      <c r="G34" s="3">
        <f t="shared" si="19"/>
        <v>0.10446463848281312</v>
      </c>
      <c r="H34" s="122">
        <f t="shared" si="20"/>
        <v>889.4826550770448</v>
      </c>
      <c r="I34" s="122">
        <f t="shared" si="21"/>
        <v>270.53438956934031</v>
      </c>
      <c r="K34" s="2">
        <v>7</v>
      </c>
      <c r="L34" s="75">
        <v>-1925.1421800947799</v>
      </c>
      <c r="M34" s="75">
        <v>-1107.1173336798299</v>
      </c>
      <c r="N34" s="75">
        <v>-1794.9764002044301</v>
      </c>
      <c r="P34" s="2" t="s">
        <v>252</v>
      </c>
      <c r="Q34" s="2" t="s">
        <v>764</v>
      </c>
      <c r="R34" s="4">
        <v>13700</v>
      </c>
      <c r="S34" s="4">
        <v>9100</v>
      </c>
    </row>
    <row r="35" spans="2:22">
      <c r="B35" s="2">
        <v>8</v>
      </c>
      <c r="C35" s="3">
        <f t="shared" si="15"/>
        <v>0.48225108225108226</v>
      </c>
      <c r="D35" s="3">
        <f t="shared" si="16"/>
        <v>4.8773448773448774E-2</v>
      </c>
      <c r="E35" s="3">
        <f t="shared" si="17"/>
        <v>0.15930735930735931</v>
      </c>
      <c r="F35" s="3">
        <f t="shared" si="18"/>
        <v>0.22303030303030302</v>
      </c>
      <c r="G35" s="3">
        <f t="shared" si="19"/>
        <v>8.6637806637806625E-2</v>
      </c>
      <c r="H35" s="122">
        <f t="shared" si="20"/>
        <v>722.50297258297235</v>
      </c>
      <c r="I35" s="122">
        <f t="shared" si="21"/>
        <v>120.25267532467512</v>
      </c>
      <c r="K35" s="2">
        <v>8</v>
      </c>
      <c r="L35" s="75">
        <v>-1885.7402435830199</v>
      </c>
      <c r="M35" s="75">
        <v>-1124.23176237862</v>
      </c>
      <c r="N35" s="75">
        <v>-1745.8955106327101</v>
      </c>
      <c r="P35" s="2" t="s">
        <v>253</v>
      </c>
      <c r="Q35" s="2" t="s">
        <v>771</v>
      </c>
      <c r="R35" s="4">
        <v>14000</v>
      </c>
      <c r="S35" s="4">
        <v>9200</v>
      </c>
    </row>
    <row r="36" spans="2:22">
      <c r="B36" s="2">
        <v>9</v>
      </c>
      <c r="C36" s="3">
        <f t="shared" si="15"/>
        <v>0.45650628110926761</v>
      </c>
      <c r="D36" s="3">
        <f t="shared" si="16"/>
        <v>5.5463379947854941E-2</v>
      </c>
      <c r="E36" s="3">
        <f t="shared" si="17"/>
        <v>0.16188670301019198</v>
      </c>
      <c r="F36" s="3">
        <f t="shared" si="18"/>
        <v>0.22664138421426874</v>
      </c>
      <c r="G36" s="3">
        <f t="shared" si="19"/>
        <v>9.9502251718416729E-2</v>
      </c>
      <c r="H36" s="122">
        <f t="shared" si="20"/>
        <v>556.74477364304369</v>
      </c>
      <c r="I36" s="122">
        <f t="shared" si="21"/>
        <v>-28.929703721260694</v>
      </c>
      <c r="K36" s="2">
        <v>9</v>
      </c>
      <c r="L36" s="75">
        <v>-1885.7402435830199</v>
      </c>
      <c r="M36" s="75">
        <v>-1124.23176237862</v>
      </c>
      <c r="N36" s="75">
        <v>-1700</v>
      </c>
      <c r="P36" s="2" t="s">
        <v>778</v>
      </c>
      <c r="Q36" s="2" t="s">
        <v>780</v>
      </c>
      <c r="R36" s="4">
        <f>S36*1.5</f>
        <v>13800</v>
      </c>
      <c r="S36" s="4">
        <v>9200</v>
      </c>
    </row>
    <row r="37" spans="2:22">
      <c r="B37" s="2">
        <v>10</v>
      </c>
      <c r="C37" s="3">
        <f t="shared" si="15"/>
        <v>0.46042186436833749</v>
      </c>
      <c r="D37" s="3">
        <f t="shared" si="16"/>
        <v>7.3712860058970292E-2</v>
      </c>
      <c r="E37" s="3">
        <f t="shared" si="17"/>
        <v>0.15082785212066227</v>
      </c>
      <c r="F37" s="3">
        <f t="shared" si="18"/>
        <v>0.21115899296892718</v>
      </c>
      <c r="G37" s="3">
        <f t="shared" si="19"/>
        <v>0.10387843048310272</v>
      </c>
      <c r="H37" s="122">
        <f t="shared" si="20"/>
        <v>689.65320934452279</v>
      </c>
      <c r="I37" s="122">
        <f t="shared" si="21"/>
        <v>90.687888410070514</v>
      </c>
      <c r="K37" s="2">
        <v>10</v>
      </c>
      <c r="L37" s="75">
        <v>-1851.5713452228799</v>
      </c>
      <c r="M37" s="75">
        <v>-1153.7922299141701</v>
      </c>
      <c r="N37" s="75">
        <v>-1675.5429003051099</v>
      </c>
      <c r="P37" s="2" t="s">
        <v>771</v>
      </c>
      <c r="Q37" s="2" t="s">
        <v>779</v>
      </c>
      <c r="R37" s="4">
        <f t="shared" ref="R37:R39" si="22">S37*1.5</f>
        <v>16950</v>
      </c>
      <c r="S37" s="4">
        <v>11300</v>
      </c>
    </row>
    <row r="38" spans="2:22">
      <c r="B38" s="2">
        <v>11</v>
      </c>
      <c r="C38" s="3">
        <f t="shared" si="15"/>
        <v>0.43072145246058291</v>
      </c>
      <c r="D38" s="3">
        <f t="shared" si="16"/>
        <v>9.7228858098423313E-2</v>
      </c>
      <c r="E38" s="3">
        <f t="shared" si="17"/>
        <v>0.14644051600573341</v>
      </c>
      <c r="F38" s="3">
        <f t="shared" si="18"/>
        <v>0.20501672240802676</v>
      </c>
      <c r="G38" s="3">
        <f t="shared" si="19"/>
        <v>0.12059245102723365</v>
      </c>
      <c r="H38" s="122">
        <f t="shared" si="20"/>
        <v>576.01724796942199</v>
      </c>
      <c r="I38" s="122">
        <f t="shared" si="21"/>
        <v>-11.584476827520234</v>
      </c>
      <c r="K38" s="2">
        <v>11</v>
      </c>
      <c r="L38" s="75">
        <v>-1851.5713452228799</v>
      </c>
      <c r="M38" s="75">
        <v>-1153.7922299141701</v>
      </c>
      <c r="N38" s="75">
        <v>-1675.5429003051099</v>
      </c>
      <c r="P38" s="2" t="s">
        <v>779</v>
      </c>
      <c r="Q38" s="2" t="s">
        <v>781</v>
      </c>
      <c r="R38" s="4">
        <f t="shared" si="22"/>
        <v>19650</v>
      </c>
      <c r="S38" s="4">
        <v>13100</v>
      </c>
    </row>
    <row r="39" spans="2:22">
      <c r="B39" s="2">
        <v>12</v>
      </c>
      <c r="C39" s="3">
        <f t="shared" si="15"/>
        <v>0.39925904816186947</v>
      </c>
      <c r="D39" s="3">
        <f t="shared" si="16"/>
        <v>0.14249073810202337</v>
      </c>
      <c r="E39" s="3">
        <f t="shared" si="17"/>
        <v>0.13536620119692219</v>
      </c>
      <c r="F39" s="3">
        <f t="shared" si="18"/>
        <v>0.18951268167569105</v>
      </c>
      <c r="G39" s="3">
        <f t="shared" si="19"/>
        <v>0.13337133086349393</v>
      </c>
      <c r="H39" s="122">
        <f t="shared" si="20"/>
        <v>531.89370190937632</v>
      </c>
      <c r="I39" s="122">
        <f t="shared" si="21"/>
        <v>-51.295668281561291</v>
      </c>
      <c r="K39" s="2">
        <v>12</v>
      </c>
      <c r="L39" s="75">
        <v>-1787.7577583161301</v>
      </c>
      <c r="M39" s="75">
        <v>-1186.33299090995</v>
      </c>
      <c r="N39" s="75">
        <v>-1622.2906784020101</v>
      </c>
      <c r="P39" s="2" t="s">
        <v>782</v>
      </c>
      <c r="Q39" s="2" t="s">
        <v>783</v>
      </c>
      <c r="R39" s="4">
        <f t="shared" si="22"/>
        <v>22650</v>
      </c>
      <c r="S39" s="4">
        <v>15100</v>
      </c>
    </row>
    <row r="40" spans="2:22">
      <c r="B40" s="2">
        <v>13</v>
      </c>
      <c r="C40" s="3">
        <f t="shared" si="15"/>
        <v>0.38957725947521865</v>
      </c>
      <c r="D40" s="3">
        <f t="shared" si="16"/>
        <v>0.17784256559766765</v>
      </c>
      <c r="E40" s="3">
        <f t="shared" si="17"/>
        <v>0.13192419825072887</v>
      </c>
      <c r="F40" s="3">
        <f t="shared" si="18"/>
        <v>0.1846938775510204</v>
      </c>
      <c r="G40" s="3">
        <f t="shared" si="19"/>
        <v>0.11596209912536437</v>
      </c>
      <c r="H40" s="122">
        <f t="shared" si="20"/>
        <v>546.43104956268223</v>
      </c>
      <c r="I40" s="122">
        <f t="shared" si="21"/>
        <v>-38.212055393585956</v>
      </c>
      <c r="K40" s="2">
        <v>13</v>
      </c>
      <c r="L40" s="75">
        <v>-1750</v>
      </c>
      <c r="M40" s="75">
        <v>-1186.33299090995</v>
      </c>
      <c r="N40" s="75">
        <v>-1622.2906784020101</v>
      </c>
    </row>
    <row r="41" spans="2:22">
      <c r="B41" s="2">
        <v>14</v>
      </c>
      <c r="C41" s="3">
        <f t="shared" si="15"/>
        <v>0.35291214215202371</v>
      </c>
      <c r="D41" s="3">
        <f t="shared" si="16"/>
        <v>0.2418558736426456</v>
      </c>
      <c r="E41" s="3">
        <f t="shared" si="17"/>
        <v>0.11204343534057255</v>
      </c>
      <c r="F41" s="3">
        <f t="shared" si="18"/>
        <v>0.15686080947680156</v>
      </c>
      <c r="G41" s="3">
        <f t="shared" si="19"/>
        <v>0.13632773938795659</v>
      </c>
      <c r="H41" s="122">
        <f t="shared" si="20"/>
        <v>563.70572556762136</v>
      </c>
      <c r="I41" s="122">
        <f t="shared" si="21"/>
        <v>-22.664846989140756</v>
      </c>
      <c r="K41" s="2">
        <v>14</v>
      </c>
      <c r="L41" s="75">
        <v>-1667.1356660527899</v>
      </c>
      <c r="M41" s="75">
        <v>-1226.24692628809</v>
      </c>
      <c r="N41" s="75">
        <v>-1550</v>
      </c>
    </row>
    <row r="42" spans="2:22">
      <c r="B42" s="2">
        <v>15</v>
      </c>
      <c r="C42" s="3">
        <f t="shared" si="15"/>
        <v>0.30141287284144425</v>
      </c>
      <c r="D42" s="3">
        <f t="shared" si="16"/>
        <v>0.34458398744113028</v>
      </c>
      <c r="E42" s="3">
        <f t="shared" si="17"/>
        <v>9.3406593406593408E-2</v>
      </c>
      <c r="F42" s="3">
        <f t="shared" si="18"/>
        <v>0.13076923076923078</v>
      </c>
      <c r="G42" s="3">
        <f t="shared" si="19"/>
        <v>0.12982731554160129</v>
      </c>
      <c r="H42" s="122">
        <f t="shared" si="20"/>
        <v>532.66609105180521</v>
      </c>
      <c r="I42" s="122">
        <f t="shared" si="21"/>
        <v>-50.600518053375311</v>
      </c>
      <c r="K42" s="2">
        <v>15</v>
      </c>
      <c r="L42" s="75">
        <v>-1630</v>
      </c>
      <c r="M42" s="75">
        <v>-1226.24692628809</v>
      </c>
      <c r="N42" s="75">
        <v>-1517.5043302116601</v>
      </c>
      <c r="P42" s="379" t="s">
        <v>765</v>
      </c>
      <c r="Q42" s="379"/>
      <c r="R42" s="379"/>
      <c r="T42" s="388" t="s">
        <v>301</v>
      </c>
      <c r="U42" s="389"/>
      <c r="V42" s="390"/>
    </row>
    <row r="43" spans="2:22">
      <c r="B43" s="2">
        <v>16</v>
      </c>
      <c r="C43" s="3">
        <f t="shared" si="15"/>
        <v>0.2161764705882353</v>
      </c>
      <c r="D43" s="3">
        <f t="shared" si="16"/>
        <v>0.50147058823529411</v>
      </c>
      <c r="E43" s="3">
        <f t="shared" si="17"/>
        <v>7.2058823529411759E-2</v>
      </c>
      <c r="F43" s="3">
        <f t="shared" si="18"/>
        <v>0.10088235294117645</v>
      </c>
      <c r="G43" s="3">
        <f t="shared" si="19"/>
        <v>0.10941176470588238</v>
      </c>
      <c r="H43" s="122">
        <f t="shared" si="20"/>
        <v>390.61558823529424</v>
      </c>
      <c r="I43" s="122">
        <f t="shared" si="21"/>
        <v>-178.44597058823518</v>
      </c>
      <c r="K43" s="2">
        <v>16</v>
      </c>
      <c r="L43" s="75">
        <v>-1550</v>
      </c>
      <c r="M43" s="75">
        <v>-1253.2156529817801</v>
      </c>
      <c r="N43" s="75">
        <v>-1450</v>
      </c>
      <c r="P43" s="2" t="s">
        <v>804</v>
      </c>
      <c r="Q43" s="2" t="s">
        <v>805</v>
      </c>
      <c r="R43" s="2" t="s">
        <v>806</v>
      </c>
      <c r="T43" s="2" t="s">
        <v>804</v>
      </c>
      <c r="U43" s="2" t="s">
        <v>805</v>
      </c>
      <c r="V43" s="2" t="s">
        <v>806</v>
      </c>
    </row>
    <row r="44" spans="2:22">
      <c r="B44" s="2">
        <v>17</v>
      </c>
      <c r="C44" s="3">
        <f t="shared" si="15"/>
        <v>0.16233766233766234</v>
      </c>
      <c r="D44" s="3">
        <f t="shared" si="16"/>
        <v>0.61688311688311692</v>
      </c>
      <c r="E44" s="3">
        <f t="shared" si="17"/>
        <v>7.792207792207792E-2</v>
      </c>
      <c r="F44" s="3">
        <f t="shared" si="18"/>
        <v>0.10909090909090909</v>
      </c>
      <c r="G44" s="3">
        <f t="shared" si="19"/>
        <v>3.3766233766233736E-2</v>
      </c>
      <c r="H44" s="122">
        <f t="shared" si="20"/>
        <v>172.18701298701308</v>
      </c>
      <c r="I44" s="122">
        <f t="shared" si="21"/>
        <v>-375.03168831168819</v>
      </c>
      <c r="K44" s="2">
        <v>17</v>
      </c>
      <c r="L44" s="75">
        <v>-1500</v>
      </c>
      <c r="M44" s="75">
        <v>-1253.2156529817801</v>
      </c>
      <c r="N44" s="75">
        <v>-1420</v>
      </c>
      <c r="P44" s="75">
        <v>5300</v>
      </c>
      <c r="Q44" s="75">
        <v>5300</v>
      </c>
      <c r="R44" s="75">
        <v>7500</v>
      </c>
      <c r="T44" s="73">
        <v>0.66</v>
      </c>
      <c r="U44" s="73">
        <v>0.33</v>
      </c>
      <c r="V44" s="73">
        <v>0.44</v>
      </c>
    </row>
    <row r="45" spans="2:22">
      <c r="B45" s="2">
        <v>18</v>
      </c>
      <c r="C45" s="3">
        <f t="shared" si="15"/>
        <v>0.08</v>
      </c>
      <c r="D45" s="3">
        <f t="shared" si="16"/>
        <v>0.63636363636363635</v>
      </c>
      <c r="E45" s="3">
        <f t="shared" si="17"/>
        <v>7.792207792207792E-2</v>
      </c>
      <c r="F45" s="3">
        <f t="shared" si="18"/>
        <v>0.10909090909090909</v>
      </c>
      <c r="G45" s="3">
        <f t="shared" si="19"/>
        <v>9.6623376623376681E-2</v>
      </c>
      <c r="H45" s="122">
        <f t="shared" si="20"/>
        <v>-296.51428571428573</v>
      </c>
      <c r="I45" s="122">
        <f t="shared" si="21"/>
        <v>-796.86285714285714</v>
      </c>
      <c r="K45" s="2">
        <v>18</v>
      </c>
      <c r="L45" s="75">
        <v>-1478.8494660695801</v>
      </c>
      <c r="M45" s="75">
        <v>-1300</v>
      </c>
      <c r="N45" s="75">
        <v>-1372.5289810860199</v>
      </c>
    </row>
    <row r="47" spans="2:22">
      <c r="B47" s="388" t="s">
        <v>22</v>
      </c>
      <c r="C47" s="389"/>
      <c r="D47" s="389"/>
      <c r="E47" s="389"/>
      <c r="F47" s="390"/>
      <c r="G47" s="388" t="s">
        <v>23</v>
      </c>
      <c r="H47" s="389"/>
      <c r="I47" s="389"/>
      <c r="J47" s="389"/>
      <c r="K47" s="390"/>
      <c r="L47" s="388" t="s">
        <v>24</v>
      </c>
      <c r="M47" s="389"/>
      <c r="N47" s="389"/>
      <c r="O47" s="389"/>
      <c r="P47" s="390"/>
    </row>
    <row r="48" spans="2:22">
      <c r="B48" s="2" t="s">
        <v>12</v>
      </c>
      <c r="C48" s="2" t="s">
        <v>15</v>
      </c>
      <c r="D48" s="2" t="s">
        <v>1</v>
      </c>
      <c r="E48" s="2" t="s">
        <v>3</v>
      </c>
      <c r="F48" s="2" t="s">
        <v>4</v>
      </c>
      <c r="G48" s="2" t="s">
        <v>12</v>
      </c>
      <c r="H48" s="2" t="s">
        <v>15</v>
      </c>
      <c r="I48" s="2" t="s">
        <v>1</v>
      </c>
      <c r="J48" s="2" t="s">
        <v>3</v>
      </c>
      <c r="K48" s="2" t="s">
        <v>4</v>
      </c>
      <c r="L48" s="2" t="s">
        <v>12</v>
      </c>
      <c r="M48" s="2" t="s">
        <v>15</v>
      </c>
      <c r="N48" s="2" t="s">
        <v>1</v>
      </c>
      <c r="O48" s="2" t="s">
        <v>3</v>
      </c>
      <c r="P48" s="2" t="s">
        <v>4</v>
      </c>
    </row>
    <row r="49" spans="2:16">
      <c r="B49" s="2">
        <v>2</v>
      </c>
      <c r="C49" s="3">
        <v>0.8</v>
      </c>
      <c r="D49" s="3">
        <v>0.57999999999999996</v>
      </c>
      <c r="E49" s="3">
        <v>0.3</v>
      </c>
      <c r="F49" s="3">
        <v>0</v>
      </c>
      <c r="G49" s="2">
        <v>2</v>
      </c>
      <c r="H49" s="3">
        <v>0</v>
      </c>
      <c r="I49" s="3">
        <v>0</v>
      </c>
      <c r="J49" s="3">
        <v>0</v>
      </c>
      <c r="K49" s="3">
        <v>0.33333333333333331</v>
      </c>
      <c r="L49" s="2">
        <v>2</v>
      </c>
      <c r="M49" s="3">
        <v>0</v>
      </c>
      <c r="N49" s="3">
        <v>0.2</v>
      </c>
      <c r="O49" s="3">
        <v>0.3</v>
      </c>
      <c r="P49" s="3">
        <v>0</v>
      </c>
    </row>
    <row r="50" spans="2:16">
      <c r="B50" s="2">
        <v>3</v>
      </c>
      <c r="C50" s="3">
        <v>0.77777777777777779</v>
      </c>
      <c r="D50" s="3">
        <v>0.57999999999999996</v>
      </c>
      <c r="E50" s="3">
        <v>0.51282051282051277</v>
      </c>
      <c r="F50" s="3">
        <v>0.5</v>
      </c>
      <c r="G50" s="2">
        <v>3</v>
      </c>
      <c r="H50" s="3">
        <v>0</v>
      </c>
      <c r="I50" s="3">
        <v>1.3333333333333334E-2</v>
      </c>
      <c r="J50" s="3">
        <v>2.564102564102564E-2</v>
      </c>
      <c r="K50" s="3">
        <v>0.05</v>
      </c>
      <c r="L50" s="2">
        <v>3</v>
      </c>
      <c r="M50" s="3">
        <v>0.22222222222222221</v>
      </c>
      <c r="N50" s="3">
        <v>0.2</v>
      </c>
      <c r="O50" s="3">
        <v>0.17948717948717949</v>
      </c>
      <c r="P50" s="3">
        <v>0.2</v>
      </c>
    </row>
    <row r="51" spans="2:16">
      <c r="B51" s="2">
        <v>4</v>
      </c>
      <c r="C51" s="3">
        <v>0.61290322580645162</v>
      </c>
      <c r="D51" s="3">
        <v>0.53136531365313655</v>
      </c>
      <c r="E51" s="3">
        <v>0.44666666666666666</v>
      </c>
      <c r="F51" s="3">
        <v>0.47619047619047616</v>
      </c>
      <c r="G51" s="2">
        <v>4</v>
      </c>
      <c r="H51" s="3">
        <v>3.2258064516129031E-2</v>
      </c>
      <c r="I51" s="3">
        <v>2.2140221402214021E-2</v>
      </c>
      <c r="J51" s="3">
        <v>4.6666666666666669E-2</v>
      </c>
      <c r="K51" s="3">
        <v>0</v>
      </c>
      <c r="L51" s="2">
        <v>4</v>
      </c>
      <c r="M51" s="3">
        <v>0.12903225806451613</v>
      </c>
      <c r="N51" s="3">
        <v>0.14760147601476015</v>
      </c>
      <c r="O51" s="3">
        <v>0.22666666666666666</v>
      </c>
      <c r="P51" s="3">
        <v>9.5238095238095233E-2</v>
      </c>
    </row>
    <row r="52" spans="2:16">
      <c r="B52" s="2">
        <v>5</v>
      </c>
      <c r="C52" s="3">
        <v>0.58888888888888891</v>
      </c>
      <c r="D52" s="3">
        <v>0.53200000000000003</v>
      </c>
      <c r="E52" s="3">
        <v>0.40163934426229508</v>
      </c>
      <c r="F52" s="3">
        <v>0.31578947368421051</v>
      </c>
      <c r="G52" s="2">
        <v>5</v>
      </c>
      <c r="H52" s="3">
        <v>2.2222222222222223E-2</v>
      </c>
      <c r="I52" s="3">
        <v>3.3333333333333333E-2</v>
      </c>
      <c r="J52" s="3">
        <v>5.1912568306010931E-2</v>
      </c>
      <c r="K52" s="3">
        <v>3.5087719298245612E-2</v>
      </c>
      <c r="L52" s="2">
        <v>5</v>
      </c>
      <c r="M52" s="3">
        <v>0.12222222222222222</v>
      </c>
      <c r="N52" s="3">
        <v>0.152</v>
      </c>
      <c r="O52" s="3">
        <v>0.23224043715846995</v>
      </c>
      <c r="P52" s="3">
        <v>0.21052631578947367</v>
      </c>
    </row>
    <row r="53" spans="2:16">
      <c r="B53" s="2">
        <v>6</v>
      </c>
      <c r="C53" s="3">
        <v>0.620253164556962</v>
      </c>
      <c r="D53" s="3">
        <v>0.4831383344803854</v>
      </c>
      <c r="E53" s="3">
        <v>0.34615384615384615</v>
      </c>
      <c r="F53" s="3">
        <v>0.46236559139784944</v>
      </c>
      <c r="G53" s="2">
        <v>6</v>
      </c>
      <c r="H53" s="3">
        <v>6.3291139240506328E-3</v>
      </c>
      <c r="I53" s="3">
        <v>3.2346868547832072E-2</v>
      </c>
      <c r="J53" s="3">
        <v>6.4102564102564097E-2</v>
      </c>
      <c r="K53" s="3">
        <v>3.7634408602150539E-2</v>
      </c>
      <c r="L53" s="2">
        <v>6</v>
      </c>
      <c r="M53" s="3">
        <v>0.17721518987341772</v>
      </c>
      <c r="N53" s="3">
        <v>0.17618719889883</v>
      </c>
      <c r="O53" s="3">
        <v>0.20384615384615384</v>
      </c>
      <c r="P53" s="3">
        <v>0.20430107526881722</v>
      </c>
    </row>
    <row r="54" spans="2:16">
      <c r="B54" s="2">
        <v>7</v>
      </c>
      <c r="C54" s="3">
        <v>0.53915662650602414</v>
      </c>
      <c r="D54" s="3">
        <v>0.50059265112603712</v>
      </c>
      <c r="E54" s="3">
        <v>0.3305578684429642</v>
      </c>
      <c r="F54" s="3">
        <v>0.43629343629343631</v>
      </c>
      <c r="G54" s="2">
        <v>7</v>
      </c>
      <c r="H54" s="3">
        <v>3.313253012048193E-2</v>
      </c>
      <c r="I54" s="3">
        <v>3.5559067562228368E-2</v>
      </c>
      <c r="J54" s="3">
        <v>7.9100749375520404E-2</v>
      </c>
      <c r="K54" s="3">
        <v>2.7027027027027029E-2</v>
      </c>
      <c r="L54" s="2">
        <v>7</v>
      </c>
      <c r="M54" s="3">
        <v>0.13855421686746988</v>
      </c>
      <c r="N54" s="3">
        <v>0.14974318451205057</v>
      </c>
      <c r="O54" s="3">
        <v>0.21232306411323898</v>
      </c>
      <c r="P54" s="3">
        <v>0.20077220077220076</v>
      </c>
    </row>
    <row r="55" spans="2:16">
      <c r="B55" s="2">
        <v>8</v>
      </c>
      <c r="C55" s="3">
        <v>0.60332541567695963</v>
      </c>
      <c r="D55" s="3">
        <v>0.48225108225108226</v>
      </c>
      <c r="E55" s="3">
        <v>0.31737704918032789</v>
      </c>
      <c r="F55" s="3">
        <v>0.43059490084985835</v>
      </c>
      <c r="G55" s="2">
        <v>8</v>
      </c>
      <c r="H55" s="3">
        <v>1.4251781472684086E-2</v>
      </c>
      <c r="I55" s="3">
        <v>4.8773448773448774E-2</v>
      </c>
      <c r="J55" s="3">
        <v>9.967213114754099E-2</v>
      </c>
      <c r="K55" s="3">
        <v>4.8158640226628892E-2</v>
      </c>
      <c r="L55" s="2">
        <v>8</v>
      </c>
      <c r="M55" s="3">
        <v>9.7387173396674589E-2</v>
      </c>
      <c r="N55" s="3">
        <v>0.15930735930735931</v>
      </c>
      <c r="O55" s="3">
        <v>0.21049180327868852</v>
      </c>
      <c r="P55" s="3">
        <v>0.22096317280453256</v>
      </c>
    </row>
    <row r="56" spans="2:16">
      <c r="B56" s="2">
        <v>9</v>
      </c>
      <c r="C56" s="3">
        <v>0.53228962818003911</v>
      </c>
      <c r="D56" s="3">
        <v>0.45650628110926761</v>
      </c>
      <c r="E56" s="3">
        <v>0.31718061674008813</v>
      </c>
      <c r="F56" s="3">
        <v>0.39943342776203966</v>
      </c>
      <c r="G56" s="2">
        <v>9</v>
      </c>
      <c r="H56" s="3">
        <v>4.3052837573385516E-2</v>
      </c>
      <c r="I56" s="3">
        <v>5.5463379947854941E-2</v>
      </c>
      <c r="J56" s="3">
        <v>0.10297356828193832</v>
      </c>
      <c r="K56" s="3">
        <v>8.2152974504249299E-2</v>
      </c>
      <c r="L56" s="2">
        <v>9</v>
      </c>
      <c r="M56" s="3">
        <v>0.13307240704500978</v>
      </c>
      <c r="N56" s="3">
        <v>0.16188670301019198</v>
      </c>
      <c r="O56" s="3">
        <v>0.20154185022026433</v>
      </c>
      <c r="P56" s="3">
        <v>0.15297450424929179</v>
      </c>
    </row>
    <row r="57" spans="2:16">
      <c r="B57" s="2">
        <v>10</v>
      </c>
      <c r="C57" s="3">
        <v>0.51838879159369522</v>
      </c>
      <c r="D57" s="3">
        <v>0.46042186436833749</v>
      </c>
      <c r="E57" s="3">
        <v>0.31178903826266807</v>
      </c>
      <c r="F57" s="3">
        <v>0.40057636887608067</v>
      </c>
      <c r="G57" s="2">
        <v>10</v>
      </c>
      <c r="H57" s="3">
        <v>5.2539404553415062E-2</v>
      </c>
      <c r="I57" s="3">
        <v>7.3712860058970292E-2</v>
      </c>
      <c r="J57" s="3">
        <v>0.1282316442605998</v>
      </c>
      <c r="K57" s="3">
        <v>0.12103746397694524</v>
      </c>
      <c r="L57" s="2">
        <v>10</v>
      </c>
      <c r="M57" s="3">
        <v>0.15586690017513136</v>
      </c>
      <c r="N57" s="3">
        <v>0.15082785212066227</v>
      </c>
      <c r="O57" s="3">
        <v>0.20889348500517063</v>
      </c>
      <c r="P57" s="3">
        <v>0.17002881844380405</v>
      </c>
    </row>
    <row r="58" spans="2:16">
      <c r="B58" s="2">
        <v>11</v>
      </c>
      <c r="C58" s="3">
        <v>0.51823416506717845</v>
      </c>
      <c r="D58" s="3">
        <v>0.43072145246058291</v>
      </c>
      <c r="E58" s="3">
        <v>0.29198266522210187</v>
      </c>
      <c r="F58" s="3">
        <v>0.39367816091954022</v>
      </c>
      <c r="G58" s="2">
        <v>11</v>
      </c>
      <c r="H58" s="3">
        <v>8.829174664107485E-2</v>
      </c>
      <c r="I58" s="3">
        <v>9.7228858098423313E-2</v>
      </c>
      <c r="J58" s="3">
        <v>0.15655471289274106</v>
      </c>
      <c r="K58" s="3">
        <v>0.11206896551724138</v>
      </c>
      <c r="L58" s="2">
        <v>11</v>
      </c>
      <c r="M58" s="3">
        <v>0.1343570057581574</v>
      </c>
      <c r="N58" s="3">
        <v>0.14644051600573341</v>
      </c>
      <c r="O58" s="3">
        <v>0.19122426868905743</v>
      </c>
      <c r="P58" s="3">
        <v>0.19540229885057472</v>
      </c>
    </row>
    <row r="59" spans="2:16">
      <c r="B59" s="2">
        <v>12</v>
      </c>
      <c r="C59" s="3">
        <v>0.47121535181236673</v>
      </c>
      <c r="D59" s="3">
        <v>0.39925904816186947</v>
      </c>
      <c r="E59" s="3">
        <v>0.29534005037783373</v>
      </c>
      <c r="F59" s="3">
        <v>0.36332179930795849</v>
      </c>
      <c r="G59" s="2">
        <v>12</v>
      </c>
      <c r="H59" s="3">
        <v>0.10660980810234541</v>
      </c>
      <c r="I59" s="3">
        <v>0.14249073810202337</v>
      </c>
      <c r="J59" s="3">
        <v>0.1857682619647355</v>
      </c>
      <c r="K59" s="3">
        <v>0.13148788927335639</v>
      </c>
      <c r="L59" s="2">
        <v>12</v>
      </c>
      <c r="M59" s="3">
        <v>0.13646055437100213</v>
      </c>
      <c r="N59" s="3">
        <v>0.13536620119692219</v>
      </c>
      <c r="O59" s="3">
        <v>0.1769521410579345</v>
      </c>
      <c r="P59" s="3">
        <v>0.19031141868512111</v>
      </c>
    </row>
    <row r="60" spans="2:16">
      <c r="B60" s="2">
        <v>13</v>
      </c>
      <c r="C60" s="3">
        <v>0.46214099216710181</v>
      </c>
      <c r="D60" s="3">
        <v>0.38957725947521865</v>
      </c>
      <c r="E60" s="3">
        <v>0.25233644859813081</v>
      </c>
      <c r="F60" s="3">
        <v>0.30805687203791471</v>
      </c>
      <c r="G60" s="2">
        <v>13</v>
      </c>
      <c r="H60" s="3">
        <v>0.1514360313315927</v>
      </c>
      <c r="I60" s="3">
        <v>0.17784256559766765</v>
      </c>
      <c r="J60" s="3">
        <v>0.25934579439252337</v>
      </c>
      <c r="K60" s="3">
        <v>0.24644549763033174</v>
      </c>
      <c r="L60" s="2">
        <v>13</v>
      </c>
      <c r="M60" s="3">
        <v>9.3994778067885115E-2</v>
      </c>
      <c r="N60" s="3">
        <v>0.13192419825072887</v>
      </c>
      <c r="O60" s="3">
        <v>0.14797507788161993</v>
      </c>
      <c r="P60" s="3">
        <v>9.9526066350710901E-2</v>
      </c>
    </row>
    <row r="61" spans="2:16">
      <c r="B61" s="2">
        <v>14</v>
      </c>
      <c r="C61" s="3">
        <v>0.44485294117647056</v>
      </c>
      <c r="D61" s="3">
        <v>0.35291214215202371</v>
      </c>
      <c r="E61" s="3">
        <v>0.24780701754385964</v>
      </c>
      <c r="F61" s="3">
        <v>0.37410071942446044</v>
      </c>
      <c r="G61" s="2">
        <v>14</v>
      </c>
      <c r="H61" s="3">
        <v>0.21691176470588236</v>
      </c>
      <c r="I61" s="3">
        <v>0.2418558736426456</v>
      </c>
      <c r="J61" s="3">
        <v>0.32127192982456143</v>
      </c>
      <c r="K61" s="3">
        <v>0.23021582733812951</v>
      </c>
      <c r="L61" s="2">
        <v>14</v>
      </c>
      <c r="M61" s="3">
        <v>7.3529411764705885E-2</v>
      </c>
      <c r="N61" s="3">
        <v>0.11204343534057255</v>
      </c>
      <c r="O61" s="3">
        <v>0.14254385964912281</v>
      </c>
      <c r="P61" s="3">
        <v>0.16546762589928057</v>
      </c>
    </row>
    <row r="62" spans="2:16">
      <c r="B62" s="2">
        <v>15</v>
      </c>
      <c r="C62" s="3">
        <v>0.40229885057471265</v>
      </c>
      <c r="D62" s="3">
        <v>0.30141287284144425</v>
      </c>
      <c r="E62" s="3">
        <v>0.19656786271450857</v>
      </c>
      <c r="F62" s="3">
        <v>0.25555555555555554</v>
      </c>
      <c r="G62" s="2">
        <v>15</v>
      </c>
      <c r="H62" s="3">
        <v>0.27586206896551724</v>
      </c>
      <c r="I62" s="3">
        <v>0.34458398744113028</v>
      </c>
      <c r="J62" s="3">
        <v>0.42121684867394693</v>
      </c>
      <c r="K62" s="3">
        <v>0.33333333333333331</v>
      </c>
      <c r="L62" s="2">
        <v>15</v>
      </c>
      <c r="M62" s="3">
        <v>9.1954022988505746E-2</v>
      </c>
      <c r="N62" s="3">
        <v>9.3406593406593408E-2</v>
      </c>
      <c r="O62" s="3">
        <v>0.12168486739469579</v>
      </c>
      <c r="P62" s="3">
        <v>0.14444444444444443</v>
      </c>
    </row>
    <row r="63" spans="2:16">
      <c r="B63" s="2">
        <v>16</v>
      </c>
      <c r="C63" s="3">
        <v>0.33333333333333331</v>
      </c>
      <c r="D63" s="3">
        <v>0.2161764705882353</v>
      </c>
      <c r="E63" s="3">
        <v>0.13880126182965299</v>
      </c>
      <c r="F63" s="3">
        <v>0.18367346938775511</v>
      </c>
      <c r="G63" s="2">
        <v>16</v>
      </c>
      <c r="H63" s="3">
        <v>0.46875</v>
      </c>
      <c r="I63" s="3">
        <v>0.50147058823529411</v>
      </c>
      <c r="J63" s="3">
        <v>0.51419558359621453</v>
      </c>
      <c r="K63" s="3">
        <v>0.59183673469387754</v>
      </c>
      <c r="L63" s="2">
        <v>16</v>
      </c>
      <c r="M63" s="3">
        <v>5.2083333333333336E-2</v>
      </c>
      <c r="N63" s="3">
        <v>7.2058823529411759E-2</v>
      </c>
      <c r="O63" s="3">
        <v>9.7791798107255523E-2</v>
      </c>
      <c r="P63" s="3">
        <v>4.0816326530612242E-2</v>
      </c>
    </row>
    <row r="64" spans="2:16">
      <c r="B64" s="2">
        <v>17</v>
      </c>
      <c r="C64" s="3">
        <v>8.8235294117647065E-2</v>
      </c>
      <c r="D64" s="3">
        <v>0.16233766233766234</v>
      </c>
      <c r="E64" s="3">
        <v>0.12631578947368421</v>
      </c>
      <c r="F64" s="3">
        <v>0.15</v>
      </c>
      <c r="G64" s="2">
        <v>17</v>
      </c>
      <c r="H64" s="3">
        <v>0.52941176470588236</v>
      </c>
      <c r="I64" s="3">
        <v>0.61688311688311692</v>
      </c>
      <c r="J64" s="3">
        <v>0.6</v>
      </c>
      <c r="K64" s="3">
        <v>0.7</v>
      </c>
      <c r="L64" s="2">
        <v>17</v>
      </c>
      <c r="M64" s="3">
        <v>8.8235294117647065E-2</v>
      </c>
      <c r="N64" s="3">
        <v>7.792207792207792E-2</v>
      </c>
      <c r="O64" s="3">
        <v>6.3157894736842107E-2</v>
      </c>
      <c r="P64" s="3">
        <v>0.05</v>
      </c>
    </row>
    <row r="65" spans="2:16">
      <c r="B65" s="2">
        <v>18</v>
      </c>
      <c r="C65" s="3">
        <v>0</v>
      </c>
      <c r="D65" s="3">
        <v>0.08</v>
      </c>
      <c r="E65" s="3">
        <v>0.2857142857142857</v>
      </c>
      <c r="F65" s="3">
        <v>0</v>
      </c>
      <c r="G65" s="2">
        <v>18</v>
      </c>
      <c r="H65" s="3">
        <v>1</v>
      </c>
      <c r="I65" s="3">
        <v>0.63636363636363635</v>
      </c>
      <c r="J65" s="3">
        <v>0.2857142857142857</v>
      </c>
      <c r="K65" s="3">
        <v>1</v>
      </c>
      <c r="L65" s="2">
        <v>18</v>
      </c>
      <c r="M65" s="3">
        <v>8.8235294117647065E-2</v>
      </c>
      <c r="N65" s="3">
        <v>7.792207792207792E-2</v>
      </c>
      <c r="O65" s="3">
        <v>6.3157894736842107E-2</v>
      </c>
      <c r="P65" s="3">
        <v>0.05</v>
      </c>
    </row>
  </sheetData>
  <mergeCells count="23">
    <mergeCell ref="O6:S6"/>
    <mergeCell ref="R16:U16"/>
    <mergeCell ref="N15:U15"/>
    <mergeCell ref="N16:Q16"/>
    <mergeCell ref="J7:J8"/>
    <mergeCell ref="K7:K8"/>
    <mergeCell ref="L7:L8"/>
    <mergeCell ref="M7:M8"/>
    <mergeCell ref="B6:H6"/>
    <mergeCell ref="C16:F16"/>
    <mergeCell ref="G16:J16"/>
    <mergeCell ref="C15:J15"/>
    <mergeCell ref="B2:M2"/>
    <mergeCell ref="B3:M4"/>
    <mergeCell ref="J6:M6"/>
    <mergeCell ref="B47:F47"/>
    <mergeCell ref="G47:K47"/>
    <mergeCell ref="L47:P47"/>
    <mergeCell ref="P27:S27"/>
    <mergeCell ref="T42:V42"/>
    <mergeCell ref="P42:R42"/>
    <mergeCell ref="B27:I27"/>
    <mergeCell ref="K27:N27"/>
  </mergeCells>
  <conditionalFormatting sqref="K7:K8">
    <cfRule type="cellIs" dxfId="38" priority="3" operator="between">
      <formula>$M$7-101</formula>
      <formula>$M$7+101</formula>
    </cfRule>
    <cfRule type="cellIs" dxfId="37" priority="4" operator="lessThan">
      <formula>$M$7-100</formula>
    </cfRule>
    <cfRule type="cellIs" dxfId="36" priority="5" operator="greaterThan">
      <formula>$M$7+100</formula>
    </cfRule>
  </conditionalFormatting>
  <conditionalFormatting sqref="S8:S13">
    <cfRule type="colorScale" priority="1">
      <colorScale>
        <cfvo type="min"/>
        <cfvo type="percentile" val="50"/>
        <cfvo type="max"/>
        <color rgb="FF63BE7B"/>
        <color rgb="FFFFEB84"/>
        <color rgb="FFF8696B"/>
      </colorScale>
    </cfRule>
  </conditionalFormatting>
  <dataValidations count="3">
    <dataValidation type="list" allowBlank="1" showInputMessage="1" showErrorMessage="1" sqref="F8 P8:P13" xr:uid="{0A3619A4-AF8E-4705-B77B-41BF77939D32}">
      <formula1>$C$48:$F$48</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$L$28:$N$28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heetViews>
  <sheetFormatPr defaultRowHeight="15"/>
  <sheetData>
    <row r="2" spans="2:24" ht="18.75">
      <c r="B2" s="319" t="s">
        <v>976</v>
      </c>
      <c r="C2" s="319"/>
      <c r="D2" s="319"/>
      <c r="E2" s="319"/>
      <c r="F2" s="319"/>
      <c r="G2" s="319"/>
      <c r="H2" s="319"/>
      <c r="I2" s="319"/>
      <c r="J2" s="319"/>
      <c r="K2" s="319"/>
      <c r="L2" s="319"/>
      <c r="M2" s="319"/>
      <c r="N2" s="319"/>
      <c r="O2" s="319"/>
      <c r="P2" s="319"/>
      <c r="Q2" s="319"/>
      <c r="R2" s="319"/>
      <c r="S2" s="319"/>
      <c r="T2" s="319"/>
      <c r="U2" s="319"/>
      <c r="V2" s="319"/>
      <c r="W2" s="319"/>
      <c r="X2" s="319"/>
    </row>
    <row r="3" spans="2:24" ht="48.75" customHeight="1">
      <c r="B3" s="320" t="s">
        <v>1107</v>
      </c>
      <c r="C3" s="320"/>
      <c r="D3" s="320"/>
      <c r="E3" s="320"/>
      <c r="F3" s="320"/>
      <c r="G3" s="320"/>
      <c r="H3" s="320"/>
      <c r="I3" s="320"/>
      <c r="J3" s="320"/>
      <c r="K3" s="320"/>
      <c r="L3" s="320"/>
      <c r="M3" s="320"/>
      <c r="N3" s="320"/>
      <c r="O3" s="320"/>
      <c r="P3" s="320"/>
      <c r="Q3" s="320"/>
      <c r="R3" s="320"/>
      <c r="S3" s="320"/>
      <c r="T3" s="320"/>
      <c r="U3" s="320"/>
      <c r="V3" s="320"/>
      <c r="W3" s="320"/>
      <c r="X3" s="320"/>
    </row>
    <row r="4" spans="2:24" ht="98.25" customHeight="1">
      <c r="B4" s="320"/>
      <c r="C4" s="320"/>
      <c r="D4" s="320"/>
      <c r="E4" s="320"/>
      <c r="F4" s="320"/>
      <c r="G4" s="320"/>
      <c r="H4" s="320"/>
      <c r="I4" s="320"/>
      <c r="J4" s="320"/>
      <c r="K4" s="320"/>
      <c r="L4" s="320"/>
      <c r="M4" s="320"/>
      <c r="N4" s="320"/>
      <c r="O4" s="320"/>
      <c r="P4" s="320"/>
      <c r="Q4" s="320"/>
      <c r="R4" s="320"/>
      <c r="S4" s="320"/>
      <c r="T4" s="320"/>
      <c r="U4" s="320"/>
      <c r="V4" s="320"/>
      <c r="W4" s="320"/>
      <c r="X4" s="320"/>
    </row>
    <row r="6" spans="2:24">
      <c r="C6" s="406" t="s">
        <v>976</v>
      </c>
      <c r="D6" s="406"/>
      <c r="E6" s="406"/>
      <c r="F6" s="379" t="s">
        <v>975</v>
      </c>
      <c r="G6" s="379"/>
      <c r="H6" s="379"/>
      <c r="J6" s="379" t="s">
        <v>981</v>
      </c>
      <c r="K6" s="379"/>
      <c r="L6" s="379"/>
      <c r="M6" s="379"/>
      <c r="N6" s="379"/>
      <c r="O6" s="379"/>
      <c r="P6" s="379"/>
      <c r="Q6" s="379"/>
      <c r="S6" s="379" t="s">
        <v>301</v>
      </c>
      <c r="T6" s="379"/>
      <c r="U6" s="379"/>
    </row>
    <row r="7" spans="2:24">
      <c r="C7" s="406"/>
      <c r="D7" s="406"/>
      <c r="E7" s="406"/>
      <c r="F7" s="214" t="s">
        <v>968</v>
      </c>
      <c r="G7" s="214" t="s">
        <v>671</v>
      </c>
      <c r="H7" s="214" t="s">
        <v>969</v>
      </c>
      <c r="J7" s="330" t="s">
        <v>756</v>
      </c>
      <c r="K7" s="330" t="s">
        <v>982</v>
      </c>
      <c r="L7" s="330" t="s">
        <v>323</v>
      </c>
      <c r="M7" s="330" t="s">
        <v>983</v>
      </c>
      <c r="N7" s="330" t="s">
        <v>984</v>
      </c>
      <c r="O7" s="404" t="s">
        <v>980</v>
      </c>
      <c r="P7" s="330" t="s">
        <v>979</v>
      </c>
      <c r="Q7" s="403" t="s">
        <v>985</v>
      </c>
      <c r="S7" s="214" t="s">
        <v>753</v>
      </c>
      <c r="T7" s="214" t="s">
        <v>754</v>
      </c>
      <c r="U7" s="214" t="s">
        <v>755</v>
      </c>
    </row>
    <row r="8" spans="2:24">
      <c r="C8" s="371" t="s">
        <v>977</v>
      </c>
      <c r="D8" s="371"/>
      <c r="E8" s="214" t="s">
        <v>970</v>
      </c>
      <c r="F8" s="43">
        <v>1</v>
      </c>
      <c r="G8" s="43">
        <v>1</v>
      </c>
      <c r="H8" s="43">
        <v>0.2</v>
      </c>
      <c r="J8" s="330"/>
      <c r="K8" s="330"/>
      <c r="L8" s="330"/>
      <c r="M8" s="330"/>
      <c r="N8" s="330"/>
      <c r="O8" s="404"/>
      <c r="P8" s="330"/>
      <c r="Q8" s="404"/>
      <c r="S8" s="73">
        <v>0.66</v>
      </c>
      <c r="T8" s="73">
        <v>0.33</v>
      </c>
      <c r="U8" s="73">
        <v>0.44</v>
      </c>
    </row>
    <row r="9" spans="2:24" ht="15" customHeight="1">
      <c r="C9" s="405">
        <v>0.2</v>
      </c>
      <c r="D9" s="405"/>
      <c r="E9" s="214" t="s">
        <v>765</v>
      </c>
      <c r="F9" s="215">
        <v>7500</v>
      </c>
      <c r="G9" s="215">
        <v>5200</v>
      </c>
      <c r="H9" s="215">
        <v>7500</v>
      </c>
      <c r="J9" s="216">
        <v>5</v>
      </c>
      <c r="K9" s="73">
        <f>J29</f>
        <v>9.7827214108432314E-2</v>
      </c>
      <c r="L9" s="73">
        <f>C29+E29+G29</f>
        <v>0.29483501119144628</v>
      </c>
      <c r="M9" s="73">
        <f>I29</f>
        <v>0.23020418645515794</v>
      </c>
      <c r="N9" s="73">
        <f>D29+F29+H29</f>
        <v>0.37713358824496362</v>
      </c>
      <c r="O9" s="218">
        <f>P29</f>
        <v>-1491.9230929623982</v>
      </c>
      <c r="P9" s="218">
        <f>Q29</f>
        <v>-2484.4475652790097</v>
      </c>
      <c r="Q9" s="218">
        <f>P9+K9*$C$11</f>
        <v>-2435.5339582247934</v>
      </c>
    </row>
    <row r="10" spans="2:24">
      <c r="C10" s="330" t="s">
        <v>978</v>
      </c>
      <c r="D10" s="330"/>
      <c r="E10" s="214" t="s">
        <v>157</v>
      </c>
      <c r="F10" s="214">
        <v>6.42</v>
      </c>
      <c r="G10" s="214">
        <v>6.42</v>
      </c>
      <c r="H10" s="214">
        <v>6.42</v>
      </c>
      <c r="J10" s="216">
        <v>4</v>
      </c>
      <c r="K10" s="73">
        <f t="shared" ref="K10:K14" si="0">J30</f>
        <v>0.14715680784770174</v>
      </c>
      <c r="L10" s="73">
        <f t="shared" ref="L10:L14" si="1">C30+E30+G30</f>
        <v>0.28079053963226136</v>
      </c>
      <c r="M10" s="73">
        <f t="shared" ref="M10:M14" si="2">I30</f>
        <v>0.21288383017148343</v>
      </c>
      <c r="N10" s="73">
        <f t="shared" ref="N10:N14" si="3">D30+F30+H30</f>
        <v>0.35916882234855363</v>
      </c>
      <c r="O10" s="218">
        <f t="shared" ref="O10:P10" si="4">P30</f>
        <v>-1341.7313960062952</v>
      </c>
      <c r="P10" s="218">
        <f t="shared" si="4"/>
        <v>-2364.294207714127</v>
      </c>
      <c r="Q10" s="218">
        <f t="shared" ref="Q10:Q14" si="5">P10+K10*$C$11</f>
        <v>-2290.7158037902759</v>
      </c>
      <c r="S10" s="379" t="s">
        <v>765</v>
      </c>
      <c r="T10" s="379"/>
      <c r="U10" s="379"/>
      <c r="V10" s="379"/>
      <c r="W10" s="379"/>
      <c r="X10" s="379"/>
    </row>
    <row r="11" spans="2:24">
      <c r="C11" s="336">
        <v>500</v>
      </c>
      <c r="D11" s="337"/>
      <c r="E11" s="214" t="s">
        <v>301</v>
      </c>
      <c r="F11" s="43">
        <v>0.44</v>
      </c>
      <c r="G11" s="43">
        <v>0.44</v>
      </c>
      <c r="H11" s="43">
        <v>0.33</v>
      </c>
      <c r="J11" s="216">
        <v>3</v>
      </c>
      <c r="K11" s="73">
        <f t="shared" si="0"/>
        <v>0.22136096068240002</v>
      </c>
      <c r="L11" s="73">
        <f t="shared" si="1"/>
        <v>0.25966411155809888</v>
      </c>
      <c r="M11" s="73">
        <f t="shared" si="2"/>
        <v>0.18682964509916494</v>
      </c>
      <c r="N11" s="73">
        <f t="shared" si="3"/>
        <v>0.33214528266033627</v>
      </c>
      <c r="O11" s="218">
        <f t="shared" ref="O11:P11" si="6">P31</f>
        <v>-1115.8051965257314</v>
      </c>
      <c r="P11" s="218">
        <f t="shared" si="6"/>
        <v>-2183.5532481296759</v>
      </c>
      <c r="Q11" s="218">
        <f t="shared" si="5"/>
        <v>-2072.8727677884758</v>
      </c>
      <c r="S11" s="11"/>
      <c r="T11" s="216" t="s">
        <v>49</v>
      </c>
      <c r="U11" s="59" t="s">
        <v>987</v>
      </c>
      <c r="V11" s="110" t="s">
        <v>576</v>
      </c>
      <c r="W11" s="110" t="s">
        <v>405</v>
      </c>
      <c r="X11" s="110" t="s">
        <v>702</v>
      </c>
    </row>
    <row r="12" spans="2:24">
      <c r="C12" s="379" t="s">
        <v>974</v>
      </c>
      <c r="D12" s="379"/>
      <c r="E12" s="379"/>
      <c r="F12" s="379"/>
      <c r="G12" s="379"/>
      <c r="H12" s="379"/>
      <c r="J12" s="216">
        <v>2</v>
      </c>
      <c r="K12" s="73">
        <f t="shared" si="0"/>
        <v>0.33298272523652278</v>
      </c>
      <c r="L12" s="73">
        <f t="shared" si="1"/>
        <v>0.22788463439572251</v>
      </c>
      <c r="M12" s="73">
        <f t="shared" si="2"/>
        <v>0.14763757833882621</v>
      </c>
      <c r="N12" s="73">
        <f t="shared" si="3"/>
        <v>0.29149506202892855</v>
      </c>
      <c r="O12" s="218">
        <f t="shared" ref="O12:P12" si="7">P32</f>
        <v>-775.95520051263702</v>
      </c>
      <c r="P12" s="218">
        <f t="shared" si="7"/>
        <v>-1911.6732513192005</v>
      </c>
      <c r="Q12" s="218">
        <f t="shared" si="5"/>
        <v>-1745.1818887009392</v>
      </c>
      <c r="S12" s="216" t="s">
        <v>742</v>
      </c>
      <c r="T12" s="75">
        <v>7473</v>
      </c>
      <c r="U12" s="75">
        <v>9488.6295928500494</v>
      </c>
      <c r="V12" s="75">
        <v>5806.3705308775698</v>
      </c>
      <c r="W12" s="75">
        <v>6523.0973344590502</v>
      </c>
      <c r="X12" s="75">
        <v>10830.885780885699</v>
      </c>
    </row>
    <row r="13" spans="2:24">
      <c r="C13" s="214" t="s">
        <v>289</v>
      </c>
      <c r="D13" s="214" t="s">
        <v>836</v>
      </c>
      <c r="E13" s="214" t="s">
        <v>812</v>
      </c>
      <c r="F13" s="214" t="s">
        <v>988</v>
      </c>
      <c r="G13" s="214" t="s">
        <v>989</v>
      </c>
      <c r="H13" s="214" t="s">
        <v>990</v>
      </c>
      <c r="J13" s="216">
        <v>1</v>
      </c>
      <c r="K13" s="73">
        <f t="shared" si="0"/>
        <v>0.50089001675875577</v>
      </c>
      <c r="L13" s="73">
        <f t="shared" si="1"/>
        <v>0.18008028407352378</v>
      </c>
      <c r="M13" s="73">
        <f t="shared" si="2"/>
        <v>8.8682823366320676E-2</v>
      </c>
      <c r="N13" s="73">
        <f t="shared" si="3"/>
        <v>0.23034687580139979</v>
      </c>
      <c r="O13" s="218">
        <f t="shared" ref="O13:P13" si="8">P33</f>
        <v>-264.73507617271343</v>
      </c>
      <c r="P13" s="218">
        <f t="shared" si="8"/>
        <v>-1502.6971518472617</v>
      </c>
      <c r="Q13" s="218">
        <f t="shared" si="5"/>
        <v>-1252.2521434678838</v>
      </c>
      <c r="S13" s="110" t="s">
        <v>248</v>
      </c>
      <c r="T13" s="218">
        <v>5289</v>
      </c>
      <c r="U13" s="75">
        <v>6726.8623024830704</v>
      </c>
      <c r="V13" s="75">
        <v>3858.45701252768</v>
      </c>
      <c r="W13" s="75">
        <v>3980.0868323669101</v>
      </c>
      <c r="X13" s="75">
        <v>7190.9579230080499</v>
      </c>
    </row>
    <row r="14" spans="2:24">
      <c r="C14" s="215">
        <f>T16*3000+T17*1500+T18*1000</f>
        <v>800</v>
      </c>
      <c r="D14" s="215">
        <f>-T17*1000-T18*1500-T19*3000</f>
        <v>-1800</v>
      </c>
      <c r="E14" s="214">
        <f>-(F8*F9+G8*G9+H8*H9)/SUM(F8:H8)</f>
        <v>-6454.545454545454</v>
      </c>
      <c r="F14" s="214">
        <f>-F9*F11</f>
        <v>-3300</v>
      </c>
      <c r="G14" s="214">
        <f>-G9*G11</f>
        <v>-2288</v>
      </c>
      <c r="H14" s="214">
        <f>-H9*H11</f>
        <v>-2475</v>
      </c>
      <c r="J14" s="216">
        <v>0</v>
      </c>
      <c r="K14" s="73">
        <f t="shared" si="0"/>
        <v>0.75346493939100001</v>
      </c>
      <c r="L14" s="73">
        <f t="shared" si="1"/>
        <v>0.10817048209499999</v>
      </c>
      <c r="M14" s="73">
        <f t="shared" si="2"/>
        <v>0</v>
      </c>
      <c r="N14" s="73">
        <f t="shared" si="3"/>
        <v>0.13836457851399997</v>
      </c>
      <c r="O14" s="218">
        <f t="shared" ref="O14:P14" si="9">P34</f>
        <v>504.26895088649997</v>
      </c>
      <c r="P14" s="218">
        <f t="shared" si="9"/>
        <v>-887.493930199891</v>
      </c>
      <c r="Q14" s="218">
        <f t="shared" si="5"/>
        <v>-510.76146050439098</v>
      </c>
    </row>
    <row r="15" spans="2:24">
      <c r="S15" s="388" t="s">
        <v>986</v>
      </c>
      <c r="T15" s="390"/>
    </row>
    <row r="16" spans="2:24">
      <c r="S16" s="216">
        <v>0</v>
      </c>
      <c r="T16" s="3">
        <f>(1-F8)*(1-G8)*(1-H8)</f>
        <v>0</v>
      </c>
    </row>
    <row r="17" spans="2:22">
      <c r="C17" s="379" t="s">
        <v>971</v>
      </c>
      <c r="D17" s="379"/>
      <c r="E17" s="379"/>
      <c r="F17" s="379"/>
      <c r="G17" s="379"/>
      <c r="H17" s="379"/>
      <c r="I17" s="379"/>
      <c r="J17" s="379" t="s">
        <v>972</v>
      </c>
      <c r="K17" s="379"/>
      <c r="L17" s="379"/>
      <c r="M17" s="379"/>
      <c r="N17" s="379"/>
      <c r="O17" s="379"/>
      <c r="P17" s="379"/>
      <c r="Q17" s="379"/>
      <c r="S17" s="216">
        <v>1</v>
      </c>
      <c r="T17" s="3">
        <f>F8*(1-G8)*(1-H8)+G8*(1-F8)*(1-H8)+H8*(1-F8)*(1-G8)</f>
        <v>0</v>
      </c>
    </row>
    <row r="18" spans="2:22">
      <c r="B18" s="330" t="s">
        <v>756</v>
      </c>
      <c r="C18" s="335" t="s">
        <v>969</v>
      </c>
      <c r="D18" s="335"/>
      <c r="E18" s="335" t="s">
        <v>671</v>
      </c>
      <c r="F18" s="335"/>
      <c r="G18" s="335" t="s">
        <v>968</v>
      </c>
      <c r="H18" s="335"/>
      <c r="I18" s="217" t="s">
        <v>669</v>
      </c>
      <c r="J18" s="335" t="s">
        <v>969</v>
      </c>
      <c r="K18" s="335"/>
      <c r="L18" s="335" t="s">
        <v>671</v>
      </c>
      <c r="M18" s="335"/>
      <c r="N18" s="335" t="s">
        <v>968</v>
      </c>
      <c r="O18" s="335"/>
      <c r="P18" s="217" t="s">
        <v>669</v>
      </c>
      <c r="Q18" s="360" t="s">
        <v>320</v>
      </c>
      <c r="S18" s="216">
        <v>2</v>
      </c>
      <c r="T18" s="3">
        <f>F8*G8*(1-H8)+F8*(1-G8)*H8+(1-F8)*G8*H8</f>
        <v>0.8</v>
      </c>
    </row>
    <row r="19" spans="2:22">
      <c r="B19" s="330"/>
      <c r="C19" s="216" t="s">
        <v>700</v>
      </c>
      <c r="D19" s="216" t="s">
        <v>812</v>
      </c>
      <c r="E19" s="216" t="s">
        <v>700</v>
      </c>
      <c r="F19" s="216" t="s">
        <v>812</v>
      </c>
      <c r="G19" s="216" t="s">
        <v>700</v>
      </c>
      <c r="H19" s="216" t="s">
        <v>812</v>
      </c>
      <c r="I19" s="216" t="s">
        <v>812</v>
      </c>
      <c r="J19" s="216" t="s">
        <v>700</v>
      </c>
      <c r="K19" s="216" t="s">
        <v>812</v>
      </c>
      <c r="L19" s="216" t="s">
        <v>700</v>
      </c>
      <c r="M19" s="216" t="s">
        <v>812</v>
      </c>
      <c r="N19" s="216" t="s">
        <v>700</v>
      </c>
      <c r="O19" s="216" t="s">
        <v>812</v>
      </c>
      <c r="P19" s="216" t="s">
        <v>812</v>
      </c>
      <c r="Q19" s="360"/>
      <c r="S19" s="216">
        <v>3</v>
      </c>
      <c r="T19" s="3">
        <f>F8*G8*H8</f>
        <v>0.2</v>
      </c>
    </row>
    <row r="20" spans="2:22">
      <c r="B20" s="216">
        <v>5</v>
      </c>
      <c r="C20" s="43">
        <f>H8*H10/120</f>
        <v>1.0699999999999999E-2</v>
      </c>
      <c r="D20" s="43">
        <f>H8*(F8*F10+G8*G10)/120</f>
        <v>2.1399999999999999E-2</v>
      </c>
      <c r="E20" s="43">
        <f>G8*G10/120</f>
        <v>5.3499999999999999E-2</v>
      </c>
      <c r="F20" s="43">
        <f>G8*(F8*F10+H8*H10)/120</f>
        <v>6.4199999999999993E-2</v>
      </c>
      <c r="G20" s="43">
        <f>F8*F10/120</f>
        <v>5.3499999999999999E-2</v>
      </c>
      <c r="H20" s="43">
        <f>F8*(G8*G10+H8*H10)/120</f>
        <v>6.4199999999999993E-2</v>
      </c>
      <c r="I20" s="43">
        <f>(G8*G10+H8*H10+F8*F10)/120</f>
        <v>0.11769999999999999</v>
      </c>
      <c r="J20" s="43">
        <f>C20</f>
        <v>1.0699999999999999E-2</v>
      </c>
      <c r="K20" s="43">
        <f>D20</f>
        <v>2.1399999999999999E-2</v>
      </c>
      <c r="L20" s="43">
        <f>(1-J20-K20)*E20</f>
        <v>5.178265E-2</v>
      </c>
      <c r="M20" s="43">
        <f>(1-J20-K20)*F20</f>
        <v>6.2139179999999995E-2</v>
      </c>
      <c r="N20" s="43">
        <f>(1-J20-K20-L20-M20)*G20</f>
        <v>4.5687832094999999E-2</v>
      </c>
      <c r="O20" s="43">
        <f>(1-J20-K20-L20-M20)*H20</f>
        <v>5.4825398513999993E-2</v>
      </c>
      <c r="P20" s="43">
        <f>(1-J20-K20-L20-M20-N20-O20)*I20</f>
        <v>8.8682823366320676E-2</v>
      </c>
      <c r="Q20" s="43">
        <f>1-SUM(J20:P20)</f>
        <v>0.6647821160246794</v>
      </c>
    </row>
    <row r="21" spans="2:22">
      <c r="B21" s="216">
        <v>4</v>
      </c>
      <c r="C21" s="43">
        <f>C20</f>
        <v>1.0699999999999999E-2</v>
      </c>
      <c r="D21" s="43">
        <f t="shared" ref="D21:H21" si="10">D20</f>
        <v>2.1399999999999999E-2</v>
      </c>
      <c r="E21" s="43">
        <f t="shared" si="10"/>
        <v>5.3499999999999999E-2</v>
      </c>
      <c r="F21" s="43">
        <f t="shared" si="10"/>
        <v>6.4199999999999993E-2</v>
      </c>
      <c r="G21" s="43">
        <f t="shared" si="10"/>
        <v>5.3499999999999999E-2</v>
      </c>
      <c r="H21" s="43">
        <f t="shared" si="10"/>
        <v>6.4199999999999993E-2</v>
      </c>
      <c r="I21" s="43">
        <f>I20</f>
        <v>0.11769999999999999</v>
      </c>
      <c r="J21" s="43">
        <f t="shared" ref="J21:J25" si="11">C21</f>
        <v>1.0699999999999999E-2</v>
      </c>
      <c r="K21" s="43">
        <f t="shared" ref="K21:K25" si="12">D21</f>
        <v>2.1399999999999999E-2</v>
      </c>
      <c r="L21" s="43">
        <f t="shared" ref="L21:L25" si="13">(1-J21-K21)*E21</f>
        <v>5.178265E-2</v>
      </c>
      <c r="M21" s="43">
        <f t="shared" ref="M21:M25" si="14">(1-J21-K21)*F21</f>
        <v>6.2139179999999995E-2</v>
      </c>
      <c r="N21" s="43">
        <f t="shared" ref="N21:N25" si="15">(1-J21-K21-L21-M21)*G21</f>
        <v>4.5687832094999999E-2</v>
      </c>
      <c r="O21" s="43">
        <f t="shared" ref="O21:O25" si="16">(1-J21-K21-L21-M21)*H21</f>
        <v>5.4825398513999993E-2</v>
      </c>
      <c r="P21" s="43">
        <f t="shared" ref="P21:P25" si="17">(1-J21-K21-L21-M21-N21-O21)*I21</f>
        <v>8.8682823366320676E-2</v>
      </c>
      <c r="Q21" s="43">
        <f t="shared" ref="Q21:Q25" si="18">1-SUM(J21:P21)</f>
        <v>0.6647821160246794</v>
      </c>
    </row>
    <row r="22" spans="2:22">
      <c r="B22" s="216">
        <v>3</v>
      </c>
      <c r="C22" s="43">
        <f t="shared" ref="C22:C25" si="19">C21</f>
        <v>1.0699999999999999E-2</v>
      </c>
      <c r="D22" s="43">
        <f t="shared" ref="D22:D25" si="20">D21</f>
        <v>2.1399999999999999E-2</v>
      </c>
      <c r="E22" s="43">
        <f t="shared" ref="E22:E25" si="21">E21</f>
        <v>5.3499999999999999E-2</v>
      </c>
      <c r="F22" s="43">
        <f t="shared" ref="F22:F25" si="22">F21</f>
        <v>6.4199999999999993E-2</v>
      </c>
      <c r="G22" s="43">
        <f t="shared" ref="G22:G25" si="23">G21</f>
        <v>5.3499999999999999E-2</v>
      </c>
      <c r="H22" s="43">
        <f t="shared" ref="H22:H25" si="24">H21</f>
        <v>6.4199999999999993E-2</v>
      </c>
      <c r="I22" s="43">
        <f t="shared" ref="I22:I24" si="25">I21</f>
        <v>0.11769999999999999</v>
      </c>
      <c r="J22" s="43">
        <f t="shared" si="11"/>
        <v>1.0699999999999999E-2</v>
      </c>
      <c r="K22" s="43">
        <f t="shared" si="12"/>
        <v>2.1399999999999999E-2</v>
      </c>
      <c r="L22" s="43">
        <f t="shared" si="13"/>
        <v>5.178265E-2</v>
      </c>
      <c r="M22" s="43">
        <f t="shared" si="14"/>
        <v>6.2139179999999995E-2</v>
      </c>
      <c r="N22" s="43">
        <f t="shared" si="15"/>
        <v>4.5687832094999999E-2</v>
      </c>
      <c r="O22" s="43">
        <f t="shared" si="16"/>
        <v>5.4825398513999993E-2</v>
      </c>
      <c r="P22" s="43">
        <f t="shared" si="17"/>
        <v>8.8682823366320676E-2</v>
      </c>
      <c r="Q22" s="43">
        <f t="shared" si="18"/>
        <v>0.6647821160246794</v>
      </c>
      <c r="S22" s="311" t="s">
        <v>1128</v>
      </c>
      <c r="T22" s="311"/>
      <c r="U22" s="311"/>
      <c r="V22" s="311"/>
    </row>
    <row r="23" spans="2:22">
      <c r="B23" s="216">
        <v>2</v>
      </c>
      <c r="C23" s="43">
        <f t="shared" si="19"/>
        <v>1.0699999999999999E-2</v>
      </c>
      <c r="D23" s="43">
        <f t="shared" si="20"/>
        <v>2.1399999999999999E-2</v>
      </c>
      <c r="E23" s="43">
        <f t="shared" si="21"/>
        <v>5.3499999999999999E-2</v>
      </c>
      <c r="F23" s="43">
        <f t="shared" si="22"/>
        <v>6.4199999999999993E-2</v>
      </c>
      <c r="G23" s="43">
        <f t="shared" si="23"/>
        <v>5.3499999999999999E-2</v>
      </c>
      <c r="H23" s="43">
        <f t="shared" si="24"/>
        <v>6.4199999999999993E-2</v>
      </c>
      <c r="I23" s="43">
        <f t="shared" si="25"/>
        <v>0.11769999999999999</v>
      </c>
      <c r="J23" s="43">
        <f t="shared" si="11"/>
        <v>1.0699999999999999E-2</v>
      </c>
      <c r="K23" s="43">
        <f t="shared" si="12"/>
        <v>2.1399999999999999E-2</v>
      </c>
      <c r="L23" s="43">
        <f t="shared" si="13"/>
        <v>5.178265E-2</v>
      </c>
      <c r="M23" s="43">
        <f t="shared" si="14"/>
        <v>6.2139179999999995E-2</v>
      </c>
      <c r="N23" s="43">
        <f t="shared" si="15"/>
        <v>4.5687832094999999E-2</v>
      </c>
      <c r="O23" s="43">
        <f t="shared" si="16"/>
        <v>5.4825398513999993E-2</v>
      </c>
      <c r="P23" s="43">
        <f t="shared" si="17"/>
        <v>8.8682823366320676E-2</v>
      </c>
      <c r="Q23" s="43">
        <f t="shared" si="18"/>
        <v>0.6647821160246794</v>
      </c>
      <c r="S23" s="264" t="s">
        <v>1102</v>
      </c>
      <c r="T23" s="258" t="s">
        <v>804</v>
      </c>
      <c r="U23" s="258" t="s">
        <v>805</v>
      </c>
      <c r="V23" s="258" t="s">
        <v>806</v>
      </c>
    </row>
    <row r="24" spans="2:22">
      <c r="B24" s="216">
        <v>1</v>
      </c>
      <c r="C24" s="43">
        <f t="shared" si="19"/>
        <v>1.0699999999999999E-2</v>
      </c>
      <c r="D24" s="43">
        <f t="shared" si="20"/>
        <v>2.1399999999999999E-2</v>
      </c>
      <c r="E24" s="43">
        <f t="shared" si="21"/>
        <v>5.3499999999999999E-2</v>
      </c>
      <c r="F24" s="43">
        <f t="shared" si="22"/>
        <v>6.4199999999999993E-2</v>
      </c>
      <c r="G24" s="43">
        <f t="shared" si="23"/>
        <v>5.3499999999999999E-2</v>
      </c>
      <c r="H24" s="43">
        <f t="shared" si="24"/>
        <v>6.4199999999999993E-2</v>
      </c>
      <c r="I24" s="43">
        <f t="shared" si="25"/>
        <v>0.11769999999999999</v>
      </c>
      <c r="J24" s="43">
        <f t="shared" si="11"/>
        <v>1.0699999999999999E-2</v>
      </c>
      <c r="K24" s="43">
        <f t="shared" si="12"/>
        <v>2.1399999999999999E-2</v>
      </c>
      <c r="L24" s="43">
        <f t="shared" si="13"/>
        <v>5.178265E-2</v>
      </c>
      <c r="M24" s="43">
        <f t="shared" si="14"/>
        <v>6.2139179999999995E-2</v>
      </c>
      <c r="N24" s="43">
        <f t="shared" si="15"/>
        <v>4.5687832094999999E-2</v>
      </c>
      <c r="O24" s="43">
        <f t="shared" si="16"/>
        <v>5.4825398513999993E-2</v>
      </c>
      <c r="P24" s="43">
        <f t="shared" si="17"/>
        <v>8.8682823366320676E-2</v>
      </c>
      <c r="Q24" s="43">
        <f t="shared" si="18"/>
        <v>0.6647821160246794</v>
      </c>
      <c r="S24" s="258">
        <v>5</v>
      </c>
      <c r="T24" s="43">
        <v>0.23</v>
      </c>
      <c r="U24" s="43">
        <v>0.2</v>
      </c>
      <c r="V24" s="43">
        <v>0.09</v>
      </c>
    </row>
    <row r="25" spans="2:22">
      <c r="B25" s="216">
        <v>0</v>
      </c>
      <c r="C25" s="43">
        <f t="shared" si="19"/>
        <v>1.0699999999999999E-2</v>
      </c>
      <c r="D25" s="43">
        <f t="shared" si="20"/>
        <v>2.1399999999999999E-2</v>
      </c>
      <c r="E25" s="43">
        <f t="shared" si="21"/>
        <v>5.3499999999999999E-2</v>
      </c>
      <c r="F25" s="43">
        <f t="shared" si="22"/>
        <v>6.4199999999999993E-2</v>
      </c>
      <c r="G25" s="43">
        <f t="shared" si="23"/>
        <v>5.3499999999999999E-2</v>
      </c>
      <c r="H25" s="43">
        <f t="shared" si="24"/>
        <v>6.4199999999999993E-2</v>
      </c>
      <c r="I25" s="82"/>
      <c r="J25" s="43">
        <f t="shared" si="11"/>
        <v>1.0699999999999999E-2</v>
      </c>
      <c r="K25" s="43">
        <f t="shared" si="12"/>
        <v>2.1399999999999999E-2</v>
      </c>
      <c r="L25" s="43">
        <f t="shared" si="13"/>
        <v>5.178265E-2</v>
      </c>
      <c r="M25" s="43">
        <f t="shared" si="14"/>
        <v>6.2139179999999995E-2</v>
      </c>
      <c r="N25" s="43">
        <f t="shared" si="15"/>
        <v>4.5687832094999999E-2</v>
      </c>
      <c r="O25" s="43">
        <f t="shared" si="16"/>
        <v>5.4825398513999993E-2</v>
      </c>
      <c r="P25" s="43">
        <f t="shared" si="17"/>
        <v>0</v>
      </c>
      <c r="Q25" s="226">
        <f t="shared" si="18"/>
        <v>0.75346493939100001</v>
      </c>
      <c r="S25" s="258">
        <v>4</v>
      </c>
      <c r="T25" s="43">
        <v>0.26</v>
      </c>
      <c r="U25" s="43">
        <v>0.22</v>
      </c>
      <c r="V25" s="43">
        <v>0.1</v>
      </c>
    </row>
    <row r="26" spans="2:22" ht="15.75" customHeight="1">
      <c r="C26" s="379" t="s">
        <v>973</v>
      </c>
      <c r="D26" s="379"/>
      <c r="E26" s="379"/>
      <c r="F26" s="379"/>
      <c r="G26" s="379"/>
      <c r="H26" s="379"/>
      <c r="I26" s="379"/>
      <c r="J26" s="379"/>
      <c r="K26" s="379" t="s">
        <v>974</v>
      </c>
      <c r="L26" s="379"/>
      <c r="M26" s="379"/>
      <c r="N26" s="379"/>
      <c r="O26" s="379"/>
      <c r="P26" s="379"/>
      <c r="Q26" s="379"/>
      <c r="S26" s="258">
        <v>3</v>
      </c>
      <c r="T26" s="43">
        <v>0.3</v>
      </c>
      <c r="U26" s="43">
        <v>0.26</v>
      </c>
      <c r="V26" s="43">
        <v>0.12</v>
      </c>
    </row>
    <row r="27" spans="2:22">
      <c r="B27" s="330" t="s">
        <v>756</v>
      </c>
      <c r="C27" s="335" t="s">
        <v>969</v>
      </c>
      <c r="D27" s="335"/>
      <c r="E27" s="335" t="s">
        <v>671</v>
      </c>
      <c r="F27" s="335"/>
      <c r="G27" s="335" t="s">
        <v>968</v>
      </c>
      <c r="H27" s="335"/>
      <c r="I27" s="217" t="s">
        <v>669</v>
      </c>
      <c r="J27" s="360" t="s">
        <v>32</v>
      </c>
      <c r="K27" s="218" t="s">
        <v>969</v>
      </c>
      <c r="L27" s="218" t="s">
        <v>671</v>
      </c>
      <c r="M27" s="218" t="s">
        <v>968</v>
      </c>
      <c r="N27" s="218" t="s">
        <v>669</v>
      </c>
      <c r="O27" s="360" t="s">
        <v>32</v>
      </c>
      <c r="P27" s="361" t="s">
        <v>980</v>
      </c>
      <c r="Q27" s="407" t="s">
        <v>979</v>
      </c>
      <c r="S27" s="258">
        <v>2</v>
      </c>
      <c r="T27" s="43">
        <v>0.34</v>
      </c>
      <c r="U27" s="43">
        <v>0.28999999999999998</v>
      </c>
      <c r="V27" s="43">
        <v>0.16</v>
      </c>
    </row>
    <row r="28" spans="2:22">
      <c r="B28" s="330"/>
      <c r="C28" s="216" t="s">
        <v>700</v>
      </c>
      <c r="D28" s="216" t="s">
        <v>812</v>
      </c>
      <c r="E28" s="216" t="s">
        <v>700</v>
      </c>
      <c r="F28" s="216" t="s">
        <v>812</v>
      </c>
      <c r="G28" s="216" t="s">
        <v>700</v>
      </c>
      <c r="H28" s="216" t="s">
        <v>812</v>
      </c>
      <c r="I28" s="216" t="s">
        <v>812</v>
      </c>
      <c r="J28" s="360"/>
      <c r="K28" s="216" t="s">
        <v>700</v>
      </c>
      <c r="L28" s="216" t="s">
        <v>700</v>
      </c>
      <c r="M28" s="216" t="s">
        <v>700</v>
      </c>
      <c r="N28" s="216" t="s">
        <v>812</v>
      </c>
      <c r="O28" s="360"/>
      <c r="P28" s="361"/>
      <c r="Q28" s="407"/>
      <c r="S28" s="258">
        <v>1</v>
      </c>
      <c r="T28" s="43">
        <v>0.39</v>
      </c>
      <c r="U28" s="43">
        <v>0.32</v>
      </c>
      <c r="V28" s="43">
        <v>0.22</v>
      </c>
    </row>
    <row r="29" spans="2:22">
      <c r="B29" s="216">
        <v>5</v>
      </c>
      <c r="C29" s="43">
        <f t="shared" ref="C29:I33" si="26">J20+$Q20*C30</f>
        <v>2.9164468519035085E-2</v>
      </c>
      <c r="D29" s="43">
        <f t="shared" si="26"/>
        <v>5.8328937038070169E-2</v>
      </c>
      <c r="E29" s="43">
        <f t="shared" si="26"/>
        <v>0.14114144539787027</v>
      </c>
      <c r="F29" s="43">
        <f t="shared" si="26"/>
        <v>0.16936973447744433</v>
      </c>
      <c r="G29" s="43">
        <f t="shared" si="26"/>
        <v>0.12452909727454095</v>
      </c>
      <c r="H29" s="43">
        <f t="shared" si="26"/>
        <v>0.14943491672944914</v>
      </c>
      <c r="I29" s="43">
        <f t="shared" si="26"/>
        <v>0.23020418645515794</v>
      </c>
      <c r="J29" s="226">
        <f>Q20*J30</f>
        <v>9.7827214108432314E-2</v>
      </c>
      <c r="K29" s="225">
        <f>C29*$H$14</f>
        <v>-72.182059584611835</v>
      </c>
      <c r="L29" s="218">
        <f>E29*$G$14</f>
        <v>-322.93162707032718</v>
      </c>
      <c r="M29" s="218">
        <f>$F$14*G29</f>
        <v>-410.94602100598513</v>
      </c>
      <c r="N29" s="218">
        <f>MAX(I29*$E$14,$D$14)</f>
        <v>-1485.863385301474</v>
      </c>
      <c r="O29" s="218">
        <f>$C$14</f>
        <v>800</v>
      </c>
      <c r="P29" s="218">
        <f>SUM(K29:O29)</f>
        <v>-1491.9230929623982</v>
      </c>
      <c r="Q29" s="218">
        <f>$C$9*$E$14+(1-$C$9)*P29</f>
        <v>-2484.4475652790097</v>
      </c>
      <c r="S29" s="258">
        <v>0</v>
      </c>
      <c r="T29" s="43">
        <v>0.42</v>
      </c>
      <c r="U29" s="43">
        <v>0.36</v>
      </c>
      <c r="V29" s="43">
        <v>0.26</v>
      </c>
    </row>
    <row r="30" spans="2:22">
      <c r="B30" s="216">
        <v>4</v>
      </c>
      <c r="C30" s="43">
        <f t="shared" si="26"/>
        <v>2.7775218487299989E-2</v>
      </c>
      <c r="D30" s="43">
        <f t="shared" si="26"/>
        <v>5.5550436974599979E-2</v>
      </c>
      <c r="E30" s="43">
        <f t="shared" si="26"/>
        <v>0.13441816986928828</v>
      </c>
      <c r="F30" s="43">
        <f t="shared" si="26"/>
        <v>0.16130180384314596</v>
      </c>
      <c r="G30" s="43">
        <f t="shared" si="26"/>
        <v>0.11859715127567308</v>
      </c>
      <c r="H30" s="43">
        <f t="shared" si="26"/>
        <v>0.14231658153080767</v>
      </c>
      <c r="I30" s="43">
        <f t="shared" si="26"/>
        <v>0.21288383017148343</v>
      </c>
      <c r="J30" s="226">
        <f>Q21*J31</f>
        <v>0.14715680784770174</v>
      </c>
      <c r="K30" s="225">
        <f t="shared" ref="K30:K34" si="27">C30*$H$14</f>
        <v>-68.743665756067472</v>
      </c>
      <c r="L30" s="218">
        <f t="shared" ref="L30:L34" si="28">E30*$G$14</f>
        <v>-307.5487726609316</v>
      </c>
      <c r="M30" s="218">
        <f t="shared" ref="M30:M34" si="29">$F$14*G30</f>
        <v>-391.37059920972115</v>
      </c>
      <c r="N30" s="218">
        <f t="shared" ref="N30:N34" si="30">MAX(I30*$E$14,$D$14)</f>
        <v>-1374.0683583795749</v>
      </c>
      <c r="O30" s="218">
        <f t="shared" ref="O30:O34" si="31">$C$14</f>
        <v>800</v>
      </c>
      <c r="P30" s="218">
        <f t="shared" ref="P30:P34" si="32">SUM(K30:O30)</f>
        <v>-1341.7313960062952</v>
      </c>
      <c r="Q30" s="218">
        <f t="shared" ref="Q30:Q34" si="33">$C$9*$E$14+(1-$C$9)*P30</f>
        <v>-2364.294207714127</v>
      </c>
      <c r="S30" t="s">
        <v>1105</v>
      </c>
    </row>
    <row r="31" spans="2:22">
      <c r="B31" s="216">
        <v>3</v>
      </c>
      <c r="C31" s="43">
        <f t="shared" si="26"/>
        <v>2.5685435988272116E-2</v>
      </c>
      <c r="D31" s="43">
        <f t="shared" si="26"/>
        <v>5.1370871976544233E-2</v>
      </c>
      <c r="E31" s="43">
        <f t="shared" si="26"/>
        <v>0.12430466746524291</v>
      </c>
      <c r="F31" s="43">
        <f t="shared" si="26"/>
        <v>0.14916560095829148</v>
      </c>
      <c r="G31" s="43">
        <f t="shared" si="26"/>
        <v>0.10967400810458383</v>
      </c>
      <c r="H31" s="43">
        <f t="shared" si="26"/>
        <v>0.13160880972550057</v>
      </c>
      <c r="I31" s="43">
        <f t="shared" si="26"/>
        <v>0.18682964509916494</v>
      </c>
      <c r="J31" s="226">
        <f>Q22*J32</f>
        <v>0.22136096068240002</v>
      </c>
      <c r="K31" s="225">
        <f t="shared" si="27"/>
        <v>-63.571454070973488</v>
      </c>
      <c r="L31" s="218">
        <f t="shared" si="28"/>
        <v>-284.40907916047576</v>
      </c>
      <c r="M31" s="218">
        <f t="shared" si="29"/>
        <v>-361.92422674512665</v>
      </c>
      <c r="N31" s="218">
        <f t="shared" si="30"/>
        <v>-1205.9004365491555</v>
      </c>
      <c r="O31" s="218">
        <f t="shared" si="31"/>
        <v>800</v>
      </c>
      <c r="P31" s="218">
        <f t="shared" si="32"/>
        <v>-1115.8051965257314</v>
      </c>
      <c r="Q31" s="218">
        <f t="shared" si="33"/>
        <v>-2183.5532481296759</v>
      </c>
    </row>
    <row r="32" spans="2:22">
      <c r="B32" s="216">
        <v>2</v>
      </c>
      <c r="C32" s="43">
        <f t="shared" si="26"/>
        <v>2.2541875942576943E-2</v>
      </c>
      <c r="D32" s="43">
        <f t="shared" si="26"/>
        <v>4.5083751885153886E-2</v>
      </c>
      <c r="E32" s="43">
        <f t="shared" si="26"/>
        <v>0.10909140862410113</v>
      </c>
      <c r="F32" s="43">
        <f t="shared" si="26"/>
        <v>0.13090969034892136</v>
      </c>
      <c r="G32" s="43">
        <f t="shared" si="26"/>
        <v>9.625134982904443E-2</v>
      </c>
      <c r="H32" s="43">
        <f t="shared" si="26"/>
        <v>0.11550161979485331</v>
      </c>
      <c r="I32" s="43">
        <f t="shared" si="26"/>
        <v>0.14763757833882621</v>
      </c>
      <c r="J32" s="226">
        <f>Q23*J33</f>
        <v>0.33298272523652278</v>
      </c>
      <c r="K32" s="225">
        <f t="shared" si="27"/>
        <v>-55.791142957877931</v>
      </c>
      <c r="L32" s="218">
        <f t="shared" si="28"/>
        <v>-249.6011429319434</v>
      </c>
      <c r="M32" s="218">
        <f t="shared" si="29"/>
        <v>-317.62945443584664</v>
      </c>
      <c r="N32" s="218">
        <f t="shared" si="30"/>
        <v>-952.93346018696911</v>
      </c>
      <c r="O32" s="218">
        <f t="shared" si="31"/>
        <v>800</v>
      </c>
      <c r="P32" s="218">
        <f t="shared" si="32"/>
        <v>-775.95520051263702</v>
      </c>
      <c r="Q32" s="218">
        <f t="shared" si="33"/>
        <v>-1911.6732513192005</v>
      </c>
    </row>
    <row r="33" spans="2:17">
      <c r="B33" s="216">
        <v>1</v>
      </c>
      <c r="C33" s="43">
        <f t="shared" si="26"/>
        <v>1.7813168641464067E-2</v>
      </c>
      <c r="D33" s="43">
        <f t="shared" si="26"/>
        <v>3.5626337282928133E-2</v>
      </c>
      <c r="E33" s="43">
        <f t="shared" si="26"/>
        <v>8.6206829640365357E-2</v>
      </c>
      <c r="F33" s="43">
        <f t="shared" si="26"/>
        <v>0.10344819556843843</v>
      </c>
      <c r="G33" s="43">
        <f t="shared" si="26"/>
        <v>7.6060285791694354E-2</v>
      </c>
      <c r="H33" s="43">
        <f t="shared" si="26"/>
        <v>9.1272342950033225E-2</v>
      </c>
      <c r="I33" s="43">
        <f t="shared" si="26"/>
        <v>8.8682823366320676E-2</v>
      </c>
      <c r="J33" s="226">
        <f>Q24*J34</f>
        <v>0.50089001675875577</v>
      </c>
      <c r="K33" s="225">
        <f t="shared" si="27"/>
        <v>-44.087592387623566</v>
      </c>
      <c r="L33" s="218">
        <f t="shared" si="28"/>
        <v>-197.24122621715594</v>
      </c>
      <c r="M33" s="218">
        <f t="shared" si="29"/>
        <v>-250.99894311259138</v>
      </c>
      <c r="N33" s="218">
        <f t="shared" si="30"/>
        <v>-572.40731445534254</v>
      </c>
      <c r="O33" s="218">
        <f t="shared" si="31"/>
        <v>800</v>
      </c>
      <c r="P33" s="218">
        <f t="shared" si="32"/>
        <v>-264.73507617271343</v>
      </c>
      <c r="Q33" s="218">
        <f t="shared" si="33"/>
        <v>-1502.6971518472617</v>
      </c>
    </row>
    <row r="34" spans="2:17">
      <c r="B34" s="216">
        <v>0</v>
      </c>
      <c r="C34" s="43">
        <f t="shared" ref="C34:J34" si="34">J25</f>
        <v>1.0699999999999999E-2</v>
      </c>
      <c r="D34" s="43">
        <f t="shared" si="34"/>
        <v>2.1399999999999999E-2</v>
      </c>
      <c r="E34" s="43">
        <f t="shared" si="34"/>
        <v>5.178265E-2</v>
      </c>
      <c r="F34" s="43">
        <f t="shared" si="34"/>
        <v>6.2139179999999995E-2</v>
      </c>
      <c r="G34" s="43">
        <f t="shared" si="34"/>
        <v>4.5687832094999999E-2</v>
      </c>
      <c r="H34" s="43">
        <f t="shared" si="34"/>
        <v>5.4825398513999993E-2</v>
      </c>
      <c r="I34" s="43">
        <f t="shared" si="34"/>
        <v>0</v>
      </c>
      <c r="J34" s="226">
        <f t="shared" si="34"/>
        <v>0.75346493939100001</v>
      </c>
      <c r="K34" s="225">
        <f t="shared" si="27"/>
        <v>-26.482499999999998</v>
      </c>
      <c r="L34" s="218">
        <f t="shared" si="28"/>
        <v>-118.4787032</v>
      </c>
      <c r="M34" s="218">
        <f t="shared" si="29"/>
        <v>-150.76984591350001</v>
      </c>
      <c r="N34" s="218">
        <f t="shared" si="30"/>
        <v>0</v>
      </c>
      <c r="O34" s="218">
        <f t="shared" si="31"/>
        <v>800</v>
      </c>
      <c r="P34" s="218">
        <f t="shared" si="32"/>
        <v>504.26895088649997</v>
      </c>
      <c r="Q34" s="218">
        <f t="shared" si="33"/>
        <v>-887.493930199891</v>
      </c>
    </row>
  </sheetData>
  <mergeCells count="42">
    <mergeCell ref="Q27:Q28"/>
    <mergeCell ref="P27:P28"/>
    <mergeCell ref="O27:O28"/>
    <mergeCell ref="Q18:Q19"/>
    <mergeCell ref="J27:J28"/>
    <mergeCell ref="K26:Q26"/>
    <mergeCell ref="C26:J26"/>
    <mergeCell ref="N18:O18"/>
    <mergeCell ref="L18:M18"/>
    <mergeCell ref="J18:K18"/>
    <mergeCell ref="G18:H18"/>
    <mergeCell ref="E18:F18"/>
    <mergeCell ref="C18:D18"/>
    <mergeCell ref="B3:X4"/>
    <mergeCell ref="B2:X2"/>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F6:H6"/>
    <mergeCell ref="C9:D9"/>
    <mergeCell ref="O7:O8"/>
    <mergeCell ref="P7:P8"/>
    <mergeCell ref="N7:N8"/>
    <mergeCell ref="C6:E7"/>
    <mergeCell ref="C8:D8"/>
    <mergeCell ref="S22:V22"/>
    <mergeCell ref="J6:Q6"/>
    <mergeCell ref="S15:T15"/>
    <mergeCell ref="S10:X10"/>
    <mergeCell ref="S6:U6"/>
    <mergeCell ref="Q7:Q8"/>
  </mergeCells>
  <conditionalFormatting sqref="O9:P14">
    <cfRule type="cellIs" dxfId="35" priority="3" operator="lessThan">
      <formula>$D$14</formula>
    </cfRule>
    <cfRule type="cellIs" dxfId="34" priority="4" operator="greaterThan">
      <formula>$D$14</formula>
    </cfRule>
  </conditionalFormatting>
  <conditionalFormatting sqref="Q9:Q14">
    <cfRule type="cellIs" dxfId="33" priority="1" operator="lessThan">
      <formula>$D$14</formula>
    </cfRule>
    <cfRule type="cellIs" dxfId="32"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2" sqref="A2"/>
    </sheetView>
  </sheetViews>
  <sheetFormatPr defaultRowHeight="15"/>
  <cols>
    <col min="14" max="14" width="9.140625" customWidth="1"/>
  </cols>
  <sheetData>
    <row r="2" spans="2:26" ht="18.75">
      <c r="B2" s="319" t="s">
        <v>929</v>
      </c>
      <c r="C2" s="319"/>
      <c r="D2" s="319"/>
      <c r="E2" s="319"/>
      <c r="F2" s="319"/>
      <c r="G2" s="319"/>
      <c r="H2" s="319"/>
      <c r="I2" s="319"/>
      <c r="J2" s="319"/>
      <c r="K2" s="319"/>
      <c r="L2" s="319"/>
      <c r="M2" s="319"/>
      <c r="N2" s="319"/>
      <c r="O2" s="319"/>
      <c r="P2" s="319"/>
      <c r="Q2" s="319"/>
      <c r="R2" s="319"/>
      <c r="S2" s="319"/>
      <c r="T2" s="319"/>
      <c r="U2" s="319"/>
      <c r="V2" s="319"/>
      <c r="W2" s="319"/>
      <c r="X2" s="319"/>
      <c r="Y2" s="319"/>
      <c r="Z2" s="319"/>
    </row>
    <row r="3" spans="2:26" ht="67.5" customHeight="1">
      <c r="B3" s="320" t="s">
        <v>931</v>
      </c>
      <c r="C3" s="321"/>
      <c r="D3" s="321"/>
      <c r="E3" s="321"/>
      <c r="F3" s="321"/>
      <c r="G3" s="321"/>
      <c r="H3" s="321"/>
      <c r="I3" s="321"/>
      <c r="J3" s="321"/>
      <c r="K3" s="321"/>
      <c r="L3" s="321"/>
      <c r="M3" s="321"/>
      <c r="N3" s="321"/>
      <c r="O3" s="321"/>
      <c r="P3" s="321"/>
      <c r="Q3" s="321"/>
      <c r="R3" s="321"/>
      <c r="S3" s="321"/>
      <c r="T3" s="321"/>
      <c r="U3" s="321"/>
      <c r="V3" s="321"/>
      <c r="W3" s="321"/>
      <c r="X3" s="321"/>
      <c r="Y3" s="321"/>
      <c r="Z3" s="321"/>
    </row>
    <row r="4" spans="2:26" ht="95.2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row>
    <row r="6" spans="2:26">
      <c r="B6" s="311" t="s">
        <v>877</v>
      </c>
      <c r="C6" s="311"/>
      <c r="D6" s="311"/>
      <c r="E6" s="311"/>
      <c r="F6" s="311"/>
      <c r="G6" s="311"/>
      <c r="H6" s="311"/>
      <c r="I6" s="311"/>
      <c r="K6" s="408" t="s">
        <v>923</v>
      </c>
      <c r="L6" s="409"/>
      <c r="M6" s="409"/>
      <c r="N6" s="409"/>
      <c r="O6" s="409"/>
      <c r="P6" s="410"/>
      <c r="R6" s="411" t="s">
        <v>914</v>
      </c>
      <c r="S6" s="411"/>
      <c r="T6" s="411"/>
      <c r="U6" s="411"/>
      <c r="V6" s="411"/>
      <c r="W6" s="411"/>
    </row>
    <row r="7" spans="2:26">
      <c r="B7" s="202" t="s">
        <v>876</v>
      </c>
      <c r="C7" s="205" t="s">
        <v>699</v>
      </c>
      <c r="D7" s="335" t="s">
        <v>702</v>
      </c>
      <c r="E7" s="335"/>
      <c r="F7" s="335"/>
      <c r="G7" s="335" t="s">
        <v>930</v>
      </c>
      <c r="H7" s="335"/>
      <c r="I7" s="335"/>
      <c r="K7" s="371" t="s">
        <v>674</v>
      </c>
      <c r="L7" s="371"/>
      <c r="M7" s="371"/>
      <c r="N7" s="203" t="s">
        <v>521</v>
      </c>
      <c r="O7" s="200" t="s">
        <v>149</v>
      </c>
      <c r="P7" s="203" t="s">
        <v>915</v>
      </c>
      <c r="R7" s="371" t="s">
        <v>674</v>
      </c>
      <c r="S7" s="371"/>
      <c r="T7" s="371"/>
      <c r="U7" s="203" t="s">
        <v>521</v>
      </c>
      <c r="V7" s="203" t="s">
        <v>149</v>
      </c>
      <c r="W7" s="203" t="s">
        <v>915</v>
      </c>
    </row>
    <row r="8" spans="2:26">
      <c r="B8" s="201" t="s">
        <v>158</v>
      </c>
      <c r="C8" s="204">
        <v>0</v>
      </c>
      <c r="D8" s="200">
        <v>1</v>
      </c>
      <c r="E8" s="200">
        <v>2</v>
      </c>
      <c r="F8" s="200">
        <v>3</v>
      </c>
      <c r="G8" s="200">
        <v>1</v>
      </c>
      <c r="H8" s="200">
        <v>2</v>
      </c>
      <c r="I8" s="200">
        <v>3</v>
      </c>
      <c r="K8" s="412" t="s">
        <v>908</v>
      </c>
      <c r="L8" s="413"/>
      <c r="M8" s="414"/>
      <c r="N8" s="209">
        <v>0.26756520900750702</v>
      </c>
      <c r="O8" s="73">
        <f t="shared" ref="O8:O22" si="0">N8/$N$8</f>
        <v>1</v>
      </c>
      <c r="P8" s="73">
        <v>0.49416283799050992</v>
      </c>
      <c r="R8" s="412" t="s">
        <v>908</v>
      </c>
      <c r="S8" s="413"/>
      <c r="T8" s="414"/>
      <c r="U8" s="209">
        <v>0.53279890000129704</v>
      </c>
      <c r="V8" s="43">
        <f t="shared" ref="V8:V18" si="1">U8/$U$8</f>
        <v>1</v>
      </c>
      <c r="W8" s="73">
        <v>0.41</v>
      </c>
    </row>
    <row r="9" spans="2:26">
      <c r="B9" s="22" t="s">
        <v>162</v>
      </c>
      <c r="C9" s="210">
        <v>6.2909757250968904E-3</v>
      </c>
      <c r="D9" s="210">
        <v>5.8363563079403401E-2</v>
      </c>
      <c r="E9" s="210">
        <v>0.181845826364603</v>
      </c>
      <c r="F9" s="210">
        <v>0.52380952380952295</v>
      </c>
      <c r="G9" s="209">
        <v>6.9917891296887205E-2</v>
      </c>
      <c r="H9" s="209">
        <v>0.27636654435976998</v>
      </c>
      <c r="I9" s="209">
        <v>0.76903134574593401</v>
      </c>
      <c r="K9" s="412" t="s">
        <v>909</v>
      </c>
      <c r="L9" s="413"/>
      <c r="M9" s="414"/>
      <c r="N9" s="210">
        <v>0.32832618025750998</v>
      </c>
      <c r="O9" s="73">
        <f t="shared" si="0"/>
        <v>1.2270884599510776</v>
      </c>
      <c r="P9" s="11"/>
      <c r="R9" s="412" t="s">
        <v>909</v>
      </c>
      <c r="S9" s="413"/>
      <c r="T9" s="414"/>
      <c r="U9" s="73">
        <v>0.57999999999999996</v>
      </c>
      <c r="V9" s="43">
        <f t="shared" si="1"/>
        <v>1.0885908360520038</v>
      </c>
      <c r="W9" s="11"/>
    </row>
    <row r="10" spans="2:26">
      <c r="B10" s="200">
        <v>8</v>
      </c>
      <c r="C10" s="210">
        <v>4.4594482616143002E-2</v>
      </c>
      <c r="D10" s="210">
        <v>0.189633087586462</v>
      </c>
      <c r="E10" s="210">
        <v>0.37969949055265301</v>
      </c>
      <c r="F10" s="210">
        <v>0.69208353569694003</v>
      </c>
      <c r="G10" s="209">
        <v>0.26756520900750702</v>
      </c>
      <c r="H10" s="209">
        <v>0.53279890000129704</v>
      </c>
      <c r="I10" s="209">
        <v>0.88477326035965598</v>
      </c>
      <c r="K10" s="412" t="s">
        <v>910</v>
      </c>
      <c r="L10" s="413"/>
      <c r="M10" s="414"/>
      <c r="N10" s="43">
        <v>0.376694336450562</v>
      </c>
      <c r="O10" s="73">
        <f t="shared" si="0"/>
        <v>1.407859930100229</v>
      </c>
      <c r="P10" s="11"/>
      <c r="R10" s="412" t="s">
        <v>910</v>
      </c>
      <c r="S10" s="413"/>
      <c r="T10" s="414"/>
      <c r="U10" s="43">
        <v>0.724444444444444</v>
      </c>
      <c r="V10" s="43">
        <f t="shared" si="1"/>
        <v>1.3596958335362186</v>
      </c>
      <c r="W10" s="11"/>
    </row>
    <row r="11" spans="2:26">
      <c r="B11" s="200">
        <v>12</v>
      </c>
      <c r="C11" s="210">
        <v>0.11762479993626899</v>
      </c>
      <c r="D11" s="210">
        <v>0.40968594828142102</v>
      </c>
      <c r="E11" s="210">
        <v>0.58925066680086502</v>
      </c>
      <c r="F11" s="210">
        <v>0.816255364806867</v>
      </c>
      <c r="G11" s="209">
        <v>0.457797055756549</v>
      </c>
      <c r="H11" s="209">
        <v>0.69041882504115903</v>
      </c>
      <c r="I11" s="209">
        <v>0.91924954742443299</v>
      </c>
      <c r="K11" s="412" t="s">
        <v>911</v>
      </c>
      <c r="L11" s="413"/>
      <c r="M11" s="414"/>
      <c r="N11" s="43">
        <v>0.32282211228221103</v>
      </c>
      <c r="O11" s="73">
        <f t="shared" si="0"/>
        <v>1.2065175195223294</v>
      </c>
      <c r="P11" s="210">
        <v>0.49505986950598602</v>
      </c>
      <c r="R11" s="412" t="s">
        <v>911</v>
      </c>
      <c r="S11" s="413"/>
      <c r="T11" s="414"/>
      <c r="U11" s="43">
        <v>0.59378273622459599</v>
      </c>
      <c r="V11" s="43">
        <f t="shared" si="1"/>
        <v>1.1144593883792751</v>
      </c>
      <c r="W11" s="210">
        <v>0.373245338361617</v>
      </c>
    </row>
    <row r="12" spans="2:26">
      <c r="B12" s="200">
        <v>16</v>
      </c>
      <c r="C12" s="210">
        <v>0.194615529088707</v>
      </c>
      <c r="D12" s="210">
        <v>0.63208086973107003</v>
      </c>
      <c r="E12" s="210">
        <v>0.75869859918662397</v>
      </c>
      <c r="F12" s="210">
        <v>0.89971000483325203</v>
      </c>
      <c r="G12" s="209">
        <v>0.55220594552796598</v>
      </c>
      <c r="H12" s="209">
        <v>0.73412174204776504</v>
      </c>
      <c r="I12" s="209">
        <v>0.90559791332263195</v>
      </c>
      <c r="K12" s="412" t="s">
        <v>916</v>
      </c>
      <c r="L12" s="413"/>
      <c r="M12" s="414"/>
      <c r="N12" s="209">
        <v>0.170433101670732</v>
      </c>
      <c r="O12" s="73">
        <f t="shared" si="0"/>
        <v>0.6369778130083803</v>
      </c>
      <c r="P12" s="209">
        <v>0.49063377364569399</v>
      </c>
      <c r="R12" s="412" t="s">
        <v>916</v>
      </c>
      <c r="S12" s="413"/>
      <c r="T12" s="414"/>
      <c r="U12" s="209">
        <v>0.29849895496864898</v>
      </c>
      <c r="V12" s="43">
        <f t="shared" si="1"/>
        <v>0.56024694301719147</v>
      </c>
      <c r="W12" s="209">
        <v>0.56222686680600398</v>
      </c>
    </row>
    <row r="13" spans="2:26">
      <c r="K13" s="412" t="s">
        <v>917</v>
      </c>
      <c r="L13" s="413"/>
      <c r="M13" s="414"/>
      <c r="N13" s="209">
        <v>0.242421612028972</v>
      </c>
      <c r="O13" s="73">
        <f t="shared" si="0"/>
        <v>0.90602815264435377</v>
      </c>
      <c r="P13" s="209">
        <v>0.51077804461676402</v>
      </c>
      <c r="R13" s="412" t="s">
        <v>917</v>
      </c>
      <c r="S13" s="413"/>
      <c r="T13" s="414"/>
      <c r="U13" s="209">
        <v>0.44446222151113901</v>
      </c>
      <c r="V13" s="43">
        <f t="shared" si="1"/>
        <v>0.83420258846265827</v>
      </c>
      <c r="W13" s="209">
        <v>0.49006039758409597</v>
      </c>
    </row>
    <row r="14" spans="2:26">
      <c r="B14" s="411" t="s">
        <v>928</v>
      </c>
      <c r="C14" s="411"/>
      <c r="D14" s="411"/>
      <c r="E14" s="411"/>
      <c r="F14" s="411"/>
      <c r="G14" s="411"/>
      <c r="K14" s="412" t="s">
        <v>912</v>
      </c>
      <c r="L14" s="413"/>
      <c r="M14" s="414"/>
      <c r="N14" s="209">
        <v>0.38364671381749099</v>
      </c>
      <c r="O14" s="73">
        <f t="shared" si="0"/>
        <v>1.4338437917267752</v>
      </c>
      <c r="P14" s="11"/>
      <c r="R14" s="412" t="s">
        <v>912</v>
      </c>
      <c r="S14" s="413"/>
      <c r="T14" s="414"/>
      <c r="U14" s="209">
        <v>0.61929426999028803</v>
      </c>
      <c r="V14" s="43">
        <f t="shared" si="1"/>
        <v>1.1623414950533502</v>
      </c>
      <c r="W14" s="11"/>
    </row>
    <row r="15" spans="2:26">
      <c r="B15" s="371" t="s">
        <v>674</v>
      </c>
      <c r="C15" s="371"/>
      <c r="D15" s="371"/>
      <c r="E15" s="203" t="s">
        <v>521</v>
      </c>
      <c r="F15" s="203" t="s">
        <v>149</v>
      </c>
      <c r="G15" s="203" t="s">
        <v>915</v>
      </c>
      <c r="K15" s="412" t="s">
        <v>913</v>
      </c>
      <c r="L15" s="413"/>
      <c r="M15" s="414"/>
      <c r="N15" s="209">
        <v>0.38364671381749099</v>
      </c>
      <c r="O15" s="73">
        <f t="shared" si="0"/>
        <v>1.4338437917267752</v>
      </c>
      <c r="P15" s="11"/>
      <c r="R15" s="412" t="s">
        <v>913</v>
      </c>
      <c r="S15" s="413"/>
      <c r="T15" s="414"/>
      <c r="U15" s="209">
        <v>0.66</v>
      </c>
      <c r="V15" s="43">
        <f t="shared" si="1"/>
        <v>1.238741296197108</v>
      </c>
      <c r="W15" s="11"/>
    </row>
    <row r="16" spans="2:26">
      <c r="B16" s="412" t="s">
        <v>908</v>
      </c>
      <c r="C16" s="413"/>
      <c r="D16" s="414"/>
      <c r="E16" s="209">
        <v>0.11846821354461422</v>
      </c>
      <c r="F16" s="43">
        <f t="shared" ref="F16:F24" si="2">E16/$E$16</f>
        <v>1</v>
      </c>
      <c r="G16" s="73">
        <v>0.55737911085958625</v>
      </c>
      <c r="K16" s="377" t="s">
        <v>920</v>
      </c>
      <c r="L16" s="415"/>
      <c r="M16" s="378"/>
      <c r="N16" s="43">
        <v>0.19273920406435199</v>
      </c>
      <c r="O16" s="73">
        <f t="shared" si="0"/>
        <v>0.72034478914238942</v>
      </c>
      <c r="P16" s="43">
        <v>0.51767569856054196</v>
      </c>
      <c r="R16" s="377" t="s">
        <v>920</v>
      </c>
      <c r="S16" s="415"/>
      <c r="T16" s="378"/>
      <c r="U16" s="43">
        <v>0.41406874500399599</v>
      </c>
      <c r="V16" s="43">
        <f t="shared" si="1"/>
        <v>0.77715765742569665</v>
      </c>
      <c r="W16" s="43">
        <v>0.50119904076738597</v>
      </c>
    </row>
    <row r="17" spans="2:54">
      <c r="B17" s="412" t="s">
        <v>910</v>
      </c>
      <c r="C17" s="413"/>
      <c r="D17" s="414"/>
      <c r="E17" s="43">
        <v>0.16789012550319601</v>
      </c>
      <c r="F17" s="43">
        <f t="shared" si="2"/>
        <v>1.4171744511026148</v>
      </c>
      <c r="G17" s="11"/>
      <c r="K17" s="377" t="s">
        <v>919</v>
      </c>
      <c r="L17" s="415"/>
      <c r="M17" s="378"/>
      <c r="N17" s="43">
        <v>0.23326761440282201</v>
      </c>
      <c r="O17" s="73">
        <f t="shared" si="0"/>
        <v>0.87181594074989499</v>
      </c>
      <c r="P17" s="43">
        <v>0.53704472346165799</v>
      </c>
      <c r="R17" s="377" t="s">
        <v>919</v>
      </c>
      <c r="S17" s="415"/>
      <c r="T17" s="378"/>
      <c r="U17" s="43">
        <v>0.48964771322620498</v>
      </c>
      <c r="V17" s="43">
        <f t="shared" si="1"/>
        <v>0.91901036812390757</v>
      </c>
      <c r="W17" s="43">
        <v>0.46446229913473402</v>
      </c>
    </row>
    <row r="18" spans="2:54">
      <c r="B18" s="412" t="s">
        <v>916</v>
      </c>
      <c r="C18" s="413"/>
      <c r="D18" s="414"/>
      <c r="E18" s="209">
        <v>6.1043075322710201E-2</v>
      </c>
      <c r="F18" s="43">
        <f t="shared" si="2"/>
        <v>0.51526965332115726</v>
      </c>
      <c r="G18" s="209">
        <v>0.43098964490046798</v>
      </c>
      <c r="K18" s="377" t="s">
        <v>918</v>
      </c>
      <c r="L18" s="415"/>
      <c r="M18" s="378"/>
      <c r="N18" s="43">
        <v>0.232713599331522</v>
      </c>
      <c r="O18" s="73">
        <f t="shared" si="0"/>
        <v>0.86974536112052148</v>
      </c>
      <c r="P18" s="43">
        <v>0.52350114894505895</v>
      </c>
      <c r="R18" s="377" t="s">
        <v>918</v>
      </c>
      <c r="S18" s="415"/>
      <c r="T18" s="378"/>
      <c r="U18" s="43">
        <v>0.441176470588235</v>
      </c>
      <c r="V18" s="43">
        <f t="shared" si="1"/>
        <v>0.82803562580020529</v>
      </c>
      <c r="W18" s="43">
        <v>0.49732620320855597</v>
      </c>
    </row>
    <row r="19" spans="2:54">
      <c r="B19" s="412" t="s">
        <v>917</v>
      </c>
      <c r="C19" s="413"/>
      <c r="D19" s="414"/>
      <c r="E19" s="209">
        <v>0.104308390022675</v>
      </c>
      <c r="F19" s="43">
        <f t="shared" si="2"/>
        <v>0.88047575718184745</v>
      </c>
      <c r="G19" s="209">
        <v>0.46185749865910403</v>
      </c>
      <c r="K19" s="377" t="s">
        <v>924</v>
      </c>
      <c r="L19" s="415"/>
      <c r="M19" s="378"/>
      <c r="N19" s="43">
        <v>0.27614445805544202</v>
      </c>
      <c r="O19" s="73">
        <f t="shared" si="0"/>
        <v>1.0320641427178012</v>
      </c>
      <c r="P19" s="43">
        <v>0.489542216777823</v>
      </c>
    </row>
    <row r="20" spans="2:54">
      <c r="B20" s="412" t="s">
        <v>912</v>
      </c>
      <c r="C20" s="413"/>
      <c r="D20" s="414"/>
      <c r="E20" s="209">
        <v>0.19156756756756699</v>
      </c>
      <c r="F20" s="43">
        <f t="shared" si="2"/>
        <v>1.6170377001204979</v>
      </c>
      <c r="G20" s="11"/>
      <c r="K20" s="377" t="s">
        <v>925</v>
      </c>
      <c r="L20" s="415"/>
      <c r="M20" s="378"/>
      <c r="N20" s="43">
        <v>0.25644481002467601</v>
      </c>
      <c r="O20" s="73">
        <f t="shared" si="0"/>
        <v>0.95843854653570071</v>
      </c>
      <c r="P20" s="43">
        <v>0.49664852377535401</v>
      </c>
    </row>
    <row r="21" spans="2:54">
      <c r="B21" s="412" t="s">
        <v>913</v>
      </c>
      <c r="C21" s="413"/>
      <c r="D21" s="414"/>
      <c r="E21" s="209">
        <v>0.160642570281124</v>
      </c>
      <c r="F21" s="43">
        <f t="shared" si="2"/>
        <v>1.3559972373570675</v>
      </c>
      <c r="G21" s="11"/>
      <c r="K21" s="377" t="s">
        <v>926</v>
      </c>
      <c r="L21" s="415"/>
      <c r="M21" s="378"/>
      <c r="N21" s="43">
        <v>0.23475389762316001</v>
      </c>
      <c r="O21" s="73">
        <f t="shared" si="0"/>
        <v>0.87737078558884529</v>
      </c>
      <c r="P21" s="43">
        <v>0.48840006122493601</v>
      </c>
    </row>
    <row r="22" spans="2:54">
      <c r="B22" s="377" t="s">
        <v>920</v>
      </c>
      <c r="C22" s="415"/>
      <c r="D22" s="378"/>
      <c r="E22" s="43">
        <v>4.1259057971014403E-2</v>
      </c>
      <c r="F22" s="43">
        <f t="shared" si="2"/>
        <v>0.34827112468845123</v>
      </c>
      <c r="G22" s="43">
        <v>0.38170289855072398</v>
      </c>
      <c r="K22" s="377" t="s">
        <v>927</v>
      </c>
      <c r="L22" s="415"/>
      <c r="M22" s="378"/>
      <c r="N22" s="43">
        <v>0.16079295154185</v>
      </c>
      <c r="O22" s="73">
        <f t="shared" si="0"/>
        <v>0.60094865150176779</v>
      </c>
      <c r="P22" s="43">
        <v>0.445759911894273</v>
      </c>
    </row>
    <row r="23" spans="2:54">
      <c r="B23" s="377" t="s">
        <v>919</v>
      </c>
      <c r="C23" s="415"/>
      <c r="D23" s="378"/>
      <c r="E23" s="43">
        <v>9.1448931116389506E-2</v>
      </c>
      <c r="F23" s="43">
        <f t="shared" si="2"/>
        <v>0.77192799975793125</v>
      </c>
      <c r="G23" s="43">
        <v>0.49904988123515398</v>
      </c>
    </row>
    <row r="24" spans="2:54">
      <c r="B24" s="377" t="s">
        <v>918</v>
      </c>
      <c r="C24" s="415"/>
      <c r="D24" s="378"/>
      <c r="E24" s="43">
        <v>8.5368399081611299E-2</v>
      </c>
      <c r="F24" s="43">
        <f t="shared" si="2"/>
        <v>0.72060172536882405</v>
      </c>
      <c r="G24" s="43">
        <v>0.43508662074723398</v>
      </c>
    </row>
    <row r="27" spans="2:54" ht="18.75">
      <c r="B27" s="319" t="s">
        <v>36</v>
      </c>
      <c r="C27" s="319"/>
      <c r="D27" s="319"/>
      <c r="E27" s="319"/>
      <c r="F27" s="319"/>
      <c r="G27" s="319"/>
      <c r="H27" s="319"/>
      <c r="I27" s="319"/>
      <c r="J27" s="319"/>
      <c r="K27" s="319"/>
      <c r="L27" s="319"/>
      <c r="M27" s="319"/>
      <c r="N27" s="319"/>
      <c r="O27" s="319"/>
      <c r="P27" s="319"/>
      <c r="Q27" s="319"/>
      <c r="R27" s="319"/>
      <c r="S27" s="319"/>
      <c r="T27" s="319"/>
      <c r="U27" s="319"/>
      <c r="V27" s="319"/>
      <c r="W27" s="319"/>
      <c r="X27" s="319"/>
      <c r="Y27" s="319"/>
      <c r="Z27" s="319"/>
    </row>
    <row r="29" spans="2:54">
      <c r="B29" s="311" t="s">
        <v>877</v>
      </c>
      <c r="C29" s="311"/>
      <c r="D29" s="311"/>
      <c r="E29" s="311"/>
      <c r="F29" s="311"/>
      <c r="G29" s="311"/>
      <c r="H29" s="311"/>
      <c r="I29" s="311"/>
      <c r="J29" s="311"/>
      <c r="K29" s="311"/>
      <c r="L29" s="311"/>
      <c r="M29" s="311"/>
      <c r="N29" s="311"/>
      <c r="O29" s="311"/>
      <c r="Q29" s="311" t="s">
        <v>886</v>
      </c>
      <c r="R29" s="311"/>
      <c r="S29" s="311"/>
      <c r="T29" s="311"/>
      <c r="U29" s="311"/>
      <c r="V29" s="311" t="s">
        <v>887</v>
      </c>
      <c r="W29" s="311"/>
      <c r="X29" s="311"/>
      <c r="Y29" s="311"/>
      <c r="Z29" s="311"/>
      <c r="AB29" s="311" t="s">
        <v>903</v>
      </c>
      <c r="AC29" s="311"/>
      <c r="AD29" s="311"/>
      <c r="AE29" s="311"/>
      <c r="AF29" s="311" t="s">
        <v>904</v>
      </c>
      <c r="AG29" s="311"/>
      <c r="AH29" s="311"/>
      <c r="AI29" s="311"/>
      <c r="AM29" s="311" t="s">
        <v>894</v>
      </c>
      <c r="AN29" s="311"/>
      <c r="AO29" s="311"/>
      <c r="AP29" s="311"/>
      <c r="AQ29" s="311"/>
      <c r="AR29" s="311" t="s">
        <v>895</v>
      </c>
      <c r="AS29" s="311"/>
      <c r="AT29" s="311"/>
      <c r="AU29" s="311"/>
      <c r="AV29" s="311"/>
      <c r="AW29" s="311" t="s">
        <v>896</v>
      </c>
      <c r="AX29" s="311"/>
      <c r="AY29" s="311"/>
      <c r="AZ29" s="311"/>
      <c r="BA29" s="311"/>
    </row>
    <row r="30" spans="2:54">
      <c r="B30" s="187" t="s">
        <v>876</v>
      </c>
      <c r="C30" s="186" t="s">
        <v>699</v>
      </c>
      <c r="D30" s="335" t="s">
        <v>702</v>
      </c>
      <c r="E30" s="335"/>
      <c r="F30" s="335"/>
      <c r="G30" s="335" t="s">
        <v>405</v>
      </c>
      <c r="H30" s="335"/>
      <c r="I30" s="335"/>
      <c r="J30" s="335" t="s">
        <v>875</v>
      </c>
      <c r="K30" s="335"/>
      <c r="L30" s="335"/>
      <c r="M30" s="335" t="s">
        <v>878</v>
      </c>
      <c r="N30" s="335"/>
      <c r="O30" s="335"/>
      <c r="Q30" s="200" t="s">
        <v>880</v>
      </c>
      <c r="R30" s="200" t="s">
        <v>1</v>
      </c>
      <c r="S30" s="200" t="s">
        <v>881</v>
      </c>
      <c r="T30" s="200" t="s">
        <v>106</v>
      </c>
      <c r="U30" s="200" t="s">
        <v>882</v>
      </c>
      <c r="V30" s="200" t="s">
        <v>880</v>
      </c>
      <c r="W30" s="200" t="s">
        <v>1</v>
      </c>
      <c r="X30" s="200" t="s">
        <v>881</v>
      </c>
      <c r="Y30" s="200" t="s">
        <v>106</v>
      </c>
      <c r="Z30" s="200" t="s">
        <v>882</v>
      </c>
      <c r="AB30" s="200" t="s">
        <v>158</v>
      </c>
      <c r="AC30" s="200">
        <v>1</v>
      </c>
      <c r="AD30" s="200">
        <v>2</v>
      </c>
      <c r="AE30" s="200">
        <v>3</v>
      </c>
      <c r="AF30" s="200" t="s">
        <v>158</v>
      </c>
      <c r="AG30" s="200">
        <v>1</v>
      </c>
      <c r="AH30" s="200">
        <v>2</v>
      </c>
      <c r="AI30" s="200">
        <v>3</v>
      </c>
      <c r="AM30" s="200" t="s">
        <v>158</v>
      </c>
      <c r="AN30" s="200">
        <v>0</v>
      </c>
      <c r="AO30" s="200">
        <v>1</v>
      </c>
      <c r="AP30" s="200">
        <v>2</v>
      </c>
      <c r="AQ30" s="200">
        <v>3</v>
      </c>
      <c r="AR30" s="200" t="s">
        <v>158</v>
      </c>
      <c r="AS30" s="200">
        <v>0</v>
      </c>
      <c r="AT30" s="200">
        <v>1</v>
      </c>
      <c r="AU30" s="200">
        <v>2</v>
      </c>
      <c r="AV30" s="200">
        <v>3</v>
      </c>
      <c r="AW30" s="200" t="s">
        <v>158</v>
      </c>
      <c r="AX30" s="200">
        <v>0</v>
      </c>
      <c r="AY30" s="200">
        <v>1</v>
      </c>
      <c r="AZ30" s="200">
        <v>2</v>
      </c>
      <c r="BA30" s="200">
        <v>3</v>
      </c>
    </row>
    <row r="31" spans="2:54">
      <c r="B31" s="201" t="s">
        <v>158</v>
      </c>
      <c r="C31" s="185">
        <v>0</v>
      </c>
      <c r="D31" s="185">
        <v>1</v>
      </c>
      <c r="E31" s="185">
        <v>2</v>
      </c>
      <c r="F31" s="185">
        <v>3</v>
      </c>
      <c r="G31" s="185">
        <v>1</v>
      </c>
      <c r="H31" s="185">
        <v>2</v>
      </c>
      <c r="I31" s="185">
        <v>3</v>
      </c>
      <c r="J31" s="185">
        <v>1</v>
      </c>
      <c r="K31" s="185">
        <v>2</v>
      </c>
      <c r="L31" s="185">
        <v>3</v>
      </c>
      <c r="M31" s="200">
        <v>1</v>
      </c>
      <c r="N31" s="200">
        <v>2</v>
      </c>
      <c r="O31" s="200">
        <v>3</v>
      </c>
      <c r="Q31" s="22" t="s">
        <v>487</v>
      </c>
      <c r="R31" s="43">
        <v>0</v>
      </c>
      <c r="S31" s="43">
        <v>5.9574468085106299E-3</v>
      </c>
      <c r="T31" s="43">
        <v>0</v>
      </c>
      <c r="U31" s="43">
        <v>0</v>
      </c>
      <c r="V31" s="22" t="s">
        <v>487</v>
      </c>
      <c r="W31" s="43">
        <v>0.11764705882352899</v>
      </c>
      <c r="X31" s="43">
        <v>0.10042553191489299</v>
      </c>
      <c r="Y31" s="43">
        <v>3.5714285714285698E-2</v>
      </c>
      <c r="Z31" s="43">
        <v>2.94117647058823E-2</v>
      </c>
      <c r="AB31" s="22" t="s">
        <v>487</v>
      </c>
      <c r="AC31" s="43">
        <v>4.3967327887981297E-3</v>
      </c>
      <c r="AD31" s="43">
        <v>7.2109654350417093E-2</v>
      </c>
      <c r="AE31" s="43">
        <v>0.45</v>
      </c>
      <c r="AF31" s="22" t="s">
        <v>487</v>
      </c>
      <c r="AG31" s="210">
        <v>9.785764294049E-2</v>
      </c>
      <c r="AH31" s="210">
        <v>0.44994040524433798</v>
      </c>
      <c r="AI31" s="210">
        <v>0.48749999999999999</v>
      </c>
      <c r="AM31" s="22" t="s">
        <v>487</v>
      </c>
      <c r="AN31" s="43">
        <v>0</v>
      </c>
      <c r="AO31" s="43">
        <v>1.51515151515151E-2</v>
      </c>
      <c r="AP31" s="43">
        <v>0.125</v>
      </c>
      <c r="AQ31" s="82"/>
      <c r="AR31" s="22" t="s">
        <v>487</v>
      </c>
      <c r="AS31" s="43">
        <v>5.6603773584905599E-2</v>
      </c>
      <c r="AT31" s="43">
        <v>0.30303030303030298</v>
      </c>
      <c r="AU31" s="82"/>
      <c r="AV31" s="82"/>
      <c r="AW31" s="22" t="s">
        <v>487</v>
      </c>
      <c r="AX31" s="82"/>
      <c r="AY31" s="43">
        <v>0</v>
      </c>
      <c r="AZ31" s="43">
        <v>0</v>
      </c>
      <c r="BA31" s="82"/>
      <c r="BB31" t="s">
        <v>890</v>
      </c>
    </row>
    <row r="32" spans="2:54">
      <c r="B32" s="22" t="s">
        <v>487</v>
      </c>
      <c r="C32" s="210">
        <v>7.9650925189489295E-5</v>
      </c>
      <c r="D32" s="210">
        <v>2.0725388601036201E-2</v>
      </c>
      <c r="E32" s="210">
        <v>0.12087912087912001</v>
      </c>
      <c r="F32" s="210">
        <v>0.44444444444444398</v>
      </c>
      <c r="G32" s="210">
        <v>8.1869957285239606E-3</v>
      </c>
      <c r="H32" s="210">
        <v>0.100662251655629</v>
      </c>
      <c r="I32" s="210">
        <v>0.66666666666666596</v>
      </c>
      <c r="J32" s="210">
        <v>5.1244509516837396E-3</v>
      </c>
      <c r="K32" s="210">
        <v>3.9215686274509803E-2</v>
      </c>
      <c r="L32" s="210">
        <v>0.5</v>
      </c>
      <c r="M32" s="209">
        <v>7.9574141148062699E-3</v>
      </c>
      <c r="N32" s="209">
        <v>9.6774193548387094E-2</v>
      </c>
      <c r="O32" s="209">
        <v>0.65384615384615297</v>
      </c>
      <c r="Q32" s="200">
        <v>1</v>
      </c>
      <c r="R32" s="43">
        <v>3.4296913277804902E-3</v>
      </c>
      <c r="S32" s="43">
        <v>7.41890959282263E-3</v>
      </c>
      <c r="T32" s="43">
        <v>7.29483282674772E-3</v>
      </c>
      <c r="U32" s="43">
        <v>4.1493775933609898E-3</v>
      </c>
      <c r="V32" s="200">
        <v>1</v>
      </c>
      <c r="W32" s="43">
        <v>0.10632043116119499</v>
      </c>
      <c r="X32" s="43">
        <v>0.107487922705314</v>
      </c>
      <c r="Y32" s="43">
        <v>9.4832826747720297E-2</v>
      </c>
      <c r="Z32" s="43">
        <v>5.8091286307053902E-2</v>
      </c>
      <c r="AB32" s="200">
        <v>1</v>
      </c>
      <c r="AC32" s="43">
        <v>1.40817151178304E-2</v>
      </c>
      <c r="AD32" s="43">
        <v>0.104606112785191</v>
      </c>
      <c r="AE32" s="43">
        <v>0.57507082152974498</v>
      </c>
      <c r="AF32" s="200">
        <v>1</v>
      </c>
      <c r="AG32" s="210">
        <v>0.180218506743517</v>
      </c>
      <c r="AH32" s="210">
        <v>0.48798966853206999</v>
      </c>
      <c r="AI32" s="210">
        <v>0.37393767705382402</v>
      </c>
      <c r="AM32" s="200">
        <v>1</v>
      </c>
      <c r="AN32" s="43">
        <v>1.9138755980861199E-3</v>
      </c>
      <c r="AO32" s="43">
        <v>3.9115646258503403E-2</v>
      </c>
      <c r="AP32" s="43">
        <v>0.209302325581395</v>
      </c>
      <c r="AQ32" s="82"/>
      <c r="AR32" s="200">
        <v>1</v>
      </c>
      <c r="AS32" s="43">
        <v>0.10200956937798999</v>
      </c>
      <c r="AT32" s="43">
        <v>0.25</v>
      </c>
      <c r="AU32" s="43">
        <v>0.48837209302325502</v>
      </c>
      <c r="AV32" s="82"/>
      <c r="AW32" s="200">
        <v>1</v>
      </c>
      <c r="AX32" s="43">
        <v>0</v>
      </c>
      <c r="AY32" s="43">
        <v>0</v>
      </c>
      <c r="AZ32" s="43">
        <v>0</v>
      </c>
      <c r="BA32" s="43">
        <v>0</v>
      </c>
      <c r="BB32" t="s">
        <v>891</v>
      </c>
    </row>
    <row r="33" spans="2:54">
      <c r="B33" s="185">
        <v>1</v>
      </c>
      <c r="C33" s="210">
        <v>2.1509629705140001E-4</v>
      </c>
      <c r="D33" s="210">
        <v>1.85185185185185E-2</v>
      </c>
      <c r="E33" s="210">
        <v>0.11664899257688199</v>
      </c>
      <c r="F33" s="210">
        <v>0.50925925925925897</v>
      </c>
      <c r="G33" s="210">
        <v>1.0016158435531899E-2</v>
      </c>
      <c r="H33" s="210">
        <v>0.154825926974242</v>
      </c>
      <c r="I33" s="210">
        <v>0.68243243243243201</v>
      </c>
      <c r="J33" s="210">
        <v>6.17223474086411E-3</v>
      </c>
      <c r="K33" s="210">
        <v>0.104693140794223</v>
      </c>
      <c r="L33" s="210">
        <v>0.45454545454545398</v>
      </c>
      <c r="M33" s="209">
        <v>9.6486215585802407E-3</v>
      </c>
      <c r="N33" s="209">
        <v>0.151181102362204</v>
      </c>
      <c r="O33" s="209">
        <v>0.66666666666666596</v>
      </c>
      <c r="Q33" s="200">
        <v>2</v>
      </c>
      <c r="R33" s="43">
        <v>1.5111827523675099E-2</v>
      </c>
      <c r="S33" s="43">
        <v>1.63432073544433E-2</v>
      </c>
      <c r="T33" s="43">
        <v>1.28342245989304E-2</v>
      </c>
      <c r="U33" s="43">
        <v>5.2083333333333296E-3</v>
      </c>
      <c r="V33" s="200">
        <v>2</v>
      </c>
      <c r="W33" s="43">
        <v>0.178118073745718</v>
      </c>
      <c r="X33" s="43">
        <v>0.174353736151488</v>
      </c>
      <c r="Y33" s="43">
        <v>0.165953654188948</v>
      </c>
      <c r="Z33" s="43">
        <v>7.9861111111111105E-2</v>
      </c>
      <c r="AB33" s="200">
        <v>2</v>
      </c>
      <c r="AC33" s="43">
        <v>3.4049836965362998E-2</v>
      </c>
      <c r="AD33" s="43">
        <v>0.16559130656252599</v>
      </c>
      <c r="AE33" s="43">
        <v>0.63019508057675999</v>
      </c>
      <c r="AF33" s="200">
        <v>2</v>
      </c>
      <c r="AG33" s="210">
        <v>0.27732156371789701</v>
      </c>
      <c r="AH33" s="210">
        <v>0.53438322438237496</v>
      </c>
      <c r="AI33" s="210">
        <v>0.34266327396098301</v>
      </c>
      <c r="AM33" s="200">
        <v>2</v>
      </c>
      <c r="AN33" s="43">
        <v>3.6335323124837698E-3</v>
      </c>
      <c r="AO33" s="43">
        <v>5.8068118369625901E-2</v>
      </c>
      <c r="AP33" s="43">
        <v>0.28286852589641398</v>
      </c>
      <c r="AQ33" s="43">
        <v>0.71428571428571397</v>
      </c>
      <c r="AR33" s="200">
        <v>2</v>
      </c>
      <c r="AS33" s="43">
        <v>0.15539839086426099</v>
      </c>
      <c r="AT33" s="43">
        <v>0.33668341708542698</v>
      </c>
      <c r="AU33" s="43">
        <v>0.42231075697211101</v>
      </c>
      <c r="AV33" s="82"/>
      <c r="AW33" s="200">
        <v>2</v>
      </c>
      <c r="AX33" s="43">
        <v>5.3571428571428499E-2</v>
      </c>
      <c r="AY33" s="43">
        <v>9.6153846153846107E-3</v>
      </c>
      <c r="AZ33" s="43">
        <v>1.4084507042253501E-2</v>
      </c>
      <c r="BA33" s="43">
        <v>0.1</v>
      </c>
      <c r="BB33" t="s">
        <v>892</v>
      </c>
    </row>
    <row r="34" spans="2:54">
      <c r="B34" s="185">
        <v>2</v>
      </c>
      <c r="C34" s="210">
        <v>1.08252679349443E-3</v>
      </c>
      <c r="D34" s="210">
        <v>2.4996795282656002E-2</v>
      </c>
      <c r="E34" s="210">
        <v>0.13924891990694499</v>
      </c>
      <c r="F34" s="210">
        <v>0.47499999999999998</v>
      </c>
      <c r="G34" s="210">
        <v>2.11979308177105E-2</v>
      </c>
      <c r="H34" s="210">
        <v>0.16730445430889301</v>
      </c>
      <c r="I34" s="210">
        <v>0.72924187725631695</v>
      </c>
      <c r="J34" s="210">
        <v>1.4436803796195699E-2</v>
      </c>
      <c r="K34" s="210">
        <v>0.10376569037656901</v>
      </c>
      <c r="L34" s="210">
        <v>0.52777777777777701</v>
      </c>
      <c r="M34" s="209">
        <v>2.0407011205509602E-2</v>
      </c>
      <c r="N34" s="209">
        <v>0.16198022579061699</v>
      </c>
      <c r="O34" s="209">
        <v>0.71694915254237201</v>
      </c>
      <c r="Q34" s="200">
        <v>3</v>
      </c>
      <c r="R34" s="43">
        <v>3.6476109215016997E-2</v>
      </c>
      <c r="S34" s="43">
        <v>3.3934004212497003E-2</v>
      </c>
      <c r="T34" s="43">
        <v>2.9732655950695401E-2</v>
      </c>
      <c r="U34" s="43">
        <v>1.2884043607532199E-2</v>
      </c>
      <c r="V34" s="200">
        <v>3</v>
      </c>
      <c r="W34" s="43">
        <v>0.260132252559726</v>
      </c>
      <c r="X34" s="43">
        <v>0.25911537561432202</v>
      </c>
      <c r="Y34" s="43">
        <v>0.24618972266177999</v>
      </c>
      <c r="Z34" s="43">
        <v>0.149653121902874</v>
      </c>
      <c r="AB34" s="200">
        <v>3</v>
      </c>
      <c r="AC34" s="43">
        <v>6.1489296439755398E-2</v>
      </c>
      <c r="AD34" s="43">
        <v>0.24134258247760501</v>
      </c>
      <c r="AE34" s="43">
        <v>0.71734234234234195</v>
      </c>
      <c r="AF34" s="200">
        <v>3</v>
      </c>
      <c r="AG34" s="210">
        <v>0.36046138372316899</v>
      </c>
      <c r="AH34" s="210">
        <v>0.56049268079528003</v>
      </c>
      <c r="AI34" s="210">
        <v>0.26238738738738698</v>
      </c>
      <c r="AM34" s="200">
        <v>3</v>
      </c>
      <c r="AN34" s="43">
        <v>5.9565393241901602E-3</v>
      </c>
      <c r="AO34" s="43">
        <v>7.5251290410214597E-2</v>
      </c>
      <c r="AP34" s="43">
        <v>0.27627627627627599</v>
      </c>
      <c r="AQ34" s="43">
        <v>0.82857142857142796</v>
      </c>
      <c r="AR34" s="200">
        <v>3</v>
      </c>
      <c r="AS34" s="43">
        <v>0.201897268081038</v>
      </c>
      <c r="AT34" s="43">
        <v>0.37788644390111298</v>
      </c>
      <c r="AU34" s="43">
        <v>0.50750750750750695</v>
      </c>
      <c r="AV34" s="43">
        <v>0.14285714285714199</v>
      </c>
      <c r="AW34" s="200">
        <v>3</v>
      </c>
      <c r="AX34" s="43">
        <v>3.0864197530864099E-2</v>
      </c>
      <c r="AY34" s="43">
        <v>3.6101083032490898E-3</v>
      </c>
      <c r="AZ34" s="43">
        <v>1.0869565217391301E-2</v>
      </c>
      <c r="BA34" s="43">
        <v>3.4482758620689599E-2</v>
      </c>
      <c r="BB34" t="s">
        <v>893</v>
      </c>
    </row>
    <row r="35" spans="2:54">
      <c r="B35" s="185">
        <v>3</v>
      </c>
      <c r="C35" s="210">
        <v>2.90163739319477E-3</v>
      </c>
      <c r="D35" s="210">
        <v>3.9466158245948499E-2</v>
      </c>
      <c r="E35" s="210">
        <v>0.15132496513249599</v>
      </c>
      <c r="F35" s="210">
        <v>0.48605150214592202</v>
      </c>
      <c r="G35" s="210">
        <v>4.2201435718947099E-2</v>
      </c>
      <c r="H35" s="210">
        <v>0.21925081749603301</v>
      </c>
      <c r="I35" s="210">
        <v>0.73391630231105498</v>
      </c>
      <c r="J35" s="210">
        <v>3.1875316441763703E-2</v>
      </c>
      <c r="K35" s="210">
        <v>0.14691249634181999</v>
      </c>
      <c r="L35" s="210">
        <v>0.52592592592592502</v>
      </c>
      <c r="M35" s="209">
        <v>4.0698214726344502E-2</v>
      </c>
      <c r="N35" s="209">
        <v>0.21204524253731299</v>
      </c>
      <c r="O35" s="209">
        <v>0.717741935483871</v>
      </c>
      <c r="Q35" s="200">
        <v>4</v>
      </c>
      <c r="R35" s="43">
        <v>6.5817005896899303E-2</v>
      </c>
      <c r="S35" s="43">
        <v>6.06621685234583E-2</v>
      </c>
      <c r="T35" s="43">
        <v>5.4526255159834801E-2</v>
      </c>
      <c r="U35" s="43">
        <v>2.7846534653465298E-2</v>
      </c>
      <c r="V35" s="200">
        <v>4</v>
      </c>
      <c r="W35" s="43">
        <v>0.34563439223891901</v>
      </c>
      <c r="X35" s="43">
        <v>0.34137768711752697</v>
      </c>
      <c r="Y35" s="43">
        <v>0.32470960929250198</v>
      </c>
      <c r="Z35" s="43">
        <v>0.21720297029702901</v>
      </c>
      <c r="AB35" s="200">
        <v>4</v>
      </c>
      <c r="AC35" s="43">
        <v>0.100467059046895</v>
      </c>
      <c r="AD35" s="43">
        <v>0.32234516513627098</v>
      </c>
      <c r="AE35" s="43">
        <v>0.77141017385705002</v>
      </c>
      <c r="AF35" s="200">
        <v>4</v>
      </c>
      <c r="AG35" s="210">
        <v>0.42960318967153899</v>
      </c>
      <c r="AH35" s="210">
        <v>0.54270116505260502</v>
      </c>
      <c r="AI35" s="210">
        <v>0.22193603777634599</v>
      </c>
      <c r="AM35" s="200">
        <v>4</v>
      </c>
      <c r="AN35" s="43">
        <v>9.9531780076821692E-3</v>
      </c>
      <c r="AO35" s="43">
        <v>0.104502973661852</v>
      </c>
      <c r="AP35" s="43">
        <v>0.31705298013244998</v>
      </c>
      <c r="AQ35" s="43">
        <v>0.859375</v>
      </c>
      <c r="AR35" s="200">
        <v>4</v>
      </c>
      <c r="AS35" s="43">
        <v>0.26189474864720802</v>
      </c>
      <c r="AT35" s="43">
        <v>0.42548853016142701</v>
      </c>
      <c r="AU35" s="43">
        <v>0.51903973509933699</v>
      </c>
      <c r="AV35" s="43">
        <v>0.140625</v>
      </c>
      <c r="AW35" s="200">
        <v>4</v>
      </c>
      <c r="AX35" s="43">
        <v>3.0985915492957702E-2</v>
      </c>
      <c r="AY35" s="43">
        <v>4.8780487804877997E-3</v>
      </c>
      <c r="AZ35" s="43">
        <v>2.87206266318537E-2</v>
      </c>
      <c r="BA35" s="43">
        <v>0.12727272727272701</v>
      </c>
    </row>
    <row r="36" spans="2:54">
      <c r="B36" s="185">
        <v>4</v>
      </c>
      <c r="C36" s="210">
        <v>6.2909757250968904E-3</v>
      </c>
      <c r="D36" s="210">
        <v>5.8363563079403401E-2</v>
      </c>
      <c r="E36" s="210">
        <v>0.181845826364603</v>
      </c>
      <c r="F36" s="210">
        <v>0.52380952380952295</v>
      </c>
      <c r="G36" s="210">
        <v>7.2682492600269794E-2</v>
      </c>
      <c r="H36" s="210">
        <v>0.28442783413418699</v>
      </c>
      <c r="I36" s="210">
        <v>0.78504914640455203</v>
      </c>
      <c r="J36" s="210">
        <v>5.7801794847052002E-2</v>
      </c>
      <c r="K36" s="210">
        <v>0.21664029535864901</v>
      </c>
      <c r="L36" s="210">
        <v>0.60477453580901797</v>
      </c>
      <c r="M36" s="209">
        <v>6.9917891296887205E-2</v>
      </c>
      <c r="N36" s="209">
        <v>0.27636654435976998</v>
      </c>
      <c r="O36" s="209">
        <v>0.76903134574593401</v>
      </c>
      <c r="Q36" s="200">
        <v>5</v>
      </c>
      <c r="R36" s="43">
        <v>0.10800135904187499</v>
      </c>
      <c r="S36" s="43">
        <v>9.7857884306879306E-2</v>
      </c>
      <c r="T36" s="43">
        <v>8.8490037872550595E-2</v>
      </c>
      <c r="U36" s="43">
        <v>5.1203501094091899E-2</v>
      </c>
      <c r="V36" s="200">
        <v>5</v>
      </c>
      <c r="W36" s="43">
        <v>0.40911407457742199</v>
      </c>
      <c r="X36" s="43">
        <v>0.40719071435311799</v>
      </c>
      <c r="Y36" s="43">
        <v>0.39087765519512502</v>
      </c>
      <c r="Z36" s="43">
        <v>0.284901531728665</v>
      </c>
      <c r="AB36" s="200">
        <v>5</v>
      </c>
      <c r="AC36" s="43">
        <v>0.14807160798743199</v>
      </c>
      <c r="AD36" s="43">
        <v>0.39679952030280802</v>
      </c>
      <c r="AE36" s="43">
        <v>0.82396426921299804</v>
      </c>
      <c r="AF36" s="200">
        <v>5</v>
      </c>
      <c r="AG36" s="210">
        <v>0.47592765274662502</v>
      </c>
      <c r="AH36" s="210">
        <v>0.51224539509434597</v>
      </c>
      <c r="AI36" s="210">
        <v>0.17064531033420599</v>
      </c>
      <c r="AM36" s="200">
        <v>5</v>
      </c>
      <c r="AN36" s="43">
        <v>1.44567862564151E-2</v>
      </c>
      <c r="AO36" s="43">
        <v>0.120589717741935</v>
      </c>
      <c r="AP36" s="43">
        <v>0.365461847389558</v>
      </c>
      <c r="AQ36" s="43">
        <v>0.84684684684684597</v>
      </c>
      <c r="AR36" s="200">
        <v>5</v>
      </c>
      <c r="AS36" s="43">
        <v>0.30643567934847998</v>
      </c>
      <c r="AT36" s="43">
        <v>0.45211693548387</v>
      </c>
      <c r="AU36" s="43">
        <v>0.51921973608720595</v>
      </c>
      <c r="AV36" s="43">
        <v>0.144144144144144</v>
      </c>
      <c r="AW36" s="200">
        <v>5</v>
      </c>
      <c r="AX36" s="43">
        <v>4.33333333333333E-2</v>
      </c>
      <c r="AY36" s="43">
        <v>1.8808777429466999E-2</v>
      </c>
      <c r="AZ36" s="43">
        <v>3.7676609105180503E-2</v>
      </c>
      <c r="BA36" s="43">
        <v>7.4468085106382906E-2</v>
      </c>
    </row>
    <row r="37" spans="2:54">
      <c r="B37" s="185">
        <v>5</v>
      </c>
      <c r="C37" s="210">
        <v>1.1850927290178E-2</v>
      </c>
      <c r="D37" s="210">
        <v>8.1628864065352594E-2</v>
      </c>
      <c r="E37" s="210">
        <v>0.22805794792651901</v>
      </c>
      <c r="F37" s="210">
        <v>0.56461066145687899</v>
      </c>
      <c r="G37" s="210">
        <v>0.114787825298762</v>
      </c>
      <c r="H37" s="210">
        <v>0.35225569768975301</v>
      </c>
      <c r="I37" s="210">
        <v>0.81451835495445701</v>
      </c>
      <c r="J37" s="210">
        <v>9.4125494119608799E-2</v>
      </c>
      <c r="K37" s="210">
        <v>0.21664029535864901</v>
      </c>
      <c r="L37" s="210">
        <v>0.65254237288135597</v>
      </c>
      <c r="M37" s="209">
        <v>0.109971120404817</v>
      </c>
      <c r="N37" s="209">
        <v>0.34327820971656497</v>
      </c>
      <c r="O37" s="209">
        <v>0.79794350842418205</v>
      </c>
      <c r="Q37" s="200">
        <v>6</v>
      </c>
      <c r="R37" s="43">
        <v>0.159349949899799</v>
      </c>
      <c r="S37" s="43">
        <v>0.143214215973442</v>
      </c>
      <c r="T37" s="43">
        <v>0.133227148949288</v>
      </c>
      <c r="U37" s="43">
        <v>8.0402010050251202E-2</v>
      </c>
      <c r="V37" s="200">
        <v>6</v>
      </c>
      <c r="W37" s="43">
        <v>0.45766533066132198</v>
      </c>
      <c r="X37" s="43">
        <v>0.45996875610232302</v>
      </c>
      <c r="Y37" s="43">
        <v>0.440887838462724</v>
      </c>
      <c r="Z37" s="43">
        <v>0.35108877721942999</v>
      </c>
      <c r="AB37" s="200">
        <v>6</v>
      </c>
      <c r="AC37" s="43">
        <v>0.20131002263642001</v>
      </c>
      <c r="AD37" s="43">
        <v>0.47400535577658698</v>
      </c>
      <c r="AE37" s="43">
        <v>0.86552758575714095</v>
      </c>
      <c r="AF37" s="200">
        <v>6</v>
      </c>
      <c r="AG37" s="210">
        <v>0.50224919327650097</v>
      </c>
      <c r="AH37" s="210">
        <v>0.46283473603672498</v>
      </c>
      <c r="AI37" s="210">
        <v>0.13016825355419301</v>
      </c>
      <c r="AM37" s="200">
        <v>6</v>
      </c>
      <c r="AN37" s="43">
        <v>1.9954022988505699E-2</v>
      </c>
      <c r="AO37" s="43">
        <v>0.14464864864864799</v>
      </c>
      <c r="AP37" s="43">
        <v>0.39201053555750598</v>
      </c>
      <c r="AQ37" s="43">
        <v>0.85185185185185097</v>
      </c>
      <c r="AR37" s="200">
        <v>6</v>
      </c>
      <c r="AS37" s="43">
        <v>0.34558620689655101</v>
      </c>
      <c r="AT37" s="43">
        <v>0.476108108108108</v>
      </c>
      <c r="AU37" s="43">
        <v>0.50658472344161498</v>
      </c>
      <c r="AV37" s="43">
        <v>0.137566137566137</v>
      </c>
      <c r="AW37" s="200">
        <v>6</v>
      </c>
      <c r="AX37" s="43">
        <v>3.4562211981566802E-2</v>
      </c>
      <c r="AY37" s="43">
        <v>1.9431988041853501E-2</v>
      </c>
      <c r="AZ37" s="43">
        <v>4.36730123180291E-2</v>
      </c>
      <c r="BA37" s="43">
        <v>8.0745341614906804E-2</v>
      </c>
    </row>
    <row r="38" spans="2:54">
      <c r="B38" s="185">
        <v>6</v>
      </c>
      <c r="C38" s="210">
        <v>1.9901075901203501E-2</v>
      </c>
      <c r="D38" s="210">
        <v>0.11115959419657399</v>
      </c>
      <c r="E38" s="210">
        <v>0.27440947911056301</v>
      </c>
      <c r="F38" s="210">
        <v>0.60879202068710703</v>
      </c>
      <c r="G38" s="210">
        <v>0.164969179647449</v>
      </c>
      <c r="H38" s="210">
        <v>0.42010113299368801</v>
      </c>
      <c r="I38" s="210">
        <v>0.84975897161221203</v>
      </c>
      <c r="J38" s="210">
        <v>0.139569994038448</v>
      </c>
      <c r="K38" s="210">
        <v>0.35477377739146299</v>
      </c>
      <c r="L38" s="210">
        <v>0.71796610169491504</v>
      </c>
      <c r="M38" s="209">
        <v>0.15772684023109501</v>
      </c>
      <c r="N38" s="209">
        <v>0.40886304075802499</v>
      </c>
      <c r="O38" s="209">
        <v>0.83442454839473001</v>
      </c>
      <c r="Q38" s="200">
        <v>7</v>
      </c>
      <c r="R38" s="43">
        <v>0.216681522984846</v>
      </c>
      <c r="S38" s="43">
        <v>0.19831051764747501</v>
      </c>
      <c r="T38" s="43">
        <v>0.18115810902510701</v>
      </c>
      <c r="U38" s="43">
        <v>0.11206386753400301</v>
      </c>
      <c r="V38" s="200">
        <v>7</v>
      </c>
      <c r="W38" s="43">
        <v>0.48328027505411902</v>
      </c>
      <c r="X38" s="43">
        <v>0.487718490445747</v>
      </c>
      <c r="Y38" s="43">
        <v>0.47529970594887999</v>
      </c>
      <c r="Z38" s="43">
        <v>0.398876404494382</v>
      </c>
      <c r="AB38" s="200">
        <v>7</v>
      </c>
      <c r="AC38" s="43">
        <v>0.26349125918418997</v>
      </c>
      <c r="AD38" s="43">
        <v>0.539259007477906</v>
      </c>
      <c r="AE38" s="43">
        <v>0.887751134154245</v>
      </c>
      <c r="AF38" s="200">
        <v>7</v>
      </c>
      <c r="AG38" s="210">
        <v>0.50421493884883795</v>
      </c>
      <c r="AH38" s="210">
        <v>0.41617097212780402</v>
      </c>
      <c r="AI38" s="210">
        <v>0.108749189889825</v>
      </c>
      <c r="AM38" s="200">
        <v>7</v>
      </c>
      <c r="AN38" s="43">
        <v>2.3358896784633699E-2</v>
      </c>
      <c r="AO38" s="43">
        <v>0.17740789607226201</v>
      </c>
      <c r="AP38" s="43">
        <v>0.42117647058823499</v>
      </c>
      <c r="AQ38" s="43">
        <v>0.87845303867403302</v>
      </c>
      <c r="AR38" s="200">
        <v>7</v>
      </c>
      <c r="AS38" s="43">
        <v>0.36996646262811</v>
      </c>
      <c r="AT38" s="43">
        <v>0.50715518116309699</v>
      </c>
      <c r="AU38" s="43">
        <v>0.496470588235294</v>
      </c>
      <c r="AV38" s="43">
        <v>0.11049723756906001</v>
      </c>
      <c r="AW38" s="200">
        <v>7</v>
      </c>
      <c r="AX38" s="43">
        <v>3.2128514056224897E-2</v>
      </c>
      <c r="AY38" s="43">
        <v>2.7459954233409599E-2</v>
      </c>
      <c r="AZ38" s="43">
        <v>4.9348230912476698E-2</v>
      </c>
      <c r="BA38" s="43">
        <v>0.11949685534591099</v>
      </c>
    </row>
    <row r="39" spans="2:54">
      <c r="B39" s="185">
        <v>7</v>
      </c>
      <c r="C39" s="210">
        <v>3.0816651526262201E-2</v>
      </c>
      <c r="D39" s="210">
        <v>0.14710284370322799</v>
      </c>
      <c r="E39" s="210">
        <v>0.32608329685869097</v>
      </c>
      <c r="F39" s="210">
        <v>0.64728953634962805</v>
      </c>
      <c r="G39" s="210">
        <v>0.22114021086091201</v>
      </c>
      <c r="H39" s="210">
        <v>0.48739034617594301</v>
      </c>
      <c r="I39" s="210">
        <v>0.878249248245907</v>
      </c>
      <c r="J39" s="210">
        <v>0.19167241122960599</v>
      </c>
      <c r="K39" s="210">
        <v>0.42075534759358202</v>
      </c>
      <c r="L39" s="210">
        <v>0.75923619759236105</v>
      </c>
      <c r="M39" s="209">
        <v>0.21122860935823501</v>
      </c>
      <c r="N39" s="209">
        <v>0.473784777905921</v>
      </c>
      <c r="O39" s="209">
        <v>0.86174743870150805</v>
      </c>
      <c r="Q39" s="200">
        <v>8</v>
      </c>
      <c r="R39" s="43">
        <v>0.27614445805544202</v>
      </c>
      <c r="S39" s="43">
        <v>0.25644481002467601</v>
      </c>
      <c r="T39" s="43">
        <v>0.23475389762316001</v>
      </c>
      <c r="U39" s="43">
        <v>0.16079295154185</v>
      </c>
      <c r="V39" s="200">
        <v>8</v>
      </c>
      <c r="W39" s="43">
        <v>0.489542216777823</v>
      </c>
      <c r="X39" s="43">
        <v>0.49664852377535401</v>
      </c>
      <c r="Y39" s="43">
        <v>0.48840006122493601</v>
      </c>
      <c r="Z39" s="43">
        <v>0.445759911894273</v>
      </c>
      <c r="AB39" s="200">
        <v>8</v>
      </c>
      <c r="AC39" s="43">
        <v>0.32282211228221103</v>
      </c>
      <c r="AD39" s="43">
        <v>0.59378273622459599</v>
      </c>
      <c r="AE39" s="43">
        <v>0.90609507144940205</v>
      </c>
      <c r="AF39" s="200">
        <v>8</v>
      </c>
      <c r="AG39" s="210">
        <v>0.49505986950598602</v>
      </c>
      <c r="AH39" s="210">
        <v>0.373245338361617</v>
      </c>
      <c r="AI39" s="210">
        <v>9.1280256634587303E-2</v>
      </c>
      <c r="AM39" s="200">
        <v>8</v>
      </c>
      <c r="AN39" s="43">
        <v>2.9258810461476301E-2</v>
      </c>
      <c r="AO39" s="43">
        <v>0.19273920406435199</v>
      </c>
      <c r="AP39" s="43">
        <v>0.41406874500399599</v>
      </c>
      <c r="AQ39" s="43">
        <v>0.90476190476190399</v>
      </c>
      <c r="AR39" s="200">
        <v>8</v>
      </c>
      <c r="AS39" s="43">
        <v>0.38553973543370601</v>
      </c>
      <c r="AT39" s="43">
        <v>0.51767569856054196</v>
      </c>
      <c r="AU39" s="43">
        <v>0.50119904076738597</v>
      </c>
      <c r="AV39" s="43">
        <v>8.5714285714285701E-2</v>
      </c>
      <c r="AW39" s="200">
        <v>8</v>
      </c>
      <c r="AX39" s="43">
        <v>4.2277825711820503E-2</v>
      </c>
      <c r="AY39" s="43">
        <v>3.4596375617792399E-2</v>
      </c>
      <c r="AZ39" s="43">
        <v>5.9845559845559802E-2</v>
      </c>
      <c r="BA39" s="43">
        <v>0.13157894736842099</v>
      </c>
    </row>
    <row r="40" spans="2:54">
      <c r="B40" s="185">
        <v>8</v>
      </c>
      <c r="C40" s="210">
        <v>4.4594482616143002E-2</v>
      </c>
      <c r="D40" s="210">
        <v>0.189633087586462</v>
      </c>
      <c r="E40" s="210">
        <v>0.37969949055265301</v>
      </c>
      <c r="F40" s="210">
        <v>0.69208353569694003</v>
      </c>
      <c r="G40" s="210">
        <v>0.27988598040790102</v>
      </c>
      <c r="H40" s="210">
        <v>0.54745564753322695</v>
      </c>
      <c r="I40" s="210">
        <v>0.89964615116886104</v>
      </c>
      <c r="J40" s="210">
        <v>0.24782052024423001</v>
      </c>
      <c r="K40" s="210">
        <v>0.48618604777268598</v>
      </c>
      <c r="L40" s="210">
        <v>0.80527131782945705</v>
      </c>
      <c r="M40" s="209">
        <v>0.26756520900750702</v>
      </c>
      <c r="N40" s="209">
        <v>0.53279890000129704</v>
      </c>
      <c r="O40" s="209">
        <v>0.88477326035965598</v>
      </c>
      <c r="Q40" s="200">
        <v>9</v>
      </c>
      <c r="R40" s="43">
        <v>0.33677238846750701</v>
      </c>
      <c r="S40" s="43">
        <v>0.313553545439472</v>
      </c>
      <c r="T40" s="43">
        <v>0.288423925403684</v>
      </c>
      <c r="U40" s="43">
        <v>0.21416430594900801</v>
      </c>
      <c r="V40" s="200">
        <v>9</v>
      </c>
      <c r="W40" s="43">
        <v>0.47854597914708502</v>
      </c>
      <c r="X40" s="43">
        <v>0.49039258672463598</v>
      </c>
      <c r="Y40" s="43">
        <v>0.48664998862860998</v>
      </c>
      <c r="Z40" s="43">
        <v>0.45269121813031099</v>
      </c>
      <c r="AB40" s="200">
        <v>9</v>
      </c>
      <c r="AC40" s="43">
        <v>0.37953111759721297</v>
      </c>
      <c r="AD40" s="43">
        <v>0.63902864426108497</v>
      </c>
      <c r="AE40" s="43">
        <v>0.92162579317441196</v>
      </c>
      <c r="AF40" s="200">
        <v>9</v>
      </c>
      <c r="AG40" s="210">
        <v>0.47543545805479698</v>
      </c>
      <c r="AH40" s="210">
        <v>0.33504393908901797</v>
      </c>
      <c r="AI40" s="210">
        <v>7.7688218144400606E-2</v>
      </c>
      <c r="AM40" s="200">
        <v>9</v>
      </c>
      <c r="AN40" s="43">
        <v>3.1309428658049199E-2</v>
      </c>
      <c r="AO40" s="43">
        <v>0.20431818181818101</v>
      </c>
      <c r="AP40" s="43">
        <v>0.41091832416419799</v>
      </c>
      <c r="AQ40" s="43">
        <v>0.85840707964601703</v>
      </c>
      <c r="AR40" s="200">
        <v>9</v>
      </c>
      <c r="AS40" s="43">
        <v>0.39390348096904798</v>
      </c>
      <c r="AT40" s="43">
        <v>0.51863636363636301</v>
      </c>
      <c r="AU40" s="43">
        <v>0.51079136690647398</v>
      </c>
      <c r="AV40" s="43">
        <v>0.12831858407079599</v>
      </c>
      <c r="AW40" s="200">
        <v>9</v>
      </c>
      <c r="AX40" s="43">
        <v>4.1373239436619698E-2</v>
      </c>
      <c r="AY40" s="43">
        <v>3.7263626251390403E-2</v>
      </c>
      <c r="AZ40" s="43">
        <v>9.68074150360453E-2</v>
      </c>
      <c r="BA40" s="43">
        <v>0.15463917525773099</v>
      </c>
    </row>
    <row r="41" spans="2:54">
      <c r="B41" s="185">
        <v>9</v>
      </c>
      <c r="C41" s="210">
        <v>6.0536935919620498E-2</v>
      </c>
      <c r="D41" s="210">
        <v>0.235854578563995</v>
      </c>
      <c r="E41" s="210">
        <v>0.43010717011181498</v>
      </c>
      <c r="F41" s="210">
        <v>0.72229869236063304</v>
      </c>
      <c r="G41" s="210">
        <v>0.33847663436771702</v>
      </c>
      <c r="H41" s="210">
        <v>0.59898154628163103</v>
      </c>
      <c r="I41" s="210">
        <v>0.913823758195355</v>
      </c>
      <c r="J41" s="210">
        <v>0.30429384988275099</v>
      </c>
      <c r="K41" s="210">
        <v>0.54228439146924101</v>
      </c>
      <c r="L41" s="210">
        <v>0.83629536921151404</v>
      </c>
      <c r="M41" s="209">
        <v>0.32386130661169499</v>
      </c>
      <c r="N41" s="209">
        <v>0.58355115883165098</v>
      </c>
      <c r="O41" s="209">
        <v>0.899740826626653</v>
      </c>
      <c r="Q41" s="200">
        <v>10</v>
      </c>
      <c r="R41" s="43">
        <v>0.38875584700431898</v>
      </c>
      <c r="S41" s="43">
        <v>0.36877294448204401</v>
      </c>
      <c r="T41" s="43">
        <v>0.33688586545729399</v>
      </c>
      <c r="U41" s="43">
        <v>0.272558139534883</v>
      </c>
      <c r="V41" s="200">
        <v>10</v>
      </c>
      <c r="W41" s="43">
        <v>0.46297083771625502</v>
      </c>
      <c r="X41" s="43">
        <v>0.47507126889394702</v>
      </c>
      <c r="Y41" s="43">
        <v>0.476190476190476</v>
      </c>
      <c r="Z41" s="43">
        <v>0.466046511627907</v>
      </c>
      <c r="AB41" s="200">
        <v>10</v>
      </c>
      <c r="AC41" s="43">
        <v>0.42218760648395998</v>
      </c>
      <c r="AD41" s="43">
        <v>0.686468794835007</v>
      </c>
      <c r="AE41" s="43">
        <v>0.93095389844911802</v>
      </c>
      <c r="AF41" s="200">
        <v>10</v>
      </c>
      <c r="AG41" s="210">
        <v>0.45947524704278803</v>
      </c>
      <c r="AH41" s="210">
        <v>0.293176111908177</v>
      </c>
      <c r="AI41" s="210">
        <v>6.7346505205013799E-2</v>
      </c>
      <c r="AM41" s="200">
        <v>10</v>
      </c>
      <c r="AN41" s="43">
        <v>3.5394023891758199E-2</v>
      </c>
      <c r="AO41" s="43">
        <v>0.211123581493951</v>
      </c>
      <c r="AP41" s="43">
        <v>0.40104849279161198</v>
      </c>
      <c r="AQ41" s="43">
        <v>0.79638009049773695</v>
      </c>
      <c r="AR41" s="200">
        <v>10</v>
      </c>
      <c r="AS41" s="43">
        <v>0.392344497607655</v>
      </c>
      <c r="AT41" s="43">
        <v>0.52288315251278195</v>
      </c>
      <c r="AU41" s="43">
        <v>0.51507208387942305</v>
      </c>
      <c r="AV41" s="43">
        <v>0.19909502262443399</v>
      </c>
      <c r="AW41" s="200">
        <v>10</v>
      </c>
      <c r="AX41" s="43">
        <v>7.4306177260519204E-2</v>
      </c>
      <c r="AY41" s="43">
        <v>5.0797401063201401E-2</v>
      </c>
      <c r="AZ41" s="43">
        <v>0.103485838779956</v>
      </c>
      <c r="BA41" s="43">
        <v>0.16477272727272699</v>
      </c>
    </row>
    <row r="42" spans="2:54">
      <c r="B42" s="185">
        <v>10</v>
      </c>
      <c r="C42" s="210">
        <v>7.8444598211776295E-2</v>
      </c>
      <c r="D42" s="210">
        <v>0.29245620307472198</v>
      </c>
      <c r="E42" s="210">
        <v>0.48774974478634903</v>
      </c>
      <c r="F42" s="210">
        <v>0.75764895330112703</v>
      </c>
      <c r="G42" s="210">
        <v>0.39258381811190601</v>
      </c>
      <c r="H42" s="210">
        <v>0.64248967389581901</v>
      </c>
      <c r="I42" s="210">
        <v>0.92269556695682198</v>
      </c>
      <c r="J42" s="210">
        <v>0.35672514619883</v>
      </c>
      <c r="K42" s="210">
        <v>0.59200694210094895</v>
      </c>
      <c r="L42" s="210">
        <v>0.85979427549194898</v>
      </c>
      <c r="M42" s="209">
        <v>0.375872174848911</v>
      </c>
      <c r="N42" s="209">
        <v>0.62710706652270598</v>
      </c>
      <c r="O42" s="209">
        <v>0.90980338237316105</v>
      </c>
      <c r="Q42" s="200">
        <v>11</v>
      </c>
      <c r="R42" s="43">
        <v>0.42920248328557697</v>
      </c>
      <c r="S42" s="43">
        <v>0.42150844634784601</v>
      </c>
      <c r="T42" s="43">
        <v>0.37963981701314398</v>
      </c>
      <c r="U42" s="43">
        <v>0.314602720114531</v>
      </c>
      <c r="V42" s="200">
        <v>11</v>
      </c>
      <c r="W42" s="43">
        <v>0.446466093600764</v>
      </c>
      <c r="X42" s="43">
        <v>0.45032119914346802</v>
      </c>
      <c r="Y42" s="43">
        <v>0.46001505588047897</v>
      </c>
      <c r="Z42" s="43">
        <v>0.47709377236936201</v>
      </c>
      <c r="AB42" s="200">
        <v>11</v>
      </c>
      <c r="AC42" s="43">
        <v>0.448342328450269</v>
      </c>
      <c r="AD42" s="43">
        <v>0.71359131367969197</v>
      </c>
      <c r="AE42" s="43">
        <v>0.93473924194927305</v>
      </c>
      <c r="AF42" s="200">
        <v>11</v>
      </c>
      <c r="AG42" s="210">
        <v>0.45470316114109399</v>
      </c>
      <c r="AH42" s="210">
        <v>0.26961681712013102</v>
      </c>
      <c r="AI42" s="210">
        <v>6.3835850669706401E-2</v>
      </c>
      <c r="AM42" s="200">
        <v>11</v>
      </c>
      <c r="AN42" s="43">
        <v>3.6692100538599601E-2</v>
      </c>
      <c r="AO42" s="43">
        <v>0.208810220920947</v>
      </c>
      <c r="AP42" s="43">
        <v>0.41331417624521</v>
      </c>
      <c r="AQ42" s="43">
        <v>0.70042194092827004</v>
      </c>
      <c r="AR42" s="200">
        <v>11</v>
      </c>
      <c r="AS42" s="43">
        <v>0.39336475164572099</v>
      </c>
      <c r="AT42" s="43">
        <v>0.53087569869576701</v>
      </c>
      <c r="AU42" s="43">
        <v>0.497126436781609</v>
      </c>
      <c r="AV42" s="43">
        <v>0.29535864978902898</v>
      </c>
      <c r="AW42" s="200">
        <v>11</v>
      </c>
      <c r="AX42" s="43">
        <v>6.6258919469928595E-2</v>
      </c>
      <c r="AY42" s="43">
        <v>7.7756532823454405E-2</v>
      </c>
      <c r="AZ42" s="43">
        <v>0.14600231749710299</v>
      </c>
      <c r="BA42" s="43">
        <v>0.210843373493975</v>
      </c>
    </row>
    <row r="43" spans="2:54">
      <c r="B43" s="185">
        <v>11</v>
      </c>
      <c r="C43" s="210">
        <v>9.7669661099058405E-2</v>
      </c>
      <c r="D43" s="210">
        <v>0.351459817397411</v>
      </c>
      <c r="E43" s="210">
        <v>0.53996035595293301</v>
      </c>
      <c r="F43" s="210">
        <v>0.789845367100937</v>
      </c>
      <c r="G43" s="210">
        <v>0.43927677597381698</v>
      </c>
      <c r="H43" s="210">
        <v>0.67886194337635297</v>
      </c>
      <c r="I43" s="210">
        <v>0.92884946716865502</v>
      </c>
      <c r="J43" s="210">
        <v>0.40231961441006497</v>
      </c>
      <c r="K43" s="210">
        <v>0.63452869371422704</v>
      </c>
      <c r="L43" s="210">
        <v>0.87393887945670601</v>
      </c>
      <c r="M43" s="209">
        <v>0.42076542112575099</v>
      </c>
      <c r="N43" s="209">
        <v>0.66406283023493695</v>
      </c>
      <c r="O43" s="209">
        <v>0.91615561987931105</v>
      </c>
      <c r="Q43" s="200">
        <v>12</v>
      </c>
      <c r="R43" s="43">
        <v>0.46763112182727901</v>
      </c>
      <c r="S43" s="43">
        <v>0.46147092973860798</v>
      </c>
      <c r="T43" s="43">
        <v>0.40805771063018897</v>
      </c>
      <c r="U43" s="43">
        <v>0.36418511066398301</v>
      </c>
      <c r="V43" s="200">
        <v>12</v>
      </c>
      <c r="W43" s="43">
        <v>0.42568250758341702</v>
      </c>
      <c r="X43" s="43">
        <v>0.42952620996290097</v>
      </c>
      <c r="Y43" s="43">
        <v>0.44892473118279502</v>
      </c>
      <c r="Z43" s="43">
        <v>0.47243460764587503</v>
      </c>
      <c r="AB43" s="200">
        <v>12</v>
      </c>
      <c r="AC43" s="43">
        <v>0.47837024207183798</v>
      </c>
      <c r="AD43" s="43">
        <v>0.73210039630118895</v>
      </c>
      <c r="AE43" s="43">
        <v>0.92172523961661301</v>
      </c>
      <c r="AF43" s="200">
        <v>12</v>
      </c>
      <c r="AG43" s="210">
        <v>0.43845107014722201</v>
      </c>
      <c r="AH43" s="210">
        <v>0.25213562307353499</v>
      </c>
      <c r="AI43" s="210">
        <v>7.7076677316293904E-2</v>
      </c>
      <c r="AM43" s="200">
        <v>12</v>
      </c>
      <c r="AN43" s="43">
        <v>4.1259057971014403E-2</v>
      </c>
      <c r="AO43" s="43">
        <v>0.207976794778825</v>
      </c>
      <c r="AP43" s="43">
        <v>0.38423153692614698</v>
      </c>
      <c r="AQ43" s="43">
        <v>0.68539325842696597</v>
      </c>
      <c r="AR43" s="200">
        <v>12</v>
      </c>
      <c r="AS43" s="43">
        <v>0.38170289855072398</v>
      </c>
      <c r="AT43" s="43">
        <v>0.54633792603335696</v>
      </c>
      <c r="AU43" s="43">
        <v>0.509481037924151</v>
      </c>
      <c r="AV43" s="43">
        <v>0.30337078651685301</v>
      </c>
      <c r="AW43" s="200">
        <v>12</v>
      </c>
      <c r="AX43" s="43">
        <v>8.2327113062568597E-2</v>
      </c>
      <c r="AY43" s="43">
        <v>9.9023709902370902E-2</v>
      </c>
      <c r="AZ43" s="43">
        <v>0.18311688311688301</v>
      </c>
      <c r="BA43" s="43">
        <v>0.34426229508196698</v>
      </c>
    </row>
    <row r="44" spans="2:54">
      <c r="B44" s="185">
        <v>12</v>
      </c>
      <c r="C44" s="210">
        <v>0.11762479993626899</v>
      </c>
      <c r="D44" s="210">
        <v>0.40968594828142102</v>
      </c>
      <c r="E44" s="210">
        <v>0.58925066680086502</v>
      </c>
      <c r="F44" s="210">
        <v>0.816255364806867</v>
      </c>
      <c r="G44" s="210">
        <v>0.479389184704412</v>
      </c>
      <c r="H44" s="210">
        <v>0.70457073912157797</v>
      </c>
      <c r="I44" s="210">
        <v>0.93280082075333404</v>
      </c>
      <c r="J44" s="210">
        <v>0.43894319828329298</v>
      </c>
      <c r="K44" s="210">
        <v>0.66518593020981698</v>
      </c>
      <c r="L44" s="210">
        <v>0.87890028365699302</v>
      </c>
      <c r="M44" s="209">
        <v>0.457797055756549</v>
      </c>
      <c r="N44" s="209">
        <v>0.69041882504115903</v>
      </c>
      <c r="O44" s="209">
        <v>0.91924954742443299</v>
      </c>
      <c r="Q44" s="200">
        <v>13</v>
      </c>
      <c r="R44" s="43">
        <v>0.49102140497055002</v>
      </c>
      <c r="S44" s="43">
        <v>0.50038826428981398</v>
      </c>
      <c r="T44" s="43">
        <v>0.43897345274910599</v>
      </c>
      <c r="U44" s="43">
        <v>0.42898134863701498</v>
      </c>
      <c r="V44" s="200">
        <v>13</v>
      </c>
      <c r="W44" s="43">
        <v>0.40910788679787302</v>
      </c>
      <c r="X44" s="43">
        <v>0.40079003342449099</v>
      </c>
      <c r="Y44" s="43">
        <v>0.42696493835093702</v>
      </c>
      <c r="Z44" s="43">
        <v>0.43711142993782798</v>
      </c>
      <c r="AB44" s="200">
        <v>13</v>
      </c>
      <c r="AC44" s="43">
        <v>0.51428279421533996</v>
      </c>
      <c r="AD44" s="43">
        <v>0.73468194574368495</v>
      </c>
      <c r="AE44" s="43">
        <v>0.92784552845528401</v>
      </c>
      <c r="AF44" s="200">
        <v>13</v>
      </c>
      <c r="AG44" s="210">
        <v>0.41437988655526597</v>
      </c>
      <c r="AH44" s="210">
        <v>0.24988306828811899</v>
      </c>
      <c r="AI44" s="210">
        <v>7.0630081300812997E-2</v>
      </c>
      <c r="AM44" s="200">
        <v>13</v>
      </c>
      <c r="AN44" s="43">
        <v>3.9199606363785403E-2</v>
      </c>
      <c r="AO44" s="43">
        <v>0.200750469043151</v>
      </c>
      <c r="AP44" s="43">
        <v>0.35413416536661402</v>
      </c>
      <c r="AQ44" s="43">
        <v>0.61016949152542299</v>
      </c>
      <c r="AR44" s="200">
        <v>13</v>
      </c>
      <c r="AS44" s="43">
        <v>0.37455579246623999</v>
      </c>
      <c r="AT44" s="43">
        <v>0.552063789868667</v>
      </c>
      <c r="AU44" s="43">
        <v>0.52002080083203295</v>
      </c>
      <c r="AV44" s="43">
        <v>0.36440677966101598</v>
      </c>
      <c r="AW44" s="200">
        <v>13</v>
      </c>
      <c r="AX44" s="43">
        <v>0.10739191073919099</v>
      </c>
      <c r="AY44" s="43">
        <v>0.11915887850467199</v>
      </c>
      <c r="AZ44" s="43">
        <v>0.20998531571218701</v>
      </c>
      <c r="BA44" s="43">
        <v>0.34027777777777701</v>
      </c>
    </row>
    <row r="45" spans="2:54">
      <c r="B45" s="185">
        <v>13</v>
      </c>
      <c r="C45" s="210">
        <v>0.137462960775492</v>
      </c>
      <c r="D45" s="210">
        <v>0.46518880647336402</v>
      </c>
      <c r="E45" s="210">
        <v>0.636697247706422</v>
      </c>
      <c r="F45" s="210">
        <v>0.83911719939117202</v>
      </c>
      <c r="G45" s="210">
        <v>0.50960248876598602</v>
      </c>
      <c r="H45" s="210">
        <v>0.72175257328480202</v>
      </c>
      <c r="I45" s="210">
        <v>0.92904560737994601</v>
      </c>
      <c r="J45" s="210">
        <v>0.47121702669709598</v>
      </c>
      <c r="K45" s="210">
        <v>0.69263973785367605</v>
      </c>
      <c r="L45" s="210">
        <v>0.88150083115649402</v>
      </c>
      <c r="M45" s="209">
        <v>0.487888068215937</v>
      </c>
      <c r="N45" s="209">
        <v>0.710598744567841</v>
      </c>
      <c r="O45" s="209">
        <v>0.916382036685642</v>
      </c>
      <c r="Q45" s="200">
        <v>14</v>
      </c>
      <c r="R45" s="43">
        <v>0.51504385122591301</v>
      </c>
      <c r="S45" s="43">
        <v>0.52846458784584505</v>
      </c>
      <c r="T45" s="43">
        <v>0.46394173175523501</v>
      </c>
      <c r="U45" s="43">
        <v>0.46463484761357099</v>
      </c>
      <c r="V45" s="200">
        <v>14</v>
      </c>
      <c r="W45" s="43">
        <v>0.39181230394981098</v>
      </c>
      <c r="X45" s="43">
        <v>0.376639829988965</v>
      </c>
      <c r="Y45" s="43">
        <v>0.40490679955915398</v>
      </c>
      <c r="Z45" s="43">
        <v>0.40828062104657797</v>
      </c>
      <c r="AB45" s="200">
        <v>14</v>
      </c>
      <c r="AC45" s="43">
        <v>0.56654653108508102</v>
      </c>
      <c r="AD45" s="43">
        <v>0.74134419551934805</v>
      </c>
      <c r="AE45" s="43">
        <v>0.90896551724137897</v>
      </c>
      <c r="AF45" s="200">
        <v>14</v>
      </c>
      <c r="AG45" s="210">
        <v>0.376689406616038</v>
      </c>
      <c r="AH45" s="210">
        <v>0.24189252702490899</v>
      </c>
      <c r="AI45" s="210">
        <v>8.9655172413793102E-2</v>
      </c>
      <c r="AM45" s="200">
        <v>14</v>
      </c>
      <c r="AN45" s="43">
        <v>3.8225773124870799E-2</v>
      </c>
      <c r="AO45" s="43">
        <v>0.207792207792207</v>
      </c>
      <c r="AP45" s="43">
        <v>0.33584499461786799</v>
      </c>
      <c r="AQ45" s="43">
        <v>0.586666666666666</v>
      </c>
      <c r="AR45" s="200">
        <v>14</v>
      </c>
      <c r="AS45" s="43">
        <v>0.35601625456298602</v>
      </c>
      <c r="AT45" s="43">
        <v>0.53027491988530895</v>
      </c>
      <c r="AU45" s="43">
        <v>0.52583423035522003</v>
      </c>
      <c r="AV45" s="43">
        <v>0.38666666666666599</v>
      </c>
      <c r="AW45" s="200">
        <v>14</v>
      </c>
      <c r="AX45" s="43">
        <v>0.117117117117117</v>
      </c>
      <c r="AY45" s="43">
        <v>0.14610389610389601</v>
      </c>
      <c r="AZ45" s="43">
        <v>0.27243589743589702</v>
      </c>
      <c r="BA45" s="43">
        <v>0.44696969696969602</v>
      </c>
    </row>
    <row r="46" spans="2:54">
      <c r="B46" s="185">
        <v>14</v>
      </c>
      <c r="C46" s="210">
        <v>0.15678275162890001</v>
      </c>
      <c r="D46" s="210">
        <v>0.52680470061555595</v>
      </c>
      <c r="E46" s="210">
        <v>0.67909832996330399</v>
      </c>
      <c r="F46" s="210">
        <v>0.862210338680926</v>
      </c>
      <c r="G46" s="210">
        <v>0.53252297228854595</v>
      </c>
      <c r="H46" s="210">
        <v>0.73434348403601102</v>
      </c>
      <c r="I46" s="210">
        <v>0.92841208679780896</v>
      </c>
      <c r="J46" s="210">
        <v>0.49802798035421902</v>
      </c>
      <c r="K46" s="210">
        <v>0.70633693972179201</v>
      </c>
      <c r="L46" s="210">
        <v>0.89175795513823597</v>
      </c>
      <c r="M46" s="209">
        <v>0.51205927364765402</v>
      </c>
      <c r="N46" s="209">
        <v>0.72296458561518795</v>
      </c>
      <c r="O46" s="209">
        <v>0.91815128504672805</v>
      </c>
      <c r="Q46" s="200">
        <v>15</v>
      </c>
      <c r="R46" s="43">
        <v>0.53765846383296001</v>
      </c>
      <c r="S46" s="43">
        <v>0.550780300452136</v>
      </c>
      <c r="T46" s="43">
        <v>0.48754224182370098</v>
      </c>
      <c r="U46" s="43">
        <v>0.52223719676549796</v>
      </c>
      <c r="V46" s="200">
        <v>15</v>
      </c>
      <c r="W46" s="43">
        <v>0.36770711267355499</v>
      </c>
      <c r="X46" s="43">
        <v>0.35431960717584698</v>
      </c>
      <c r="Y46" s="43">
        <v>0.37888767970674098</v>
      </c>
      <c r="Z46" s="43">
        <v>0.37331536388140102</v>
      </c>
      <c r="AB46" s="200">
        <v>15</v>
      </c>
      <c r="AC46" s="43">
        <v>0.61017829323178097</v>
      </c>
      <c r="AD46" s="43">
        <v>0.75266868076535698</v>
      </c>
      <c r="AE46" s="43">
        <v>0.89921807124239705</v>
      </c>
      <c r="AF46" s="200">
        <v>15</v>
      </c>
      <c r="AG46" s="210">
        <v>0.33546823610870602</v>
      </c>
      <c r="AH46" s="210">
        <v>0.231621349446122</v>
      </c>
      <c r="AI46" s="210">
        <v>9.9044309296264094E-2</v>
      </c>
      <c r="AM46" s="200">
        <v>15</v>
      </c>
      <c r="AN46" s="43">
        <v>4.2055282346955998E-2</v>
      </c>
      <c r="AO46" s="43">
        <v>0.21007751937984401</v>
      </c>
      <c r="AP46" s="43">
        <v>0.33587370713119202</v>
      </c>
      <c r="AQ46" s="43">
        <v>0.56956521739130395</v>
      </c>
      <c r="AR46" s="200">
        <v>15</v>
      </c>
      <c r="AS46" s="43">
        <v>0.33355943700186502</v>
      </c>
      <c r="AT46" s="43">
        <v>0.51976744186046497</v>
      </c>
      <c r="AU46" s="43">
        <v>0.50789330430048996</v>
      </c>
      <c r="AV46" s="43">
        <v>0.39130434782608697</v>
      </c>
      <c r="AW46" s="200">
        <v>15</v>
      </c>
      <c r="AX46" s="43">
        <v>0.141129032258064</v>
      </c>
      <c r="AY46" s="43">
        <v>0.20110701107011</v>
      </c>
      <c r="AZ46" s="43">
        <v>0.34846029173419701</v>
      </c>
      <c r="BA46" s="43">
        <v>0.42748091603053401</v>
      </c>
    </row>
    <row r="47" spans="2:54">
      <c r="B47" s="185">
        <v>15</v>
      </c>
      <c r="C47" s="210">
        <v>0.17603997826013701</v>
      </c>
      <c r="D47" s="210">
        <v>0.58254855797527905</v>
      </c>
      <c r="E47" s="210">
        <v>0.71930958094886399</v>
      </c>
      <c r="F47" s="210">
        <v>0.87999168053244503</v>
      </c>
      <c r="G47" s="210">
        <v>0.55262541022034695</v>
      </c>
      <c r="H47" s="210">
        <v>0.740326240264916</v>
      </c>
      <c r="I47" s="210">
        <v>0.92055791388720398</v>
      </c>
      <c r="J47" s="210">
        <v>0.52252653348461098</v>
      </c>
      <c r="K47" s="210">
        <v>0.71218868546923897</v>
      </c>
      <c r="L47" s="210">
        <v>0.89185271093070395</v>
      </c>
      <c r="M47" s="209">
        <v>0.53396147440978103</v>
      </c>
      <c r="N47" s="209">
        <v>0.72832624063588003</v>
      </c>
      <c r="O47" s="209">
        <v>0.91209167094236299</v>
      </c>
      <c r="Q47" s="200">
        <v>16</v>
      </c>
      <c r="R47" s="43">
        <v>0.55591156680551101</v>
      </c>
      <c r="S47" s="43">
        <v>0.57081471295978004</v>
      </c>
      <c r="T47" s="43">
        <v>0.50343926262209304</v>
      </c>
      <c r="U47" s="43">
        <v>0.55097087378640697</v>
      </c>
      <c r="V47" s="200">
        <v>16</v>
      </c>
      <c r="W47" s="43">
        <v>0.34215796219160499</v>
      </c>
      <c r="X47" s="43">
        <v>0.32703105305374103</v>
      </c>
      <c r="Y47" s="43">
        <v>0.35218049250240702</v>
      </c>
      <c r="Z47" s="43">
        <v>0.34466019417475702</v>
      </c>
      <c r="AB47" s="200">
        <v>16</v>
      </c>
      <c r="AC47" s="43">
        <v>0.61997578692493904</v>
      </c>
      <c r="AD47" s="43">
        <v>0.77382403119668497</v>
      </c>
      <c r="AE47" s="43">
        <v>0.90550363447559701</v>
      </c>
      <c r="AF47" s="200">
        <v>16</v>
      </c>
      <c r="AG47" s="210">
        <v>0.29769975786924902</v>
      </c>
      <c r="AH47" s="210">
        <v>0.20692176456251499</v>
      </c>
      <c r="AI47" s="210">
        <v>9.0342679127725797E-2</v>
      </c>
      <c r="AM47" s="200">
        <v>16</v>
      </c>
      <c r="AN47" s="43">
        <v>4.0082009226037899E-2</v>
      </c>
      <c r="AO47" s="43">
        <v>0.20712844653665</v>
      </c>
      <c r="AP47" s="43">
        <v>0.32169866201279801</v>
      </c>
      <c r="AQ47" s="43">
        <v>0.53333333333333299</v>
      </c>
      <c r="AR47" s="200">
        <v>16</v>
      </c>
      <c r="AS47" s="43">
        <v>0.29861609431060898</v>
      </c>
      <c r="AT47" s="43">
        <v>0.48419636852723602</v>
      </c>
      <c r="AU47" s="43">
        <v>0.50261780104711995</v>
      </c>
      <c r="AV47" s="43">
        <v>0.42352941176470499</v>
      </c>
      <c r="AW47" s="200">
        <v>16</v>
      </c>
      <c r="AX47" s="43">
        <v>0.13554987212276201</v>
      </c>
      <c r="AY47" s="43">
        <v>0.241341991341991</v>
      </c>
      <c r="AZ47" s="43">
        <v>0.40687160940325401</v>
      </c>
      <c r="BA47" s="43">
        <v>0.47058823529411697</v>
      </c>
    </row>
    <row r="48" spans="2:54">
      <c r="B48" s="185">
        <v>16</v>
      </c>
      <c r="C48" s="210">
        <v>0.194615529088707</v>
      </c>
      <c r="D48" s="210">
        <v>0.63208086973107003</v>
      </c>
      <c r="E48" s="210">
        <v>0.75869859918662397</v>
      </c>
      <c r="F48" s="210">
        <v>0.89971000483325203</v>
      </c>
      <c r="G48" s="210">
        <v>0.57077446757237105</v>
      </c>
      <c r="H48" s="210">
        <v>0.74427495363185503</v>
      </c>
      <c r="I48" s="210">
        <v>0.91330322016610799</v>
      </c>
      <c r="J48" s="210">
        <v>0.541917716765417</v>
      </c>
      <c r="K48" s="210">
        <v>0.72151184655885603</v>
      </c>
      <c r="L48" s="210">
        <v>0.88856682769726203</v>
      </c>
      <c r="M48" s="209">
        <v>0.55220594552796598</v>
      </c>
      <c r="N48" s="209">
        <v>0.73412174204776504</v>
      </c>
      <c r="O48" s="209">
        <v>0.90559791332263195</v>
      </c>
      <c r="Q48" s="200">
        <v>17</v>
      </c>
      <c r="R48" s="43">
        <v>0.57968321798504296</v>
      </c>
      <c r="S48" s="43">
        <v>0.58214285714285696</v>
      </c>
      <c r="T48" s="43">
        <v>0.51665692577440003</v>
      </c>
      <c r="U48" s="43">
        <v>0.59862610402355199</v>
      </c>
      <c r="V48" s="200">
        <v>17</v>
      </c>
      <c r="W48" s="43">
        <v>0.29913140415253803</v>
      </c>
      <c r="X48" s="43">
        <v>0.29992997198879501</v>
      </c>
      <c r="Y48" s="43">
        <v>0.32086499123319601</v>
      </c>
      <c r="Z48" s="43">
        <v>0.28066732090284502</v>
      </c>
      <c r="AB48" s="200">
        <v>17</v>
      </c>
      <c r="AC48" s="43">
        <v>0.63933036660309295</v>
      </c>
      <c r="AD48" s="43">
        <v>0.80735930735930705</v>
      </c>
      <c r="AE48" s="43">
        <v>0.90838709677419305</v>
      </c>
      <c r="AF48" s="200">
        <v>17</v>
      </c>
      <c r="AG48" s="210">
        <v>0.21445221445221399</v>
      </c>
      <c r="AH48" s="210">
        <v>0.15259740259740201</v>
      </c>
      <c r="AI48" s="210">
        <v>8.7741935483870895E-2</v>
      </c>
      <c r="AM48" s="200">
        <v>17</v>
      </c>
      <c r="AN48" s="43">
        <v>3.4980055231666099E-2</v>
      </c>
      <c r="AO48" s="43">
        <v>0.193847939640162</v>
      </c>
      <c r="AP48" s="43">
        <v>0.33146067415730301</v>
      </c>
      <c r="AQ48" s="43">
        <v>0.51489361702127601</v>
      </c>
      <c r="AR48" s="200">
        <v>17</v>
      </c>
      <c r="AS48" s="43">
        <v>0.26434489107087999</v>
      </c>
      <c r="AT48" s="43">
        <v>0.432675565873476</v>
      </c>
      <c r="AU48" s="43">
        <v>0.45131086142322002</v>
      </c>
      <c r="AV48" s="43">
        <v>0.412765957446808</v>
      </c>
      <c r="AW48" s="200">
        <v>17</v>
      </c>
      <c r="AX48" s="43">
        <v>0.13596491228070101</v>
      </c>
      <c r="AY48" s="43">
        <v>0.28293413173652598</v>
      </c>
      <c r="AZ48" s="43">
        <v>0.43314500941619499</v>
      </c>
      <c r="BA48" s="43">
        <v>0.62809917355371903</v>
      </c>
    </row>
    <row r="49" spans="2:54">
      <c r="B49" s="185">
        <v>17</v>
      </c>
      <c r="C49" s="210">
        <v>0.21637333616915599</v>
      </c>
      <c r="D49" s="210">
        <v>0.68976732549412001</v>
      </c>
      <c r="E49" s="210">
        <v>0.78829353523587598</v>
      </c>
      <c r="F49" s="210">
        <v>0.92016436747871999</v>
      </c>
      <c r="G49" s="210">
        <v>0.58506903814650102</v>
      </c>
      <c r="H49" s="210">
        <v>0.74285438858630104</v>
      </c>
      <c r="I49" s="210">
        <v>0.90285204991087298</v>
      </c>
      <c r="J49" s="210">
        <v>0.56031894374739</v>
      </c>
      <c r="K49" s="210">
        <v>0.72345572818665604</v>
      </c>
      <c r="L49" s="210">
        <v>0.87473156764495297</v>
      </c>
      <c r="M49" s="209">
        <v>0.56867599994731899</v>
      </c>
      <c r="N49" s="209">
        <v>0.73368405001524795</v>
      </c>
      <c r="O49" s="209">
        <v>0.89350309376487302</v>
      </c>
      <c r="Q49" s="200">
        <v>18</v>
      </c>
      <c r="R49" s="43">
        <v>0.57534482758620598</v>
      </c>
      <c r="S49" s="43">
        <v>0.57179421551062104</v>
      </c>
      <c r="T49" s="43">
        <v>0.51782393056416598</v>
      </c>
      <c r="U49" s="43">
        <v>0.63043478260869501</v>
      </c>
      <c r="V49" s="200">
        <v>18</v>
      </c>
      <c r="W49" s="43">
        <v>0.26870689655172397</v>
      </c>
      <c r="X49" s="43">
        <v>0.28026618889173199</v>
      </c>
      <c r="Y49" s="43">
        <v>0.28363298202107801</v>
      </c>
      <c r="Z49" s="43">
        <v>0.25296442687747001</v>
      </c>
      <c r="AB49" s="200">
        <v>18</v>
      </c>
      <c r="AC49" s="43">
        <v>0.58401792382374895</v>
      </c>
      <c r="AD49" s="43">
        <v>0.80714957666980203</v>
      </c>
      <c r="AE49" s="43">
        <v>0.92432432432432399</v>
      </c>
      <c r="AF49" s="200">
        <v>18</v>
      </c>
      <c r="AG49" s="210">
        <v>0.17326362957430899</v>
      </c>
      <c r="AH49" s="210">
        <v>0.13076199435559699</v>
      </c>
      <c r="AI49" s="210">
        <v>6.4864864864864799E-2</v>
      </c>
      <c r="AM49" s="200">
        <v>18</v>
      </c>
      <c r="AN49" s="43">
        <v>3.6070242050308399E-2</v>
      </c>
      <c r="AO49" s="43">
        <v>0.17638266068759301</v>
      </c>
      <c r="AP49" s="43">
        <v>0.30864197530864101</v>
      </c>
      <c r="AQ49" s="43">
        <v>0.44805194805194798</v>
      </c>
      <c r="AR49" s="200">
        <v>18</v>
      </c>
      <c r="AS49" s="43">
        <v>0.226388229710488</v>
      </c>
      <c r="AT49" s="43">
        <v>0.38415545590433398</v>
      </c>
      <c r="AU49" s="43">
        <v>0.44855967078189302</v>
      </c>
      <c r="AV49" s="43">
        <v>0.45454545454545398</v>
      </c>
      <c r="AW49" s="200">
        <v>18</v>
      </c>
      <c r="AX49" s="43">
        <v>0.13157894736842099</v>
      </c>
      <c r="AY49" s="43">
        <v>0.322033898305084</v>
      </c>
      <c r="AZ49" s="43">
        <v>0.45777777777777701</v>
      </c>
      <c r="BA49" s="43">
        <v>0.66666666666666596</v>
      </c>
    </row>
    <row r="50" spans="2:54">
      <c r="B50" s="185">
        <v>18</v>
      </c>
      <c r="C50" s="210">
        <v>0.20511767925561</v>
      </c>
      <c r="D50" s="210">
        <v>0.73908111174134905</v>
      </c>
      <c r="E50" s="210">
        <v>0.81629116117850897</v>
      </c>
      <c r="F50" s="210">
        <v>0.93475424097433601</v>
      </c>
      <c r="G50" s="210">
        <v>0.572140090125701</v>
      </c>
      <c r="H50" s="210">
        <v>0.73287337662337604</v>
      </c>
      <c r="I50" s="210">
        <v>0.89679255043973005</v>
      </c>
      <c r="J50" s="210">
        <v>0.55826487752295195</v>
      </c>
      <c r="K50" s="210">
        <v>0.719509242069577</v>
      </c>
      <c r="L50" s="210">
        <v>0.86526516961299504</v>
      </c>
      <c r="M50" s="209">
        <v>0.56270226537216805</v>
      </c>
      <c r="N50" s="209">
        <v>0.72617264964183004</v>
      </c>
      <c r="O50" s="209">
        <v>0.88571908038261404</v>
      </c>
      <c r="AB50" t="s">
        <v>884</v>
      </c>
      <c r="AM50" t="s">
        <v>884</v>
      </c>
    </row>
    <row r="51" spans="2:54">
      <c r="B51" t="s">
        <v>873</v>
      </c>
      <c r="Q51" s="311" t="s">
        <v>883</v>
      </c>
      <c r="R51" s="311"/>
      <c r="S51" s="311"/>
      <c r="T51" s="311"/>
      <c r="U51" s="311"/>
      <c r="V51" s="311" t="s">
        <v>885</v>
      </c>
      <c r="W51" s="311"/>
      <c r="X51" s="311"/>
      <c r="Y51" s="311"/>
      <c r="Z51" s="311"/>
      <c r="AB51" s="311" t="s">
        <v>905</v>
      </c>
      <c r="AC51" s="311"/>
      <c r="AD51" s="311"/>
      <c r="AE51" s="311"/>
      <c r="AF51" s="311"/>
      <c r="AG51" s="311" t="s">
        <v>906</v>
      </c>
      <c r="AH51" s="311"/>
      <c r="AI51" s="311"/>
      <c r="AJ51" s="311"/>
      <c r="AK51" s="311"/>
      <c r="AM51" s="311" t="s">
        <v>897</v>
      </c>
      <c r="AN51" s="311"/>
      <c r="AO51" s="311"/>
      <c r="AP51" s="311"/>
      <c r="AQ51" s="311"/>
      <c r="AR51" s="311" t="s">
        <v>898</v>
      </c>
      <c r="AS51" s="311"/>
      <c r="AT51" s="311"/>
      <c r="AU51" s="311"/>
      <c r="AV51" s="311"/>
      <c r="AW51" s="311" t="s">
        <v>899</v>
      </c>
      <c r="AX51" s="311"/>
      <c r="AY51" s="311"/>
      <c r="AZ51" s="311"/>
      <c r="BA51" s="311"/>
    </row>
    <row r="52" spans="2:54">
      <c r="B52" t="s">
        <v>874</v>
      </c>
      <c r="Q52" s="200" t="s">
        <v>158</v>
      </c>
      <c r="R52" s="200">
        <v>0</v>
      </c>
      <c r="S52" s="200">
        <v>1</v>
      </c>
      <c r="T52" s="200">
        <v>2</v>
      </c>
      <c r="U52" s="200">
        <v>3</v>
      </c>
      <c r="V52" s="200" t="s">
        <v>158</v>
      </c>
      <c r="W52" s="200">
        <v>0</v>
      </c>
      <c r="X52" s="200">
        <v>1</v>
      </c>
      <c r="Y52" s="200">
        <v>2</v>
      </c>
      <c r="Z52" s="200">
        <v>3</v>
      </c>
      <c r="AB52" s="200" t="s">
        <v>158</v>
      </c>
      <c r="AC52" s="200">
        <v>0</v>
      </c>
      <c r="AD52" s="200">
        <v>1</v>
      </c>
      <c r="AE52" s="200">
        <v>2</v>
      </c>
      <c r="AF52" s="200">
        <v>3</v>
      </c>
      <c r="AG52" s="200" t="s">
        <v>158</v>
      </c>
      <c r="AH52" s="200">
        <v>0</v>
      </c>
      <c r="AI52" s="200">
        <v>1</v>
      </c>
      <c r="AJ52" s="200">
        <v>2</v>
      </c>
      <c r="AK52" s="200">
        <v>3</v>
      </c>
      <c r="AM52" s="200" t="s">
        <v>158</v>
      </c>
      <c r="AN52" s="200">
        <v>0</v>
      </c>
      <c r="AO52" s="200">
        <v>1</v>
      </c>
      <c r="AP52" s="200">
        <v>2</v>
      </c>
      <c r="AQ52" s="200">
        <v>3</v>
      </c>
      <c r="AR52" s="200" t="s">
        <v>158</v>
      </c>
      <c r="AS52" s="200">
        <v>0</v>
      </c>
      <c r="AT52" s="200">
        <v>1</v>
      </c>
      <c r="AU52" s="200">
        <v>2</v>
      </c>
      <c r="AV52" s="200">
        <v>3</v>
      </c>
      <c r="AW52" s="200" t="s">
        <v>158</v>
      </c>
      <c r="AX52" s="200">
        <v>0</v>
      </c>
      <c r="AY52" s="200">
        <v>1</v>
      </c>
      <c r="AZ52" s="200">
        <v>2</v>
      </c>
      <c r="BA52" s="200">
        <v>3</v>
      </c>
    </row>
    <row r="53" spans="2:54">
      <c r="Q53" s="22" t="s">
        <v>487</v>
      </c>
      <c r="R53" s="209">
        <v>3.9198441433924001E-5</v>
      </c>
      <c r="S53" s="209">
        <v>2.2271714922048901E-3</v>
      </c>
      <c r="T53" s="209">
        <v>0</v>
      </c>
      <c r="U53" s="212"/>
      <c r="V53" s="22" t="s">
        <v>487</v>
      </c>
      <c r="W53" s="209">
        <v>1.7969556778266501E-2</v>
      </c>
      <c r="X53" s="209">
        <v>0.12806236080178099</v>
      </c>
      <c r="Y53" s="209">
        <v>0.42857142857142799</v>
      </c>
      <c r="Z53" s="212"/>
      <c r="AB53" s="22" t="s">
        <v>487</v>
      </c>
      <c r="AC53" s="209">
        <v>1.5689028963757699E-4</v>
      </c>
      <c r="AD53" s="209">
        <v>1.10262934690415E-2</v>
      </c>
      <c r="AE53" s="209">
        <v>0.18181818181818099</v>
      </c>
      <c r="AF53" s="212"/>
      <c r="AG53" s="22" t="s">
        <v>487</v>
      </c>
      <c r="AH53" s="209">
        <v>2.9670970891420401E-2</v>
      </c>
      <c r="AI53" s="209">
        <v>0.17811704834605599</v>
      </c>
      <c r="AJ53" s="209">
        <v>0.5</v>
      </c>
      <c r="AK53" s="212"/>
      <c r="AM53" s="22" t="s">
        <v>487</v>
      </c>
      <c r="AN53" s="43">
        <v>5.8651026392961799E-3</v>
      </c>
      <c r="AO53" s="43">
        <v>1.1111111111111099E-2</v>
      </c>
      <c r="AP53" s="43">
        <v>7.3394495412843999E-2</v>
      </c>
      <c r="AQ53" s="43">
        <v>0.55555555555555503</v>
      </c>
      <c r="AR53" s="22" t="s">
        <v>487</v>
      </c>
      <c r="AS53" s="43">
        <v>0.12023460410557101</v>
      </c>
      <c r="AT53" s="43">
        <v>0.13968253968253899</v>
      </c>
      <c r="AU53" s="43">
        <v>0.44495412844036603</v>
      </c>
      <c r="AV53" s="43">
        <v>0.44444444444444398</v>
      </c>
      <c r="AW53" s="22" t="s">
        <v>487</v>
      </c>
      <c r="AX53" s="82"/>
      <c r="AY53" s="43">
        <v>0</v>
      </c>
      <c r="AZ53" s="43">
        <v>0</v>
      </c>
      <c r="BA53" s="82"/>
    </row>
    <row r="54" spans="2:54">
      <c r="B54" s="311" t="s">
        <v>879</v>
      </c>
      <c r="C54" s="311"/>
      <c r="D54" s="311"/>
      <c r="E54" s="311"/>
      <c r="F54" s="311"/>
      <c r="G54" s="311"/>
      <c r="H54" s="311"/>
      <c r="I54" s="311"/>
      <c r="J54" s="311"/>
      <c r="K54" s="311"/>
      <c r="Q54" s="200">
        <v>1</v>
      </c>
      <c r="R54" s="209">
        <v>3.4122948314647999E-4</v>
      </c>
      <c r="S54" s="209">
        <v>7.3544644706857202E-3</v>
      </c>
      <c r="T54" s="209">
        <v>9.8445595854922199E-2</v>
      </c>
      <c r="U54" s="212"/>
      <c r="V54" s="200">
        <v>1</v>
      </c>
      <c r="W54" s="209">
        <v>3.7150354671856699E-2</v>
      </c>
      <c r="X54" s="209">
        <v>0.12590636005800701</v>
      </c>
      <c r="Y54" s="209">
        <v>0.44041450777202001</v>
      </c>
      <c r="Z54" s="212"/>
      <c r="AB54" s="200">
        <v>1</v>
      </c>
      <c r="AC54" s="209">
        <v>1.4163271861813099E-3</v>
      </c>
      <c r="AD54" s="209">
        <v>1.43940721455929E-2</v>
      </c>
      <c r="AE54" s="209">
        <v>9.7731239092495606E-2</v>
      </c>
      <c r="AF54" s="209">
        <v>0.5</v>
      </c>
      <c r="AG54" s="200">
        <v>1</v>
      </c>
      <c r="AH54" s="209">
        <v>7.8736618374416895E-2</v>
      </c>
      <c r="AI54" s="209">
        <v>0.18519538388364501</v>
      </c>
      <c r="AJ54" s="209">
        <v>0.528795811518324</v>
      </c>
      <c r="AK54" s="209">
        <v>0.5</v>
      </c>
      <c r="AM54" s="200">
        <v>1</v>
      </c>
      <c r="AN54" s="43">
        <v>2.4597344834557501E-3</v>
      </c>
      <c r="AO54" s="43">
        <v>1.89129323564491E-2</v>
      </c>
      <c r="AP54" s="43">
        <v>0.12626262626262599</v>
      </c>
      <c r="AQ54" s="43">
        <v>0.54545454545454497</v>
      </c>
      <c r="AR54" s="200">
        <v>1</v>
      </c>
      <c r="AS54" s="43">
        <v>0.106712042590471</v>
      </c>
      <c r="AT54" s="43">
        <v>0.20224910546941499</v>
      </c>
      <c r="AU54" s="43">
        <v>0.45328282828282801</v>
      </c>
      <c r="AV54" s="43">
        <v>0.36363636363636298</v>
      </c>
      <c r="AW54" s="200">
        <v>1</v>
      </c>
      <c r="AX54" s="43">
        <v>0.232876712328767</v>
      </c>
      <c r="AY54" s="43">
        <v>4.5045045045045001E-2</v>
      </c>
      <c r="AZ54" s="43">
        <v>0.05</v>
      </c>
      <c r="BA54" s="43">
        <v>8.3333333333333301E-2</v>
      </c>
      <c r="BB54" s="208"/>
    </row>
    <row r="55" spans="2:54">
      <c r="B55" s="202" t="s">
        <v>876</v>
      </c>
      <c r="C55" s="335" t="s">
        <v>702</v>
      </c>
      <c r="D55" s="335"/>
      <c r="E55" s="335"/>
      <c r="F55" s="335" t="s">
        <v>405</v>
      </c>
      <c r="G55" s="335"/>
      <c r="H55" s="335"/>
      <c r="I55" s="335" t="s">
        <v>875</v>
      </c>
      <c r="J55" s="335"/>
      <c r="K55" s="335"/>
      <c r="L55" s="330" t="s">
        <v>907</v>
      </c>
      <c r="Q55" s="200">
        <v>2</v>
      </c>
      <c r="R55" s="209">
        <v>7.7335231515702097E-4</v>
      </c>
      <c r="S55" s="209">
        <v>1.59888773027459E-2</v>
      </c>
      <c r="T55" s="209">
        <v>0.108775137111517</v>
      </c>
      <c r="U55" s="212"/>
      <c r="V55" s="200">
        <v>2</v>
      </c>
      <c r="W55" s="209">
        <v>6.02667837583859E-2</v>
      </c>
      <c r="X55" s="209">
        <v>0.18616035221874599</v>
      </c>
      <c r="Y55" s="209">
        <v>0.48171846435100502</v>
      </c>
      <c r="Z55" s="212"/>
      <c r="AB55" s="200">
        <v>2</v>
      </c>
      <c r="AC55" s="209">
        <v>3.9205537016115703E-3</v>
      </c>
      <c r="AD55" s="209">
        <v>3.3121856772323703E-2</v>
      </c>
      <c r="AE55" s="209">
        <v>0.14293493057446199</v>
      </c>
      <c r="AF55" s="209">
        <v>0.4</v>
      </c>
      <c r="AG55" s="200">
        <v>2</v>
      </c>
      <c r="AH55" s="209">
        <v>0.15160495629958101</v>
      </c>
      <c r="AI55" s="209">
        <v>0.274984474129637</v>
      </c>
      <c r="AJ55" s="209">
        <v>0.51674380615300797</v>
      </c>
      <c r="AK55" s="209">
        <v>0.51428571428571401</v>
      </c>
      <c r="AM55" s="200">
        <v>2</v>
      </c>
      <c r="AN55" s="43">
        <v>5.9878296146044603E-3</v>
      </c>
      <c r="AO55" s="43">
        <v>4.2957861944580997E-2</v>
      </c>
      <c r="AP55" s="43">
        <v>0.16849615806805701</v>
      </c>
      <c r="AQ55" s="43">
        <v>0.72727272727272696</v>
      </c>
      <c r="AR55" s="200">
        <v>2</v>
      </c>
      <c r="AS55" s="43">
        <v>0.18469776876267699</v>
      </c>
      <c r="AT55" s="43">
        <v>0.29939334317101102</v>
      </c>
      <c r="AU55" s="43">
        <v>0.54445664105378699</v>
      </c>
      <c r="AV55" s="43">
        <v>0.23863636363636301</v>
      </c>
      <c r="AW55" s="200">
        <v>2</v>
      </c>
      <c r="AX55" s="43">
        <v>0.23577235772357699</v>
      </c>
      <c r="AY55" s="43">
        <v>2.4809160305343501E-2</v>
      </c>
      <c r="AZ55" s="43">
        <v>3.9087947882736097E-2</v>
      </c>
      <c r="BA55" s="43">
        <v>7.8125E-2</v>
      </c>
      <c r="BB55" s="208"/>
    </row>
    <row r="56" spans="2:54">
      <c r="B56" s="201" t="s">
        <v>158</v>
      </c>
      <c r="C56" s="200">
        <v>1</v>
      </c>
      <c r="D56" s="200">
        <v>2</v>
      </c>
      <c r="E56" s="200">
        <v>3</v>
      </c>
      <c r="F56" s="200">
        <v>1</v>
      </c>
      <c r="G56" s="200">
        <v>2</v>
      </c>
      <c r="H56" s="200">
        <v>3</v>
      </c>
      <c r="I56" s="200">
        <v>1</v>
      </c>
      <c r="J56" s="200">
        <v>2</v>
      </c>
      <c r="K56" s="200">
        <v>3</v>
      </c>
      <c r="L56" s="330"/>
      <c r="Q56" s="200">
        <v>3</v>
      </c>
      <c r="R56" s="209">
        <v>1.5506162296364599E-3</v>
      </c>
      <c r="S56" s="209">
        <v>2.8426681677455601E-2</v>
      </c>
      <c r="T56" s="209">
        <v>0.13747572815533901</v>
      </c>
      <c r="U56" s="212"/>
      <c r="V56" s="200">
        <v>3</v>
      </c>
      <c r="W56" s="209">
        <v>9.0789735778956299E-2</v>
      </c>
      <c r="X56" s="209">
        <v>0.24872706803469499</v>
      </c>
      <c r="Y56" s="209">
        <v>0.50951456310679599</v>
      </c>
      <c r="Z56" s="212"/>
      <c r="AB56" s="200">
        <v>3</v>
      </c>
      <c r="AC56" s="209">
        <v>8.0203593226987092E-3</v>
      </c>
      <c r="AD56" s="209">
        <v>6.1261706533502602E-2</v>
      </c>
      <c r="AE56" s="209">
        <v>0.201235955056179</v>
      </c>
      <c r="AF56" s="209">
        <v>0.54748603351955305</v>
      </c>
      <c r="AG56" s="200">
        <v>3</v>
      </c>
      <c r="AH56" s="209">
        <v>0.22849046302750101</v>
      </c>
      <c r="AI56" s="209">
        <v>0.35968776896266602</v>
      </c>
      <c r="AJ56" s="209">
        <v>0.55685393258426896</v>
      </c>
      <c r="AK56" s="209">
        <v>0.40782122905027901</v>
      </c>
      <c r="AM56" s="200">
        <v>3</v>
      </c>
      <c r="AN56" s="43">
        <v>9.9939204539394397E-3</v>
      </c>
      <c r="AO56" s="43">
        <v>7.2396026982524994E-2</v>
      </c>
      <c r="AP56" s="43">
        <v>0.24794791961505799</v>
      </c>
      <c r="AQ56" s="43">
        <v>0.72588832487309596</v>
      </c>
      <c r="AR56" s="200">
        <v>3</v>
      </c>
      <c r="AS56" s="43">
        <v>0.25319709461693501</v>
      </c>
      <c r="AT56" s="43">
        <v>0.37738354490890702</v>
      </c>
      <c r="AU56" s="43">
        <v>0.55759977356354296</v>
      </c>
      <c r="AV56" s="43">
        <v>0.25888324873096402</v>
      </c>
      <c r="AW56" s="200">
        <v>3</v>
      </c>
      <c r="AX56" s="43">
        <v>0.203842049092849</v>
      </c>
      <c r="AY56" s="43">
        <v>4.2553191489361701E-2</v>
      </c>
      <c r="AZ56" s="43">
        <v>7.3059360730593603E-2</v>
      </c>
      <c r="BA56" s="43">
        <v>0.111888111888111</v>
      </c>
      <c r="BB56" s="208"/>
    </row>
    <row r="57" spans="2:54">
      <c r="B57" s="22" t="s">
        <v>487</v>
      </c>
      <c r="C57" s="211"/>
      <c r="D57" s="211"/>
      <c r="E57" s="211"/>
      <c r="F57" s="211"/>
      <c r="G57" s="211"/>
      <c r="H57" s="211"/>
      <c r="I57" s="211"/>
      <c r="J57" s="211"/>
      <c r="K57" s="211"/>
      <c r="L57" s="76"/>
      <c r="Q57" s="200">
        <v>4</v>
      </c>
      <c r="R57" s="209">
        <v>3.2569926311388098E-3</v>
      </c>
      <c r="S57" s="209">
        <v>5.2158176219545098E-2</v>
      </c>
      <c r="T57" s="209">
        <v>0.17330837122225101</v>
      </c>
      <c r="U57" s="209">
        <v>0.41666666666666602</v>
      </c>
      <c r="V57" s="200">
        <v>4</v>
      </c>
      <c r="W57" s="209">
        <v>0.13446605804014999</v>
      </c>
      <c r="X57" s="209">
        <v>0.310410026470747</v>
      </c>
      <c r="Y57" s="209">
        <v>0.55121690291521797</v>
      </c>
      <c r="Z57" s="209">
        <v>0.55555555555555503</v>
      </c>
      <c r="AB57" s="200">
        <v>4</v>
      </c>
      <c r="AC57" s="209">
        <v>1.38834669068302E-2</v>
      </c>
      <c r="AD57" s="209">
        <v>9.5048316167110194E-2</v>
      </c>
      <c r="AE57" s="209">
        <v>0.26019254377463302</v>
      </c>
      <c r="AF57" s="209">
        <v>0.59865470852017899</v>
      </c>
      <c r="AG57" s="200">
        <v>4</v>
      </c>
      <c r="AH57" s="209">
        <v>0.29974032891670499</v>
      </c>
      <c r="AI57" s="209">
        <v>0.42446620761485898</v>
      </c>
      <c r="AJ57" s="209">
        <v>0.56961943529107695</v>
      </c>
      <c r="AK57" s="209">
        <v>0.360986547085201</v>
      </c>
      <c r="AM57" s="200">
        <v>4</v>
      </c>
      <c r="AN57" s="43">
        <v>1.48778714120716E-2</v>
      </c>
      <c r="AO57" s="43">
        <v>9.8517257133363706E-2</v>
      </c>
      <c r="AP57" s="43">
        <v>0.29634210991341198</v>
      </c>
      <c r="AQ57" s="43">
        <v>0.76798143851508105</v>
      </c>
      <c r="AR57" s="200">
        <v>4</v>
      </c>
      <c r="AS57" s="43">
        <v>0.319673183043162</v>
      </c>
      <c r="AT57" s="43">
        <v>0.44988993645387698</v>
      </c>
      <c r="AU57" s="43">
        <v>0.57041880190846395</v>
      </c>
      <c r="AV57" s="43">
        <v>0.211136890951276</v>
      </c>
      <c r="AW57" s="200">
        <v>4</v>
      </c>
      <c r="AX57" s="43">
        <v>0.214491086831512</v>
      </c>
      <c r="AY57" s="43">
        <v>5.0590219224283299E-2</v>
      </c>
      <c r="AZ57" s="43">
        <v>7.0363744782349399E-2</v>
      </c>
      <c r="BA57" s="43">
        <v>0.190332326283987</v>
      </c>
      <c r="BB57" s="208"/>
    </row>
    <row r="58" spans="2:54">
      <c r="B58" s="200">
        <v>1</v>
      </c>
      <c r="C58" s="210">
        <v>0</v>
      </c>
      <c r="D58" s="210">
        <v>0.1875</v>
      </c>
      <c r="E58" s="211"/>
      <c r="F58" s="210">
        <v>2.40963855421686E-2</v>
      </c>
      <c r="G58" s="210">
        <v>0.18918918918918901</v>
      </c>
      <c r="H58" s="211"/>
      <c r="I58" s="211"/>
      <c r="J58" s="211"/>
      <c r="K58" s="211"/>
      <c r="L58" s="76"/>
      <c r="Q58" s="200">
        <v>5</v>
      </c>
      <c r="R58" s="209">
        <v>6.9157874585212198E-3</v>
      </c>
      <c r="S58" s="209">
        <v>7.6312039535518295E-2</v>
      </c>
      <c r="T58" s="209">
        <v>0.22197993894461401</v>
      </c>
      <c r="U58" s="209">
        <v>0.41610738255033503</v>
      </c>
      <c r="V58" s="200">
        <v>5</v>
      </c>
      <c r="W58" s="209">
        <v>0.19047796307325701</v>
      </c>
      <c r="X58" s="209">
        <v>0.38092350604857</v>
      </c>
      <c r="Y58" s="209">
        <v>0.55320540776275595</v>
      </c>
      <c r="Z58" s="209">
        <v>0.51677852348993203</v>
      </c>
      <c r="AB58" s="200">
        <v>5</v>
      </c>
      <c r="AC58" s="209">
        <v>2.1791555397329201E-2</v>
      </c>
      <c r="AD58" s="209">
        <v>0.13186406083990301</v>
      </c>
      <c r="AE58" s="209">
        <v>0.308300950419027</v>
      </c>
      <c r="AF58" s="209">
        <v>0.68742058449809396</v>
      </c>
      <c r="AG58" s="200">
        <v>5</v>
      </c>
      <c r="AH58" s="209">
        <v>0.36385329892699902</v>
      </c>
      <c r="AI58" s="209">
        <v>0.46970586590616697</v>
      </c>
      <c r="AJ58" s="209">
        <v>0.56814457605693103</v>
      </c>
      <c r="AK58" s="209">
        <v>0.29097839898348099</v>
      </c>
      <c r="AM58" s="200">
        <v>5</v>
      </c>
      <c r="AN58" s="43">
        <v>2.1786509896013401E-2</v>
      </c>
      <c r="AO58" s="43">
        <v>0.13100876375163101</v>
      </c>
      <c r="AP58" s="43">
        <v>0.34865204637519198</v>
      </c>
      <c r="AQ58" s="43">
        <v>0.81498470948012203</v>
      </c>
      <c r="AR58" s="200">
        <v>5</v>
      </c>
      <c r="AS58" s="43">
        <v>0.37645866675244999</v>
      </c>
      <c r="AT58" s="43">
        <v>0.491851575610665</v>
      </c>
      <c r="AU58" s="43">
        <v>0.55873725380639705</v>
      </c>
      <c r="AV58" s="43">
        <v>0.17889908256880699</v>
      </c>
      <c r="AW58" s="200">
        <v>5</v>
      </c>
      <c r="AX58" s="43">
        <v>0.19712070874861501</v>
      </c>
      <c r="AY58" s="43">
        <v>5.2092228864218597E-2</v>
      </c>
      <c r="AZ58" s="43">
        <v>9.2147435897435903E-2</v>
      </c>
      <c r="BA58" s="43">
        <v>0.19512195121951201</v>
      </c>
      <c r="BB58" s="208"/>
    </row>
    <row r="59" spans="2:54">
      <c r="B59" s="200">
        <v>2</v>
      </c>
      <c r="C59" s="210">
        <v>0</v>
      </c>
      <c r="D59" s="210">
        <v>4.4117647058823498E-2</v>
      </c>
      <c r="E59" s="210">
        <v>0.14285714285714199</v>
      </c>
      <c r="F59" s="210">
        <v>4.4392523364485903E-2</v>
      </c>
      <c r="G59" s="210">
        <v>0.23934426229508099</v>
      </c>
      <c r="H59" s="210">
        <v>0.5</v>
      </c>
      <c r="I59" s="210">
        <v>7.69230769230769E-2</v>
      </c>
      <c r="J59" s="210">
        <v>0.18181818181818099</v>
      </c>
      <c r="K59" s="210">
        <v>0</v>
      </c>
      <c r="L59" s="73">
        <v>1.3231628160458537</v>
      </c>
      <c r="Q59" s="200">
        <v>6</v>
      </c>
      <c r="R59" s="209">
        <v>1.31076287765275E-2</v>
      </c>
      <c r="S59" s="209">
        <v>0.10769442912299999</v>
      </c>
      <c r="T59" s="209">
        <v>0.25266421236194497</v>
      </c>
      <c r="U59" s="209">
        <v>0.43016759776536301</v>
      </c>
      <c r="V59" s="200">
        <v>6</v>
      </c>
      <c r="W59" s="209">
        <v>0.25838458417523902</v>
      </c>
      <c r="X59" s="209">
        <v>0.43043298400441199</v>
      </c>
      <c r="Y59" s="209">
        <v>0.57004456500678102</v>
      </c>
      <c r="Z59" s="209">
        <v>0.52513966480446905</v>
      </c>
      <c r="AB59" s="200">
        <v>6</v>
      </c>
      <c r="AC59" s="209">
        <v>3.1873831921476699E-2</v>
      </c>
      <c r="AD59" s="209">
        <v>0.171902109062159</v>
      </c>
      <c r="AE59" s="209">
        <v>0.35617362323440699</v>
      </c>
      <c r="AF59" s="209">
        <v>0.70393013100436597</v>
      </c>
      <c r="AG59" s="200">
        <v>6</v>
      </c>
      <c r="AH59" s="209">
        <v>0.420404281607484</v>
      </c>
      <c r="AI59" s="209">
        <v>0.495530779423283</v>
      </c>
      <c r="AJ59" s="209">
        <v>0.55098397079828598</v>
      </c>
      <c r="AK59" s="209">
        <v>0.27772925764192102</v>
      </c>
      <c r="AM59" s="200">
        <v>6</v>
      </c>
      <c r="AN59" s="43">
        <v>2.7627352774175998E-2</v>
      </c>
      <c r="AO59" s="43">
        <v>0.164179104477611</v>
      </c>
      <c r="AP59" s="43">
        <v>0.39508217607338503</v>
      </c>
      <c r="AQ59" s="43">
        <v>0.86862244897959096</v>
      </c>
      <c r="AR59" s="200">
        <v>6</v>
      </c>
      <c r="AS59" s="43">
        <v>0.42713921304417801</v>
      </c>
      <c r="AT59" s="43">
        <v>0.51945628997867799</v>
      </c>
      <c r="AU59" s="43">
        <v>0.53178748885208305</v>
      </c>
      <c r="AV59" s="43">
        <v>0.125</v>
      </c>
      <c r="AW59" s="200">
        <v>6</v>
      </c>
      <c r="AX59" s="43">
        <v>0.1920245398773</v>
      </c>
      <c r="AY59" s="43">
        <v>6.0528756957328303E-2</v>
      </c>
      <c r="AZ59" s="43">
        <v>9.4485649790390203E-2</v>
      </c>
      <c r="BA59" s="43">
        <v>0.20411160058737099</v>
      </c>
      <c r="BB59" s="208"/>
    </row>
    <row r="60" spans="2:54">
      <c r="B60" s="200">
        <v>3</v>
      </c>
      <c r="C60" s="210">
        <v>8.0000000000000002E-3</v>
      </c>
      <c r="D60" s="210">
        <v>0.11111111111111099</v>
      </c>
      <c r="E60" s="210">
        <v>0.53571428571428503</v>
      </c>
      <c r="F60" s="210">
        <v>8.1671415004748296E-2</v>
      </c>
      <c r="G60" s="210">
        <v>0.30674002751031598</v>
      </c>
      <c r="H60" s="210">
        <v>0.75</v>
      </c>
      <c r="I60" s="210">
        <v>3.7037037037037E-2</v>
      </c>
      <c r="J60" s="210">
        <v>0.26984126984126899</v>
      </c>
      <c r="K60" s="210">
        <v>0.16666666666666599</v>
      </c>
      <c r="L60" s="73">
        <v>1.0789942658436815</v>
      </c>
      <c r="Q60" s="200">
        <v>7</v>
      </c>
      <c r="R60" s="209">
        <v>2.22557916950149E-2</v>
      </c>
      <c r="S60" s="209">
        <v>0.14029970029969999</v>
      </c>
      <c r="T60" s="209">
        <v>0.28002298410266202</v>
      </c>
      <c r="U60" s="209">
        <v>0.43577981651376102</v>
      </c>
      <c r="V60" s="200">
        <v>7</v>
      </c>
      <c r="W60" s="209">
        <v>0.32421384010424398</v>
      </c>
      <c r="X60" s="209">
        <v>0.466533466533466</v>
      </c>
      <c r="Y60" s="209">
        <v>0.57383642980271898</v>
      </c>
      <c r="Z60" s="209">
        <v>0.52293577981651296</v>
      </c>
      <c r="AB60" s="200">
        <v>7</v>
      </c>
      <c r="AC60" s="209">
        <v>4.4433482040722901E-2</v>
      </c>
      <c r="AD60" s="209">
        <v>0.20772823918629299</v>
      </c>
      <c r="AE60" s="209">
        <v>0.40133715377268298</v>
      </c>
      <c r="AF60" s="209">
        <v>0.76057347670250897</v>
      </c>
      <c r="AG60" s="200">
        <v>7</v>
      </c>
      <c r="AH60" s="209">
        <v>0.46036852741554102</v>
      </c>
      <c r="AI60" s="209">
        <v>0.51228522407296395</v>
      </c>
      <c r="AJ60" s="209">
        <v>0.52114613180515701</v>
      </c>
      <c r="AK60" s="209">
        <v>0.22867383512544801</v>
      </c>
      <c r="AM60" s="200">
        <v>7</v>
      </c>
      <c r="AN60" s="43">
        <v>3.8487924674627402E-2</v>
      </c>
      <c r="AO60" s="43">
        <v>0.196676257139176</v>
      </c>
      <c r="AP60" s="43">
        <v>0.44203091684434898</v>
      </c>
      <c r="AQ60" s="43">
        <v>0.871638141809291</v>
      </c>
      <c r="AR60" s="200">
        <v>7</v>
      </c>
      <c r="AS60" s="43">
        <v>0.467502510514332</v>
      </c>
      <c r="AT60" s="43">
        <v>0.53609309915403403</v>
      </c>
      <c r="AU60" s="43">
        <v>0.49840085287846397</v>
      </c>
      <c r="AV60" s="43">
        <v>0.12224938875305599</v>
      </c>
      <c r="AW60" s="200">
        <v>7</v>
      </c>
      <c r="AX60" s="43">
        <v>0.169723585636786</v>
      </c>
      <c r="AY60" s="43">
        <v>6.09170305676855E-2</v>
      </c>
      <c r="AZ60" s="43">
        <v>0.115767259571902</v>
      </c>
      <c r="BA60" s="43">
        <v>0.21879382889200499</v>
      </c>
      <c r="BB60" s="208"/>
    </row>
    <row r="61" spans="2:54">
      <c r="B61" s="200">
        <v>4</v>
      </c>
      <c r="C61" s="210">
        <v>8.0357142857142794E-2</v>
      </c>
      <c r="D61" s="210">
        <v>0.183431952662721</v>
      </c>
      <c r="E61" s="210">
        <v>0.421875</v>
      </c>
      <c r="F61" s="210">
        <v>0.12815234173957701</v>
      </c>
      <c r="G61" s="210">
        <v>0.321167883211678</v>
      </c>
      <c r="H61" s="210">
        <v>0.84558823529411697</v>
      </c>
      <c r="I61" s="210">
        <v>0.13043478260869501</v>
      </c>
      <c r="J61" s="210">
        <v>0.304054054054054</v>
      </c>
      <c r="K61" s="210">
        <v>0.52941176470588203</v>
      </c>
      <c r="L61" s="73">
        <v>1.2995440045486619</v>
      </c>
      <c r="Q61" s="200">
        <v>8</v>
      </c>
      <c r="R61" s="209">
        <v>3.2966859131535201E-2</v>
      </c>
      <c r="S61" s="209">
        <v>0.170433101670732</v>
      </c>
      <c r="T61" s="209">
        <v>0.29849895496864898</v>
      </c>
      <c r="U61" s="209">
        <v>0.52301255230125498</v>
      </c>
      <c r="V61" s="200">
        <v>8</v>
      </c>
      <c r="W61" s="209">
        <v>0.38103298267816099</v>
      </c>
      <c r="X61" s="209">
        <v>0.49063377364569399</v>
      </c>
      <c r="Y61" s="209">
        <v>0.56222686680600398</v>
      </c>
      <c r="Z61" s="209">
        <v>0.45606694560669397</v>
      </c>
      <c r="AB61" s="200">
        <v>8</v>
      </c>
      <c r="AC61" s="209">
        <v>5.7740969349811898E-2</v>
      </c>
      <c r="AD61" s="209">
        <v>0.242421612028972</v>
      </c>
      <c r="AE61" s="209">
        <v>0.44446222151113901</v>
      </c>
      <c r="AF61" s="209">
        <v>0.79562043795620396</v>
      </c>
      <c r="AG61" s="200">
        <v>8</v>
      </c>
      <c r="AH61" s="209">
        <v>0.487570139647863</v>
      </c>
      <c r="AI61" s="209">
        <v>0.51077804461676402</v>
      </c>
      <c r="AJ61" s="209">
        <v>0.49006039758409597</v>
      </c>
      <c r="AK61" s="209">
        <v>0.19508958195089501</v>
      </c>
      <c r="AM61" s="200">
        <v>8</v>
      </c>
      <c r="AN61" s="43">
        <v>4.7984862819299902E-2</v>
      </c>
      <c r="AO61" s="43">
        <v>0.23326761440282201</v>
      </c>
      <c r="AP61" s="43">
        <v>0.48964771322620498</v>
      </c>
      <c r="AQ61" s="43">
        <v>0.88461538461538403</v>
      </c>
      <c r="AR61" s="200">
        <v>8</v>
      </c>
      <c r="AS61" s="43">
        <v>0.49940081993062102</v>
      </c>
      <c r="AT61" s="43">
        <v>0.53704472346165799</v>
      </c>
      <c r="AU61" s="43">
        <v>0.46446229913473402</v>
      </c>
      <c r="AV61" s="43">
        <v>0.112732095490716</v>
      </c>
      <c r="AW61" s="200">
        <v>8</v>
      </c>
      <c r="AX61" s="43">
        <v>0.17849631966351201</v>
      </c>
      <c r="AY61" s="43">
        <v>6.69483985765124E-2</v>
      </c>
      <c r="AZ61" s="43">
        <v>0.13190280845692601</v>
      </c>
      <c r="BA61" s="43">
        <v>0.26386806596701601</v>
      </c>
      <c r="BB61" s="208"/>
    </row>
    <row r="62" spans="2:54">
      <c r="B62" s="200">
        <v>5</v>
      </c>
      <c r="C62" s="210">
        <v>0.10670731707316999</v>
      </c>
      <c r="D62" s="210">
        <v>0.21731448763250799</v>
      </c>
      <c r="E62" s="210">
        <v>0.54901960784313697</v>
      </c>
      <c r="F62" s="210">
        <v>0.16460755813953401</v>
      </c>
      <c r="G62" s="210">
        <v>0.40688336520076401</v>
      </c>
      <c r="H62" s="210">
        <v>0.82262996941896005</v>
      </c>
      <c r="I62" s="210">
        <v>0.18235294117647</v>
      </c>
      <c r="J62" s="210">
        <v>0.33333333333333298</v>
      </c>
      <c r="K62" s="210">
        <v>0.63888888888888795</v>
      </c>
      <c r="L62" s="73">
        <v>1.2540689992633809</v>
      </c>
      <c r="Q62" s="200">
        <v>9</v>
      </c>
      <c r="R62" s="209">
        <v>4.3695131683958499E-2</v>
      </c>
      <c r="S62" s="209">
        <v>0.18547595682041201</v>
      </c>
      <c r="T62" s="209">
        <v>0.30368763557483702</v>
      </c>
      <c r="U62" s="209">
        <v>0.51207729468598995</v>
      </c>
      <c r="V62" s="200">
        <v>9</v>
      </c>
      <c r="W62" s="209">
        <v>0.41719872306464401</v>
      </c>
      <c r="X62" s="209">
        <v>0.50643332242939698</v>
      </c>
      <c r="Y62" s="209">
        <v>0.56268980477223396</v>
      </c>
      <c r="Z62" s="209">
        <v>0.47342995169082103</v>
      </c>
      <c r="AB62" s="200">
        <v>9</v>
      </c>
      <c r="AC62" s="209">
        <v>7.1371477355474194E-2</v>
      </c>
      <c r="AD62" s="209">
        <v>0.27195967981025698</v>
      </c>
      <c r="AE62" s="209">
        <v>0.462388784038824</v>
      </c>
      <c r="AF62" s="209">
        <v>0.77380191693290701</v>
      </c>
      <c r="AG62" s="200">
        <v>9</v>
      </c>
      <c r="AH62" s="209">
        <v>0.49925927165897999</v>
      </c>
      <c r="AI62" s="209">
        <v>0.504061666172546</v>
      </c>
      <c r="AJ62" s="209">
        <v>0.47231958299631499</v>
      </c>
      <c r="AK62" s="209">
        <v>0.21597444089456799</v>
      </c>
      <c r="AM62" s="200">
        <v>9</v>
      </c>
      <c r="AN62" s="43">
        <v>5.8275692119440503E-2</v>
      </c>
      <c r="AO62" s="43">
        <v>0.272625033077533</v>
      </c>
      <c r="AP62" s="43">
        <v>0.50562233423807601</v>
      </c>
      <c r="AQ62" s="43">
        <v>0.89520958083832303</v>
      </c>
      <c r="AR62" s="200">
        <v>9</v>
      </c>
      <c r="AS62" s="43">
        <v>0.51715640454784895</v>
      </c>
      <c r="AT62" s="43">
        <v>0.52434506483196597</v>
      </c>
      <c r="AU62" s="43">
        <v>0.44784800310197698</v>
      </c>
      <c r="AV62" s="43">
        <v>0.101796407185628</v>
      </c>
      <c r="AW62" s="200">
        <v>9</v>
      </c>
      <c r="AX62" s="43">
        <v>0.18343540390784399</v>
      </c>
      <c r="AY62" s="43">
        <v>6.9643290463479696E-2</v>
      </c>
      <c r="AZ62" s="43">
        <v>0.13650306748466201</v>
      </c>
      <c r="BA62" s="43">
        <v>0.279264214046822</v>
      </c>
      <c r="BB62" s="208"/>
    </row>
    <row r="63" spans="2:54">
      <c r="B63" s="200">
        <v>6</v>
      </c>
      <c r="C63" s="210">
        <v>0.132530120481927</v>
      </c>
      <c r="D63" s="210">
        <v>0.26972909305064702</v>
      </c>
      <c r="E63" s="210">
        <v>0.58754863813229496</v>
      </c>
      <c r="F63" s="210">
        <v>0.233252131546894</v>
      </c>
      <c r="G63" s="210">
        <v>0.46301815226225901</v>
      </c>
      <c r="H63" s="210">
        <v>0.84848484848484795</v>
      </c>
      <c r="I63" s="210">
        <v>0.248091603053435</v>
      </c>
      <c r="J63" s="210">
        <v>0.40217391304347799</v>
      </c>
      <c r="K63" s="210">
        <v>0.73846153846153795</v>
      </c>
      <c r="L63" s="73">
        <v>1.1771743128314054</v>
      </c>
      <c r="Q63" s="200">
        <v>10</v>
      </c>
      <c r="R63" s="209">
        <v>5.2343198704910499E-2</v>
      </c>
      <c r="S63" s="209">
        <v>0.19083425163674</v>
      </c>
      <c r="T63" s="209">
        <v>0.31398416886543501</v>
      </c>
      <c r="U63" s="209">
        <v>0.517073170731707</v>
      </c>
      <c r="V63" s="200">
        <v>10</v>
      </c>
      <c r="W63" s="209">
        <v>0.43460213357685401</v>
      </c>
      <c r="X63" s="209">
        <v>0.51293187269073703</v>
      </c>
      <c r="Y63" s="209">
        <v>0.55768769489086101</v>
      </c>
      <c r="Z63" s="209">
        <v>0.448780487804878</v>
      </c>
      <c r="AB63" s="200">
        <v>10</v>
      </c>
      <c r="AC63" s="209">
        <v>8.3354167850445998E-2</v>
      </c>
      <c r="AD63" s="209">
        <v>0.29552755489709998</v>
      </c>
      <c r="AE63" s="209">
        <v>0.47517767558528401</v>
      </c>
      <c r="AF63" s="209">
        <v>0.74840989399293201</v>
      </c>
      <c r="AG63" s="200">
        <v>10</v>
      </c>
      <c r="AH63" s="209">
        <v>0.49761350076708899</v>
      </c>
      <c r="AI63" s="209">
        <v>0.49016472797148403</v>
      </c>
      <c r="AJ63" s="209">
        <v>0.45741011705685602</v>
      </c>
      <c r="AK63" s="209">
        <v>0.243816254416961</v>
      </c>
      <c r="AM63" s="200">
        <v>10</v>
      </c>
      <c r="AN63" s="43">
        <v>6.9843588052388494E-2</v>
      </c>
      <c r="AO63" s="43">
        <v>0.28949199721642299</v>
      </c>
      <c r="AP63" s="43">
        <v>0.52925203653418895</v>
      </c>
      <c r="AQ63" s="43">
        <v>0.89101338432122301</v>
      </c>
      <c r="AR63" s="200">
        <v>10</v>
      </c>
      <c r="AS63" s="43">
        <v>0.52480448506548505</v>
      </c>
      <c r="AT63" s="43">
        <v>0.51965901183020102</v>
      </c>
      <c r="AU63" s="43">
        <v>0.42952357442606698</v>
      </c>
      <c r="AV63" s="43">
        <v>0.103250478011472</v>
      </c>
      <c r="AW63" s="200">
        <v>10</v>
      </c>
      <c r="AX63" s="43">
        <v>0.17807757166947699</v>
      </c>
      <c r="AY63" s="43">
        <v>7.9927884615384595E-2</v>
      </c>
      <c r="AZ63" s="43">
        <v>0.15671641791044699</v>
      </c>
      <c r="BA63" s="43">
        <v>0.28969957081545</v>
      </c>
      <c r="BB63" s="208"/>
    </row>
    <row r="64" spans="2:54">
      <c r="B64" s="200">
        <v>7</v>
      </c>
      <c r="C64" s="210">
        <v>0.163636363636363</v>
      </c>
      <c r="D64" s="210">
        <v>0.32937956204379498</v>
      </c>
      <c r="E64" s="210">
        <v>0.64075067024128596</v>
      </c>
      <c r="F64" s="210">
        <v>0.305673158340389</v>
      </c>
      <c r="G64" s="210">
        <v>0.54013690105787104</v>
      </c>
      <c r="H64" s="210">
        <v>0.86120218579234897</v>
      </c>
      <c r="I64" s="210">
        <v>0.28735632183908</v>
      </c>
      <c r="J64" s="210">
        <v>0.45927903871829101</v>
      </c>
      <c r="K64" s="210">
        <v>0.78378378378378299</v>
      </c>
      <c r="L64" s="73">
        <v>1.1340631627845532</v>
      </c>
      <c r="Q64" s="200">
        <v>11</v>
      </c>
      <c r="R64" s="209">
        <v>5.8628637280322603E-2</v>
      </c>
      <c r="S64" s="209">
        <v>0.19729687742737301</v>
      </c>
      <c r="T64" s="209">
        <v>0.29753265602322199</v>
      </c>
      <c r="U64" s="209">
        <v>0.4375</v>
      </c>
      <c r="V64" s="200">
        <v>11</v>
      </c>
      <c r="W64" s="209">
        <v>0.440813166234514</v>
      </c>
      <c r="X64" s="209">
        <v>0.52369116047848296</v>
      </c>
      <c r="Y64" s="209">
        <v>0.57300435413642903</v>
      </c>
      <c r="Z64" s="209">
        <v>0.52884615384615297</v>
      </c>
      <c r="AB64" s="200">
        <v>11</v>
      </c>
      <c r="AC64" s="209">
        <v>9.5529375048763299E-2</v>
      </c>
      <c r="AD64" s="209">
        <v>0.30715765922720001</v>
      </c>
      <c r="AE64" s="209">
        <v>0.47573656845753898</v>
      </c>
      <c r="AF64" s="209">
        <v>0.737728937728937</v>
      </c>
      <c r="AG64" s="200">
        <v>11</v>
      </c>
      <c r="AH64" s="209">
        <v>0.48324490910509399</v>
      </c>
      <c r="AI64" s="209">
        <v>0.48317409085073998</v>
      </c>
      <c r="AJ64" s="209">
        <v>0.44571676157464701</v>
      </c>
      <c r="AK64" s="209">
        <v>0.25347985347985302</v>
      </c>
      <c r="AM64" s="200">
        <v>11</v>
      </c>
      <c r="AN64" s="43">
        <v>8.1423482760938207E-2</v>
      </c>
      <c r="AO64" s="43">
        <v>0.30199591744159598</v>
      </c>
      <c r="AP64" s="43">
        <v>0.53701340140395604</v>
      </c>
      <c r="AQ64" s="43">
        <v>0.85714285714285698</v>
      </c>
      <c r="AR64" s="200">
        <v>11</v>
      </c>
      <c r="AS64" s="43">
        <v>0.51394582969285496</v>
      </c>
      <c r="AT64" s="43">
        <v>0.51621682921297296</v>
      </c>
      <c r="AU64" s="43">
        <v>0.41671984684109697</v>
      </c>
      <c r="AV64" s="43">
        <v>0.13817330210772799</v>
      </c>
      <c r="AW64" s="200">
        <v>11</v>
      </c>
      <c r="AX64" s="43">
        <v>0.177878662814692</v>
      </c>
      <c r="AY64" s="43">
        <v>9.4630116410063803E-2</v>
      </c>
      <c r="AZ64" s="43">
        <v>0.17647058823529399</v>
      </c>
      <c r="BA64" s="43">
        <v>0.30054644808743097</v>
      </c>
      <c r="BB64" s="208"/>
    </row>
    <row r="65" spans="2:54">
      <c r="B65" s="200">
        <v>8</v>
      </c>
      <c r="C65" s="210">
        <v>0.238289205702647</v>
      </c>
      <c r="D65" s="210">
        <v>0.40060929169839998</v>
      </c>
      <c r="E65" s="210">
        <v>0.67820773930753497</v>
      </c>
      <c r="F65" s="210">
        <v>0.37818494131119301</v>
      </c>
      <c r="G65" s="210">
        <v>0.59785181139632204</v>
      </c>
      <c r="H65" s="210">
        <v>0.89260143198090602</v>
      </c>
      <c r="I65" s="210">
        <v>0.32832618025750998</v>
      </c>
      <c r="J65" s="210">
        <v>0.53474903474903401</v>
      </c>
      <c r="K65" s="210">
        <v>0.84357541899441302</v>
      </c>
      <c r="L65" s="73">
        <v>1.1332603101811545</v>
      </c>
      <c r="Q65" s="200">
        <v>12</v>
      </c>
      <c r="R65" s="209">
        <v>6.1043075322710201E-2</v>
      </c>
      <c r="S65" s="209">
        <v>0.19463980231895001</v>
      </c>
      <c r="T65" s="209">
        <v>0.267557382665296</v>
      </c>
      <c r="U65" s="209">
        <v>0.45410628019323601</v>
      </c>
      <c r="V65" s="200">
        <v>12</v>
      </c>
      <c r="W65" s="209">
        <v>0.43098964490046798</v>
      </c>
      <c r="X65" s="209">
        <v>0.52290439080022799</v>
      </c>
      <c r="Y65" s="209">
        <v>0.57519698526892704</v>
      </c>
      <c r="Z65" s="209">
        <v>0.487922705314009</v>
      </c>
      <c r="AB65" s="200">
        <v>12</v>
      </c>
      <c r="AC65" s="209">
        <v>0.104308390022675</v>
      </c>
      <c r="AD65" s="209">
        <v>0.317186032995037</v>
      </c>
      <c r="AE65" s="209">
        <v>0.48087591240875899</v>
      </c>
      <c r="AF65" s="209">
        <v>0.69975589910496305</v>
      </c>
      <c r="AG65" s="200">
        <v>12</v>
      </c>
      <c r="AH65" s="209">
        <v>0.46185749865910403</v>
      </c>
      <c r="AI65" s="209">
        <v>0.47067107792730301</v>
      </c>
      <c r="AJ65" s="209">
        <v>0.43204379562043699</v>
      </c>
      <c r="AK65" s="209">
        <v>0.28152969894222901</v>
      </c>
      <c r="AM65" s="200">
        <v>12</v>
      </c>
      <c r="AN65" s="43">
        <v>9.1448931116389506E-2</v>
      </c>
      <c r="AO65" s="43">
        <v>0.31667902149740501</v>
      </c>
      <c r="AP65" s="43">
        <v>0.53669536695366904</v>
      </c>
      <c r="AQ65" s="43">
        <v>0.80691642651296802</v>
      </c>
      <c r="AR65" s="200">
        <v>12</v>
      </c>
      <c r="AS65" s="43">
        <v>0.49904988123515398</v>
      </c>
      <c r="AT65" s="43">
        <v>0.50467012601927297</v>
      </c>
      <c r="AU65" s="43">
        <v>0.40795407954079499</v>
      </c>
      <c r="AV65" s="43">
        <v>0.18443804034582101</v>
      </c>
      <c r="AW65" s="200">
        <v>12</v>
      </c>
      <c r="AX65" s="43">
        <v>0.183376623376623</v>
      </c>
      <c r="AY65" s="43">
        <v>0.10252808988764001</v>
      </c>
      <c r="AZ65" s="43">
        <v>0.20168067226890701</v>
      </c>
      <c r="BA65" s="43">
        <v>0.34642857142857097</v>
      </c>
      <c r="BB65" s="208"/>
    </row>
    <row r="66" spans="2:54">
      <c r="B66" s="200">
        <v>9</v>
      </c>
      <c r="C66" s="210">
        <v>0.28215767634854699</v>
      </c>
      <c r="D66" s="210">
        <v>0.44280936454849501</v>
      </c>
      <c r="E66" s="210">
        <v>0.71452702702702697</v>
      </c>
      <c r="F66" s="210">
        <v>0.45324634979807299</v>
      </c>
      <c r="G66" s="210">
        <v>0.64631650750340996</v>
      </c>
      <c r="H66" s="210">
        <v>0.90730717185385601</v>
      </c>
      <c r="I66" s="210">
        <v>0.403474903474903</v>
      </c>
      <c r="J66" s="210">
        <v>0.58320251177394</v>
      </c>
      <c r="K66" s="210">
        <v>0.84297520661156999</v>
      </c>
      <c r="L66" s="73">
        <v>1.1150495884498712</v>
      </c>
      <c r="Q66" s="200">
        <v>13</v>
      </c>
      <c r="R66" s="209">
        <v>6.2317521112610998E-2</v>
      </c>
      <c r="S66" s="209">
        <v>0.18257783882783801</v>
      </c>
      <c r="T66" s="209">
        <v>0.26933540614069101</v>
      </c>
      <c r="U66" s="209">
        <v>0.41743119266055001</v>
      </c>
      <c r="V66" s="200">
        <v>13</v>
      </c>
      <c r="W66" s="209">
        <v>0.412739773333751</v>
      </c>
      <c r="X66" s="209">
        <v>0.52827380952380898</v>
      </c>
      <c r="Y66" s="209">
        <v>0.58336572094830896</v>
      </c>
      <c r="Z66" s="209">
        <v>0.52293577981651296</v>
      </c>
      <c r="AB66" s="200">
        <v>13</v>
      </c>
      <c r="AC66" s="209">
        <v>0.11037185958720799</v>
      </c>
      <c r="AD66" s="209">
        <v>0.315274927082208</v>
      </c>
      <c r="AE66" s="209">
        <v>0.46279210140553501</v>
      </c>
      <c r="AF66" s="209">
        <v>0.62464985994397704</v>
      </c>
      <c r="AG66" s="200">
        <v>13</v>
      </c>
      <c r="AH66" s="209">
        <v>0.43596233674192503</v>
      </c>
      <c r="AI66" s="209">
        <v>0.46427028194879499</v>
      </c>
      <c r="AJ66" s="209">
        <v>0.433905320341467</v>
      </c>
      <c r="AK66" s="209">
        <v>0.350140056022408</v>
      </c>
      <c r="AM66" s="200">
        <v>13</v>
      </c>
      <c r="AN66" s="43">
        <v>9.5418271876719807E-2</v>
      </c>
      <c r="AO66" s="43">
        <v>0.333271923360353</v>
      </c>
      <c r="AP66" s="43">
        <v>0.53778467908902605</v>
      </c>
      <c r="AQ66" s="43">
        <v>0.79931972789115602</v>
      </c>
      <c r="AR66" s="200">
        <v>13</v>
      </c>
      <c r="AS66" s="43">
        <v>0.47323885525591602</v>
      </c>
      <c r="AT66" s="43">
        <v>0.48949889462048601</v>
      </c>
      <c r="AU66" s="43">
        <v>0.39389233954451303</v>
      </c>
      <c r="AV66" s="43">
        <v>0.19047619047618999</v>
      </c>
      <c r="AW66" s="200">
        <v>13</v>
      </c>
      <c r="AX66" s="43">
        <v>0.18168709444844899</v>
      </c>
      <c r="AY66" s="43">
        <v>0.115533443891652</v>
      </c>
      <c r="AZ66" s="43">
        <v>0.21077959576515801</v>
      </c>
      <c r="BA66" s="43">
        <v>0.36595744680851</v>
      </c>
      <c r="BB66" s="208"/>
    </row>
    <row r="67" spans="2:54">
      <c r="B67" s="200">
        <v>10</v>
      </c>
      <c r="C67" s="210">
        <v>0.33408071748878898</v>
      </c>
      <c r="D67" s="210">
        <v>0.493282149712092</v>
      </c>
      <c r="E67" s="210">
        <v>0.75591715976331297</v>
      </c>
      <c r="F67" s="210">
        <v>0.502017484868863</v>
      </c>
      <c r="G67" s="210">
        <v>0.68881856540084296</v>
      </c>
      <c r="H67" s="210">
        <v>0.90914709517923298</v>
      </c>
      <c r="I67" s="210">
        <v>0.46956521739130402</v>
      </c>
      <c r="J67" s="210">
        <v>0.61171662125340598</v>
      </c>
      <c r="K67" s="210">
        <v>0.85185185185185097</v>
      </c>
      <c r="L67" s="73">
        <v>1.0919932271191639</v>
      </c>
      <c r="Q67" s="200">
        <v>14</v>
      </c>
      <c r="R67" s="209">
        <v>5.5091471055049697E-2</v>
      </c>
      <c r="S67" s="209">
        <v>0.18063886176593599</v>
      </c>
      <c r="T67" s="209">
        <v>0.24145891043397899</v>
      </c>
      <c r="U67" s="209">
        <v>0.41499999999999998</v>
      </c>
      <c r="V67" s="200">
        <v>14</v>
      </c>
      <c r="W67" s="209">
        <v>0.38797928326789699</v>
      </c>
      <c r="X67" s="209">
        <v>0.52127214395313104</v>
      </c>
      <c r="Y67" s="209">
        <v>0.59510618651892799</v>
      </c>
      <c r="Z67" s="209">
        <v>0.54500000000000004</v>
      </c>
      <c r="AB67" s="200">
        <v>14</v>
      </c>
      <c r="AC67" s="209">
        <v>0.117257171566875</v>
      </c>
      <c r="AD67" s="209">
        <v>0.316813369052175</v>
      </c>
      <c r="AE67" s="209">
        <v>0.440933929458519</v>
      </c>
      <c r="AF67" s="209">
        <v>0.64516129032257996</v>
      </c>
      <c r="AG67" s="200">
        <v>14</v>
      </c>
      <c r="AH67" s="209">
        <v>0.40276717649445798</v>
      </c>
      <c r="AI67" s="209">
        <v>0.44753795126929402</v>
      </c>
      <c r="AJ67" s="209">
        <v>0.43666169895677998</v>
      </c>
      <c r="AK67" s="209">
        <v>0.33491461100569198</v>
      </c>
      <c r="AM67" s="200">
        <v>14</v>
      </c>
      <c r="AN67" s="43">
        <v>0.107564126568058</v>
      </c>
      <c r="AO67" s="43">
        <v>0.34115770282588798</v>
      </c>
      <c r="AP67" s="43">
        <v>0.521283562540929</v>
      </c>
      <c r="AQ67" s="43">
        <v>0.77868852459016302</v>
      </c>
      <c r="AR67" s="200">
        <v>14</v>
      </c>
      <c r="AS67" s="43">
        <v>0.44102228047182102</v>
      </c>
      <c r="AT67" s="43">
        <v>0.46581586144029102</v>
      </c>
      <c r="AU67" s="43">
        <v>0.389652914210871</v>
      </c>
      <c r="AV67" s="43">
        <v>0.21311475409836</v>
      </c>
      <c r="AW67" s="200">
        <v>14</v>
      </c>
      <c r="AX67" s="43">
        <v>0.18537859007832899</v>
      </c>
      <c r="AY67" s="43">
        <v>0.12892451569806199</v>
      </c>
      <c r="AZ67" s="43">
        <v>0.25</v>
      </c>
      <c r="BA67" s="43">
        <v>0.5</v>
      </c>
      <c r="BB67" s="208"/>
    </row>
    <row r="68" spans="2:54">
      <c r="B68" s="200">
        <v>11</v>
      </c>
      <c r="C68" s="210">
        <v>0.38297872340425498</v>
      </c>
      <c r="D68" s="210">
        <v>0.542297979797979</v>
      </c>
      <c r="E68" s="210">
        <v>0.78779840848806304</v>
      </c>
      <c r="F68" s="210">
        <v>0.55974607916355401</v>
      </c>
      <c r="G68" s="210">
        <v>0.72693452380952295</v>
      </c>
      <c r="H68" s="210">
        <v>0.91500904159132002</v>
      </c>
      <c r="I68" s="210">
        <v>0.54668930390492299</v>
      </c>
      <c r="J68" s="210">
        <v>0.65515151515151504</v>
      </c>
      <c r="K68" s="210">
        <v>0.86246418338108799</v>
      </c>
      <c r="L68" s="73">
        <v>1.0888655077098373</v>
      </c>
      <c r="Q68" s="200">
        <v>15</v>
      </c>
      <c r="R68" s="209">
        <v>5.74911976456986E-2</v>
      </c>
      <c r="S68" s="209">
        <v>0.16133543086872901</v>
      </c>
      <c r="T68" s="209">
        <v>0.215545755237045</v>
      </c>
      <c r="U68" s="209">
        <v>0.41666666666666602</v>
      </c>
      <c r="V68" s="200">
        <v>15</v>
      </c>
      <c r="W68" s="209">
        <v>0.34647117557412299</v>
      </c>
      <c r="X68" s="209">
        <v>0.50131095962244299</v>
      </c>
      <c r="Y68" s="209">
        <v>0.61742006615214995</v>
      </c>
      <c r="Z68" s="209">
        <v>0.52222222222222203</v>
      </c>
      <c r="AB68" s="200">
        <v>15</v>
      </c>
      <c r="AC68" s="209">
        <v>0.120280095580061</v>
      </c>
      <c r="AD68" s="209">
        <v>0.31940799066783299</v>
      </c>
      <c r="AE68" s="209">
        <v>0.42686302735023801</v>
      </c>
      <c r="AF68" s="209">
        <v>0.62266112266112195</v>
      </c>
      <c r="AG68" s="200">
        <v>15</v>
      </c>
      <c r="AH68" s="209">
        <v>0.36458426506855401</v>
      </c>
      <c r="AI68" s="209">
        <v>0.43106590842811299</v>
      </c>
      <c r="AJ68" s="209">
        <v>0.43206732366293799</v>
      </c>
      <c r="AK68" s="209">
        <v>0.34407484407484401</v>
      </c>
      <c r="AM68" s="200">
        <v>15</v>
      </c>
      <c r="AN68" s="43">
        <v>0.109839515916863</v>
      </c>
      <c r="AO68" s="43">
        <v>0.34308807134893998</v>
      </c>
      <c r="AP68" s="43">
        <v>0.50383435582822</v>
      </c>
      <c r="AQ68" s="43">
        <v>0.73303167420814397</v>
      </c>
      <c r="AR68" s="200">
        <v>15</v>
      </c>
      <c r="AS68" s="43">
        <v>0.39450144698763401</v>
      </c>
      <c r="AT68" s="43">
        <v>0.43924191750278702</v>
      </c>
      <c r="AU68" s="43">
        <v>0.39340490797546002</v>
      </c>
      <c r="AV68" s="43">
        <v>0.24434389140271401</v>
      </c>
      <c r="AW68" s="200">
        <v>15</v>
      </c>
      <c r="AX68" s="43">
        <v>0.20718562874251401</v>
      </c>
      <c r="AY68" s="43">
        <v>0.17059301380990999</v>
      </c>
      <c r="AZ68" s="43">
        <v>0.26484018264840098</v>
      </c>
      <c r="BA68" s="43">
        <v>0.40123456790123402</v>
      </c>
      <c r="BB68" s="208"/>
    </row>
    <row r="69" spans="2:54">
      <c r="B69" s="200">
        <v>12</v>
      </c>
      <c r="C69" s="210">
        <v>0.49866666666666598</v>
      </c>
      <c r="D69" s="210">
        <v>0.57785234899328797</v>
      </c>
      <c r="E69" s="210">
        <v>0.84710234278668295</v>
      </c>
      <c r="F69" s="210">
        <v>0.61858407079646005</v>
      </c>
      <c r="G69" s="210">
        <v>0.75938635446104097</v>
      </c>
      <c r="H69" s="210">
        <v>0.924223602484472</v>
      </c>
      <c r="I69" s="210">
        <v>0.59239130434782605</v>
      </c>
      <c r="J69" s="210">
        <v>0.69316189362945602</v>
      </c>
      <c r="K69" s="210">
        <v>0.88440860215053696</v>
      </c>
      <c r="L69" s="73">
        <v>1.1102792568444755</v>
      </c>
      <c r="Q69" s="200">
        <v>16</v>
      </c>
      <c r="R69" s="209">
        <v>5.0632107235880797E-2</v>
      </c>
      <c r="S69" s="209">
        <v>0.15268817204301</v>
      </c>
      <c r="T69" s="209">
        <v>0.227590221187427</v>
      </c>
      <c r="U69" s="209">
        <v>0.393442622950819</v>
      </c>
      <c r="V69" s="200">
        <v>16</v>
      </c>
      <c r="W69" s="209">
        <v>0.28987993138936502</v>
      </c>
      <c r="X69" s="209">
        <v>0.46903225806451598</v>
      </c>
      <c r="Y69" s="209">
        <v>0.55937136204889404</v>
      </c>
      <c r="Z69" s="209">
        <v>0.55191256830600999</v>
      </c>
      <c r="AB69" s="200">
        <v>16</v>
      </c>
      <c r="AC69" s="209">
        <v>0.12859318952385601</v>
      </c>
      <c r="AD69" s="209">
        <v>0.31756164726498898</v>
      </c>
      <c r="AE69" s="209">
        <v>0.42958348601441299</v>
      </c>
      <c r="AF69" s="209">
        <v>0.58412698412698405</v>
      </c>
      <c r="AG69" s="200">
        <v>16</v>
      </c>
      <c r="AH69" s="209">
        <v>0.32181874764548801</v>
      </c>
      <c r="AI69" s="209">
        <v>0.39754662661159001</v>
      </c>
      <c r="AJ69" s="209">
        <v>0.42457554659826502</v>
      </c>
      <c r="AK69" s="209">
        <v>0.37248677248677198</v>
      </c>
      <c r="AM69" s="200">
        <v>16</v>
      </c>
      <c r="AN69" s="43">
        <v>0.12429178470254899</v>
      </c>
      <c r="AO69" s="43">
        <v>0.34366485013623899</v>
      </c>
      <c r="AP69" s="43">
        <v>0.50811272416737796</v>
      </c>
      <c r="AQ69" s="43">
        <v>0.73655913978494603</v>
      </c>
      <c r="AR69" s="200">
        <v>16</v>
      </c>
      <c r="AS69" s="43">
        <v>0.34720254957507002</v>
      </c>
      <c r="AT69" s="43">
        <v>0.40837874659400503</v>
      </c>
      <c r="AU69" s="43">
        <v>0.38001707941929902</v>
      </c>
      <c r="AV69" s="43">
        <v>0.236559139784946</v>
      </c>
      <c r="AW69" s="200">
        <v>16</v>
      </c>
      <c r="AX69" s="43">
        <v>0.21794871794871701</v>
      </c>
      <c r="AY69" s="43">
        <v>0.19326065411298299</v>
      </c>
      <c r="AZ69" s="43">
        <v>0.30252100840336099</v>
      </c>
      <c r="BA69" s="43">
        <v>0.37956204379561997</v>
      </c>
      <c r="BB69" s="208"/>
    </row>
    <row r="70" spans="2:54">
      <c r="B70" s="200">
        <v>13</v>
      </c>
      <c r="C70" s="210">
        <v>0.55457227138642995</v>
      </c>
      <c r="D70" s="210">
        <v>0.60171306209850095</v>
      </c>
      <c r="E70" s="210">
        <v>0.87289234760051804</v>
      </c>
      <c r="F70" s="210">
        <v>0.65628299894403297</v>
      </c>
      <c r="G70" s="210">
        <v>0.77719972856819697</v>
      </c>
      <c r="H70" s="210">
        <v>0.93271767810026296</v>
      </c>
      <c r="I70" s="210">
        <v>0.64299424184261</v>
      </c>
      <c r="J70" s="210">
        <v>0.73228346456692905</v>
      </c>
      <c r="K70" s="210">
        <v>0.91709844559585496</v>
      </c>
      <c r="L70" s="73">
        <v>1.1120239743134934</v>
      </c>
      <c r="Q70" s="200">
        <v>17</v>
      </c>
      <c r="R70" s="209">
        <v>4.3293115684882803E-2</v>
      </c>
      <c r="S70" s="209">
        <v>0.133743274404304</v>
      </c>
      <c r="T70" s="209">
        <v>0.20928667563930001</v>
      </c>
      <c r="U70" s="209">
        <v>0.375</v>
      </c>
      <c r="V70" s="200">
        <v>17</v>
      </c>
      <c r="W70" s="209">
        <v>0.249467707594038</v>
      </c>
      <c r="X70" s="209">
        <v>0.42685114014860298</v>
      </c>
      <c r="Y70" s="209">
        <v>0.53432032301480403</v>
      </c>
      <c r="Z70" s="209">
        <v>0.54761904761904701</v>
      </c>
      <c r="AB70" s="200">
        <v>17</v>
      </c>
      <c r="AC70" s="209">
        <v>0.13357669671459399</v>
      </c>
      <c r="AD70" s="209">
        <v>0.314263803680981</v>
      </c>
      <c r="AE70" s="209">
        <v>0.41468361276365601</v>
      </c>
      <c r="AF70" s="209">
        <v>0.57218683651804603</v>
      </c>
      <c r="AG70" s="200">
        <v>17</v>
      </c>
      <c r="AH70" s="209">
        <v>0.27306364697409902</v>
      </c>
      <c r="AI70" s="209">
        <v>0.34964212678936601</v>
      </c>
      <c r="AJ70" s="209">
        <v>0.39656571119523998</v>
      </c>
      <c r="AK70" s="209">
        <v>0.37473460721868301</v>
      </c>
      <c r="AM70" s="200">
        <v>17</v>
      </c>
      <c r="AN70" s="43">
        <v>0.13601532567049801</v>
      </c>
      <c r="AO70" s="43">
        <v>0.34557136301055502</v>
      </c>
      <c r="AP70" s="43">
        <v>0.496264674493062</v>
      </c>
      <c r="AQ70" s="43">
        <v>0.72781065088757402</v>
      </c>
      <c r="AR70" s="200">
        <v>17</v>
      </c>
      <c r="AS70" s="43">
        <v>0.281061850027367</v>
      </c>
      <c r="AT70" s="43">
        <v>0.33685176686553397</v>
      </c>
      <c r="AU70" s="43">
        <v>0.34578441835645601</v>
      </c>
      <c r="AV70" s="43">
        <v>0.224852071005917</v>
      </c>
      <c r="AW70" s="200">
        <v>17</v>
      </c>
      <c r="AX70" s="43">
        <v>0.205231388329979</v>
      </c>
      <c r="AY70" s="43">
        <v>0.20584329349269501</v>
      </c>
      <c r="AZ70" s="43">
        <v>0.31612903225806399</v>
      </c>
      <c r="BA70" s="43">
        <v>0.56097560975609695</v>
      </c>
      <c r="BB70" s="208"/>
    </row>
    <row r="71" spans="2:54">
      <c r="B71" s="200">
        <v>14</v>
      </c>
      <c r="C71" s="210">
        <v>0.55663430420711901</v>
      </c>
      <c r="D71" s="210">
        <v>0.66109422492401204</v>
      </c>
      <c r="E71" s="210">
        <v>0.87870967741935402</v>
      </c>
      <c r="F71" s="210">
        <v>0.68742058449809396</v>
      </c>
      <c r="G71" s="210">
        <v>0.79832359664719299</v>
      </c>
      <c r="H71" s="210">
        <v>0.93065941536369801</v>
      </c>
      <c r="I71" s="210">
        <v>0.67137096774193505</v>
      </c>
      <c r="J71" s="210">
        <v>0.759754738015607</v>
      </c>
      <c r="K71" s="210">
        <v>0.92048192771084303</v>
      </c>
      <c r="L71" s="73">
        <v>1.0983961005791458</v>
      </c>
      <c r="Q71" s="200">
        <v>18</v>
      </c>
      <c r="R71" s="209">
        <v>3.30840046029919E-2</v>
      </c>
      <c r="S71" s="209">
        <v>0.107142857142857</v>
      </c>
      <c r="T71" s="209">
        <v>0.211048158640226</v>
      </c>
      <c r="U71" s="209">
        <v>0.39705882352941102</v>
      </c>
      <c r="V71" s="200">
        <v>18</v>
      </c>
      <c r="W71" s="209">
        <v>0.22410817031070099</v>
      </c>
      <c r="X71" s="209">
        <v>0.394230769230769</v>
      </c>
      <c r="Y71" s="209">
        <v>0.46742209631727999</v>
      </c>
      <c r="Z71" s="209">
        <v>0.53676470588235203</v>
      </c>
      <c r="AB71" s="200">
        <v>18</v>
      </c>
      <c r="AC71" s="209">
        <v>0.116390258479007</v>
      </c>
      <c r="AD71" s="209">
        <v>0.28712495252563602</v>
      </c>
      <c r="AE71" s="209">
        <v>0.37977998952330999</v>
      </c>
      <c r="AF71" s="209">
        <v>0.55267175572519001</v>
      </c>
      <c r="AG71" s="200">
        <v>18</v>
      </c>
      <c r="AH71" s="209">
        <v>0.239354549529359</v>
      </c>
      <c r="AI71" s="209">
        <v>0.32763640967211</v>
      </c>
      <c r="AJ71" s="209">
        <v>0.38685175484546802</v>
      </c>
      <c r="AK71" s="209">
        <v>0.40458015267175501</v>
      </c>
      <c r="AM71" s="200">
        <v>18</v>
      </c>
      <c r="AN71" s="43">
        <v>0.115744680851063</v>
      </c>
      <c r="AO71" s="43">
        <v>0.375</v>
      </c>
      <c r="AP71" s="43">
        <v>0.41555555555555501</v>
      </c>
      <c r="AQ71" s="43">
        <v>0.71559633027522895</v>
      </c>
      <c r="AR71" s="200">
        <v>18</v>
      </c>
      <c r="AS71" s="43">
        <v>0.22723404255319099</v>
      </c>
      <c r="AT71" s="43">
        <v>0.27453271028037302</v>
      </c>
      <c r="AU71" s="43">
        <v>0.37333333333333302</v>
      </c>
      <c r="AV71" s="43">
        <v>0.27522935779816499</v>
      </c>
      <c r="AW71" s="200">
        <v>18</v>
      </c>
      <c r="AX71" s="43">
        <v>0.213235294117647</v>
      </c>
      <c r="AY71" s="43">
        <v>0.193146417445482</v>
      </c>
      <c r="AZ71" s="43">
        <v>0.39572192513368898</v>
      </c>
      <c r="BA71" s="43">
        <v>0.55128205128205099</v>
      </c>
      <c r="BB71" s="208"/>
    </row>
    <row r="72" spans="2:54">
      <c r="B72" s="200">
        <v>15</v>
      </c>
      <c r="C72" s="210">
        <v>0.60363636363636297</v>
      </c>
      <c r="D72" s="210">
        <v>0.71205906480721903</v>
      </c>
      <c r="E72" s="210">
        <v>0.89039242219215098</v>
      </c>
      <c r="F72" s="210">
        <v>0.71702453987729997</v>
      </c>
      <c r="G72" s="210">
        <v>0.80441551089725405</v>
      </c>
      <c r="H72" s="210">
        <v>0.93759177679882499</v>
      </c>
      <c r="I72" s="210">
        <v>0.69565217391304301</v>
      </c>
      <c r="J72" s="210">
        <v>0.75812064965197201</v>
      </c>
      <c r="K72" s="210">
        <v>0.93396226415094297</v>
      </c>
      <c r="L72" s="73">
        <v>1.0981703134370133</v>
      </c>
      <c r="Q72" t="s">
        <v>884</v>
      </c>
      <c r="AB72" t="s">
        <v>884</v>
      </c>
      <c r="AM72" t="s">
        <v>884</v>
      </c>
      <c r="BB72" s="208"/>
    </row>
    <row r="73" spans="2:54">
      <c r="B73" s="200">
        <v>16</v>
      </c>
      <c r="C73" s="210">
        <v>0.59143968871595298</v>
      </c>
      <c r="D73" s="210">
        <v>0.73743500866551104</v>
      </c>
      <c r="E73" s="210">
        <v>0.90794979079497895</v>
      </c>
      <c r="F73" s="210">
        <v>0.72080291970802901</v>
      </c>
      <c r="G73" s="210">
        <v>0.82059380922299396</v>
      </c>
      <c r="H73" s="210">
        <v>0.94448913917940402</v>
      </c>
      <c r="I73" s="210">
        <v>0.72018348623853201</v>
      </c>
      <c r="J73" s="210">
        <v>0.77575757575757498</v>
      </c>
      <c r="K73" s="210">
        <v>0.93779904306220097</v>
      </c>
      <c r="L73" s="73">
        <v>1.086212879739848</v>
      </c>
      <c r="Q73" s="311" t="s">
        <v>921</v>
      </c>
      <c r="R73" s="311"/>
      <c r="S73" s="311"/>
      <c r="T73" s="311"/>
      <c r="U73" s="311"/>
      <c r="V73" s="311" t="s">
        <v>922</v>
      </c>
      <c r="W73" s="311"/>
      <c r="X73" s="311"/>
      <c r="Y73" s="311"/>
      <c r="Z73" s="311"/>
      <c r="AM73" s="311" t="s">
        <v>900</v>
      </c>
      <c r="AN73" s="311"/>
      <c r="AO73" s="311"/>
      <c r="AP73" s="311"/>
      <c r="AQ73" s="311"/>
      <c r="AR73" s="311" t="s">
        <v>901</v>
      </c>
      <c r="AS73" s="311"/>
      <c r="AT73" s="311"/>
      <c r="AU73" s="311"/>
      <c r="AV73" s="311"/>
      <c r="AW73" s="311" t="s">
        <v>902</v>
      </c>
      <c r="AX73" s="311"/>
      <c r="AY73" s="311"/>
      <c r="AZ73" s="311"/>
      <c r="BA73" s="311"/>
    </row>
    <row r="74" spans="2:54">
      <c r="B74" s="200">
        <v>17</v>
      </c>
      <c r="C74" s="210">
        <v>0.63380281690140805</v>
      </c>
      <c r="D74" s="210">
        <v>0.74948875255623704</v>
      </c>
      <c r="E74" s="210">
        <v>0.902555910543131</v>
      </c>
      <c r="F74" s="210">
        <v>0.72004744958481604</v>
      </c>
      <c r="G74" s="210">
        <v>0.81728880157170902</v>
      </c>
      <c r="H74" s="210">
        <v>0.94323557237464495</v>
      </c>
      <c r="I74" s="210">
        <v>0.70855614973262004</v>
      </c>
      <c r="J74" s="210">
        <v>0.76497695852534497</v>
      </c>
      <c r="K74" s="210">
        <v>0.92800000000000005</v>
      </c>
      <c r="L74" s="73">
        <v>1.0676650043675322</v>
      </c>
      <c r="Q74" s="200" t="s">
        <v>158</v>
      </c>
      <c r="R74" s="200">
        <v>0</v>
      </c>
      <c r="S74" s="200">
        <v>1</v>
      </c>
      <c r="T74" s="200">
        <v>2</v>
      </c>
      <c r="U74" s="200">
        <v>3</v>
      </c>
      <c r="V74" s="200" t="s">
        <v>158</v>
      </c>
      <c r="W74" s="200">
        <v>0</v>
      </c>
      <c r="X74" s="200">
        <v>1</v>
      </c>
      <c r="Y74" s="200">
        <v>2</v>
      </c>
      <c r="Z74" s="200">
        <v>3</v>
      </c>
      <c r="AM74" s="200" t="s">
        <v>158</v>
      </c>
      <c r="AN74" s="200">
        <v>0</v>
      </c>
      <c r="AO74" s="200">
        <v>1</v>
      </c>
      <c r="AP74" s="200">
        <v>2</v>
      </c>
      <c r="AQ74" s="200">
        <v>3</v>
      </c>
      <c r="AR74" s="200" t="s">
        <v>158</v>
      </c>
      <c r="AS74" s="200">
        <v>0</v>
      </c>
      <c r="AT74" s="200">
        <v>1</v>
      </c>
      <c r="AU74" s="200">
        <v>2</v>
      </c>
      <c r="AV74" s="200">
        <v>3</v>
      </c>
      <c r="AW74" s="200" t="s">
        <v>158</v>
      </c>
      <c r="AX74" s="200">
        <v>0</v>
      </c>
      <c r="AY74" s="200">
        <v>1</v>
      </c>
      <c r="AZ74" s="200">
        <v>2</v>
      </c>
      <c r="BA74" s="200">
        <v>3</v>
      </c>
    </row>
    <row r="75" spans="2:54">
      <c r="B75" s="200">
        <v>18</v>
      </c>
      <c r="C75" s="210">
        <v>0.56097560975609695</v>
      </c>
      <c r="D75" s="210">
        <v>0.74624060150375904</v>
      </c>
      <c r="E75" s="210">
        <v>0.90417690417690399</v>
      </c>
      <c r="F75" s="210">
        <v>0.688888888888888</v>
      </c>
      <c r="G75" s="210">
        <v>0.79823151125401903</v>
      </c>
      <c r="H75" s="210">
        <v>0.93952802359882004</v>
      </c>
      <c r="I75" s="210">
        <v>0.68023255813953398</v>
      </c>
      <c r="J75" s="210">
        <v>0.76366120218579203</v>
      </c>
      <c r="K75" s="210">
        <v>0.90454545454545399</v>
      </c>
      <c r="L75" s="73">
        <v>1.0340686898887066</v>
      </c>
      <c r="Q75" s="22" t="s">
        <v>487</v>
      </c>
      <c r="R75" s="212"/>
      <c r="S75" s="212"/>
      <c r="T75" s="212"/>
      <c r="U75" s="212"/>
      <c r="V75" s="22" t="s">
        <v>487</v>
      </c>
      <c r="W75" s="212"/>
      <c r="X75" s="212"/>
      <c r="Y75" s="212"/>
      <c r="Z75" s="212"/>
      <c r="AM75" s="22" t="s">
        <v>487</v>
      </c>
      <c r="AN75" s="43">
        <v>0</v>
      </c>
      <c r="AO75" s="43">
        <v>0</v>
      </c>
      <c r="AP75" s="43">
        <v>3.8461538461538401E-2</v>
      </c>
      <c r="AQ75" s="82"/>
      <c r="AR75" s="22" t="s">
        <v>487</v>
      </c>
      <c r="AS75" s="43">
        <v>0.05</v>
      </c>
      <c r="AT75" s="43">
        <v>0.107142857142857</v>
      </c>
      <c r="AU75" s="43">
        <v>0.53846153846153799</v>
      </c>
      <c r="AV75" s="82"/>
      <c r="AW75" s="22" t="s">
        <v>487</v>
      </c>
      <c r="AX75" s="82"/>
      <c r="AY75" s="82"/>
      <c r="AZ75" s="43">
        <v>0</v>
      </c>
      <c r="BA75" s="82"/>
    </row>
    <row r="76" spans="2:54">
      <c r="Q76" s="200">
        <v>1</v>
      </c>
      <c r="R76" s="212"/>
      <c r="S76" s="212"/>
      <c r="T76" s="212"/>
      <c r="U76" s="212"/>
      <c r="V76" s="200">
        <v>1</v>
      </c>
      <c r="W76" s="212"/>
      <c r="X76" s="212"/>
      <c r="Y76" s="212"/>
      <c r="Z76" s="212"/>
      <c r="AM76" s="200">
        <v>1</v>
      </c>
      <c r="AN76" s="43">
        <v>2.23713646532438E-3</v>
      </c>
      <c r="AO76" s="43">
        <v>1.5789473684210499E-2</v>
      </c>
      <c r="AP76" s="43">
        <v>0.118110236220472</v>
      </c>
      <c r="AQ76" s="43">
        <v>0.63636363636363602</v>
      </c>
      <c r="AR76" s="200">
        <v>1</v>
      </c>
      <c r="AS76" s="43">
        <v>0.129753914988814</v>
      </c>
      <c r="AT76" s="43">
        <v>0.17192982456140299</v>
      </c>
      <c r="AU76" s="43">
        <v>0.41732283464566899</v>
      </c>
      <c r="AV76" s="82"/>
      <c r="AW76" s="200">
        <v>1</v>
      </c>
      <c r="AX76" s="43">
        <v>1</v>
      </c>
      <c r="AY76" s="43">
        <v>0</v>
      </c>
      <c r="AZ76" s="43">
        <v>0</v>
      </c>
      <c r="BA76" s="43">
        <v>0.14285714285714199</v>
      </c>
    </row>
    <row r="77" spans="2:54">
      <c r="B77" s="311" t="s">
        <v>888</v>
      </c>
      <c r="C77" s="311"/>
      <c r="D77" s="311"/>
      <c r="E77" s="311"/>
      <c r="F77" s="311"/>
      <c r="G77" s="311" t="s">
        <v>889</v>
      </c>
      <c r="H77" s="311"/>
      <c r="I77" s="311"/>
      <c r="J77" s="311"/>
      <c r="K77" s="311"/>
      <c r="Q77" s="200">
        <v>2</v>
      </c>
      <c r="R77" s="212"/>
      <c r="S77" s="212"/>
      <c r="T77" s="212"/>
      <c r="U77" s="212"/>
      <c r="V77" s="200">
        <v>2</v>
      </c>
      <c r="W77" s="212"/>
      <c r="X77" s="212"/>
      <c r="Y77" s="212"/>
      <c r="Z77" s="212"/>
      <c r="AM77" s="200">
        <v>2</v>
      </c>
      <c r="AN77" s="43">
        <v>1.72245693857653E-2</v>
      </c>
      <c r="AO77" s="43">
        <v>4.3812451960030703E-2</v>
      </c>
      <c r="AP77" s="43">
        <v>0.18461538461538399</v>
      </c>
      <c r="AQ77" s="43">
        <v>0.85185185185185097</v>
      </c>
      <c r="AR77" s="200">
        <v>2</v>
      </c>
      <c r="AS77" s="43">
        <v>0.23724406889827701</v>
      </c>
      <c r="AT77" s="43">
        <v>0.21675634127594101</v>
      </c>
      <c r="AU77" s="43">
        <v>0.43692307692307603</v>
      </c>
      <c r="AV77" s="82"/>
      <c r="AW77" s="200">
        <v>2</v>
      </c>
      <c r="AX77" s="43">
        <v>0.58490566037735803</v>
      </c>
      <c r="AY77" s="43">
        <v>3.5087719298245598E-2</v>
      </c>
      <c r="AZ77" s="43">
        <v>0.05</v>
      </c>
      <c r="BA77" s="43">
        <v>8.6956521739130405E-2</v>
      </c>
    </row>
    <row r="78" spans="2:54">
      <c r="B78" s="200" t="s">
        <v>158</v>
      </c>
      <c r="C78" s="200">
        <v>0</v>
      </c>
      <c r="D78" s="200">
        <v>1</v>
      </c>
      <c r="E78" s="200">
        <v>2</v>
      </c>
      <c r="F78" s="200">
        <v>3</v>
      </c>
      <c r="G78" s="200" t="s">
        <v>158</v>
      </c>
      <c r="H78" s="200">
        <v>0</v>
      </c>
      <c r="I78" s="200">
        <v>1</v>
      </c>
      <c r="J78" s="200">
        <v>2</v>
      </c>
      <c r="K78" s="200">
        <v>3</v>
      </c>
      <c r="Q78" s="200">
        <v>3</v>
      </c>
      <c r="R78" s="209">
        <v>2.42266120014908E-3</v>
      </c>
      <c r="S78" s="209">
        <v>4.8101265822784803E-2</v>
      </c>
      <c r="T78" s="209">
        <v>0.16666666666666599</v>
      </c>
      <c r="U78" s="209">
        <v>0.66666666666666596</v>
      </c>
      <c r="V78" s="200">
        <v>3</v>
      </c>
      <c r="W78" s="212"/>
      <c r="X78" s="212"/>
      <c r="Y78" s="212"/>
      <c r="Z78" s="212"/>
      <c r="AM78" s="200">
        <v>3</v>
      </c>
      <c r="AN78" s="43">
        <v>2.81329923273657E-2</v>
      </c>
      <c r="AO78" s="43">
        <v>6.6759388038942893E-2</v>
      </c>
      <c r="AP78" s="43">
        <v>0.22662440570522899</v>
      </c>
      <c r="AQ78" s="43">
        <v>0.64150943396226401</v>
      </c>
      <c r="AR78" s="200">
        <v>3</v>
      </c>
      <c r="AS78" s="43">
        <v>0.34526854219948799</v>
      </c>
      <c r="AT78" s="43">
        <v>0.32081594807603098</v>
      </c>
      <c r="AU78" s="43">
        <v>0.49286846275752699</v>
      </c>
      <c r="AV78" s="43">
        <v>0.30188679245283001</v>
      </c>
      <c r="AW78" s="200">
        <v>3</v>
      </c>
      <c r="AX78" s="43">
        <v>0.56493506493506496</v>
      </c>
      <c r="AY78" s="43">
        <v>7.6388888888888895E-2</v>
      </c>
      <c r="AZ78" s="43">
        <v>7.69230769230769E-2</v>
      </c>
      <c r="BA78" s="43">
        <v>2.94117647058823E-2</v>
      </c>
    </row>
    <row r="79" spans="2:54">
      <c r="B79" s="22" t="s">
        <v>487</v>
      </c>
      <c r="C79" s="43">
        <v>2.3465915757362401E-4</v>
      </c>
      <c r="D79" s="43">
        <v>1.42348754448398E-2</v>
      </c>
      <c r="E79" s="43">
        <v>0.245283018867924</v>
      </c>
      <c r="F79" s="43">
        <v>1</v>
      </c>
      <c r="G79" s="22" t="s">
        <v>487</v>
      </c>
      <c r="H79" s="43">
        <v>1.9821605550049502E-3</v>
      </c>
      <c r="I79" s="43">
        <v>2.5000000000000001E-2</v>
      </c>
      <c r="J79" s="43">
        <v>0.24242424242424199</v>
      </c>
      <c r="K79" s="43">
        <v>0.5</v>
      </c>
      <c r="Q79" s="200">
        <v>4</v>
      </c>
      <c r="R79" s="209">
        <v>7.1358748778103604E-3</v>
      </c>
      <c r="S79" s="209">
        <v>0.1007371007371</v>
      </c>
      <c r="T79" s="209">
        <v>0.33189655172413701</v>
      </c>
      <c r="U79" s="209">
        <v>0.75</v>
      </c>
      <c r="V79" s="200">
        <v>4</v>
      </c>
      <c r="W79" s="212"/>
      <c r="X79" s="212"/>
      <c r="Y79" s="212"/>
      <c r="Z79" s="212"/>
      <c r="AM79" s="200">
        <v>4</v>
      </c>
      <c r="AN79" s="43">
        <v>3.7001784651992803E-2</v>
      </c>
      <c r="AO79" s="43">
        <v>9.4782340228465503E-2</v>
      </c>
      <c r="AP79" s="43">
        <v>0.278656126482213</v>
      </c>
      <c r="AQ79" s="43">
        <v>0.75</v>
      </c>
      <c r="AR79" s="200">
        <v>4</v>
      </c>
      <c r="AS79" s="43">
        <v>0.41939321832242699</v>
      </c>
      <c r="AT79" s="43">
        <v>0.40259339302253699</v>
      </c>
      <c r="AU79" s="43">
        <v>0.52964426877470305</v>
      </c>
      <c r="AV79" s="43">
        <v>0.22727272727272699</v>
      </c>
      <c r="AW79" s="200">
        <v>4</v>
      </c>
      <c r="AX79" s="43">
        <v>0.55948553054662298</v>
      </c>
      <c r="AY79" s="43">
        <v>8.4690553745928293E-2</v>
      </c>
      <c r="AZ79" s="43">
        <v>0.109929078014184</v>
      </c>
      <c r="BA79" s="43">
        <v>0.13636363636363599</v>
      </c>
    </row>
    <row r="80" spans="2:54">
      <c r="B80" s="200">
        <v>1</v>
      </c>
      <c r="C80" s="43">
        <v>2.3425564420302102E-3</v>
      </c>
      <c r="D80" s="43">
        <v>4.2563143124415302E-2</v>
      </c>
      <c r="E80" s="43">
        <v>0.28378378378378299</v>
      </c>
      <c r="F80" s="43">
        <v>0.9375</v>
      </c>
      <c r="G80" s="200">
        <v>1</v>
      </c>
      <c r="H80" s="43">
        <v>9.8803952158086298E-3</v>
      </c>
      <c r="I80" s="43">
        <v>7.6732673267326704E-2</v>
      </c>
      <c r="J80" s="43">
        <v>0.28925619834710697</v>
      </c>
      <c r="K80" s="43">
        <v>0.57142857142857095</v>
      </c>
      <c r="Q80" s="200">
        <v>5</v>
      </c>
      <c r="R80" s="209">
        <v>1.33535061176161E-2</v>
      </c>
      <c r="S80" s="209">
        <v>0.16305680425010199</v>
      </c>
      <c r="T80" s="209">
        <v>0.42138364779874199</v>
      </c>
      <c r="U80" s="209">
        <v>0.77777777777777701</v>
      </c>
      <c r="V80" s="200">
        <v>5</v>
      </c>
      <c r="W80" s="212"/>
      <c r="X80" s="212"/>
      <c r="Y80" s="212"/>
      <c r="Z80" s="212"/>
      <c r="AM80" s="200">
        <v>5</v>
      </c>
      <c r="AN80" s="43">
        <v>4.4185648227436203E-2</v>
      </c>
      <c r="AO80" s="43">
        <v>0.13673965936739599</v>
      </c>
      <c r="AP80" s="43">
        <v>0.33333333333333298</v>
      </c>
      <c r="AQ80" s="43">
        <v>0.75555555555555498</v>
      </c>
      <c r="AR80" s="200">
        <v>5</v>
      </c>
      <c r="AS80" s="43">
        <v>0.47516698064737101</v>
      </c>
      <c r="AT80" s="43">
        <v>0.48613138686131302</v>
      </c>
      <c r="AU80" s="43">
        <v>0.52732240437158395</v>
      </c>
      <c r="AV80" s="43">
        <v>0.2</v>
      </c>
      <c r="AW80" s="200">
        <v>5</v>
      </c>
      <c r="AX80" s="43">
        <v>0.48643410852713098</v>
      </c>
      <c r="AY80" s="43">
        <v>9.2526690391458999E-2</v>
      </c>
      <c r="AZ80" s="43">
        <v>0.114754098360655</v>
      </c>
      <c r="BA80" s="43">
        <v>0.17647058823529399</v>
      </c>
    </row>
    <row r="81" spans="2:53">
      <c r="B81" s="200">
        <v>2</v>
      </c>
      <c r="C81" s="43">
        <v>5.0217526413921599E-3</v>
      </c>
      <c r="D81" s="43">
        <v>8.2612456747404805E-2</v>
      </c>
      <c r="E81" s="43">
        <v>0.32926829268292601</v>
      </c>
      <c r="F81" s="43">
        <v>0.828125</v>
      </c>
      <c r="G81" s="200">
        <v>2</v>
      </c>
      <c r="H81" s="43">
        <v>2.0766773162939199E-2</v>
      </c>
      <c r="I81" s="43">
        <v>0.115600448933782</v>
      </c>
      <c r="J81" s="43">
        <v>0.33513513513513499</v>
      </c>
      <c r="K81" s="43">
        <v>0.9</v>
      </c>
      <c r="Q81" s="200">
        <v>6</v>
      </c>
      <c r="R81" s="209">
        <v>2.4366320788807998E-2</v>
      </c>
      <c r="S81" s="209">
        <v>0.22534478272183101</v>
      </c>
      <c r="T81" s="209">
        <v>0.49189189189189098</v>
      </c>
      <c r="U81" s="209">
        <v>0.85889570552147199</v>
      </c>
      <c r="V81" s="200">
        <v>6</v>
      </c>
      <c r="W81" s="212"/>
      <c r="X81" s="212"/>
      <c r="Y81" s="212"/>
      <c r="Z81" s="212"/>
      <c r="AM81" s="200">
        <v>6</v>
      </c>
      <c r="AN81" s="43">
        <v>5.3138398819146601E-2</v>
      </c>
      <c r="AO81" s="43">
        <v>0.16792452830188601</v>
      </c>
      <c r="AP81" s="43">
        <v>0.35710455764075</v>
      </c>
      <c r="AQ81" s="43">
        <v>0.80676328502415395</v>
      </c>
      <c r="AR81" s="200">
        <v>6</v>
      </c>
      <c r="AS81" s="43">
        <v>0.490124411330568</v>
      </c>
      <c r="AT81" s="43">
        <v>0.50880503144653999</v>
      </c>
      <c r="AU81" s="43">
        <v>0.53672922252010702</v>
      </c>
      <c r="AV81" s="43">
        <v>0.17874396135265699</v>
      </c>
      <c r="AW81" s="200">
        <v>6</v>
      </c>
      <c r="AX81" s="43">
        <v>0.453703703703703</v>
      </c>
      <c r="AY81" s="43">
        <v>0.108614232209737</v>
      </c>
      <c r="AZ81" s="43">
        <v>0.15015015015015001</v>
      </c>
      <c r="BA81" s="43">
        <v>0.245508982035928</v>
      </c>
    </row>
    <row r="82" spans="2:53">
      <c r="B82" s="200">
        <v>3</v>
      </c>
      <c r="C82" s="43">
        <v>1.0177394830207799E-2</v>
      </c>
      <c r="D82" s="43">
        <v>0.123843988741455</v>
      </c>
      <c r="E82" s="43">
        <v>0.37837837837837801</v>
      </c>
      <c r="F82" s="43">
        <v>0.91176470588235203</v>
      </c>
      <c r="G82" s="200">
        <v>3</v>
      </c>
      <c r="H82" s="43">
        <v>3.22794239364343E-2</v>
      </c>
      <c r="I82" s="43">
        <v>0.13496100373007799</v>
      </c>
      <c r="J82" s="43">
        <v>0.39316239316239299</v>
      </c>
      <c r="K82" s="43">
        <v>0.85542168674698704</v>
      </c>
      <c r="Q82" s="200">
        <v>7</v>
      </c>
      <c r="R82" s="209">
        <v>3.7781840341255299E-2</v>
      </c>
      <c r="S82" s="209">
        <v>0.31276552700788901</v>
      </c>
      <c r="T82" s="209">
        <v>0.56247201074787201</v>
      </c>
      <c r="U82" s="209">
        <v>0.86706948640483295</v>
      </c>
      <c r="V82" s="200">
        <v>7</v>
      </c>
      <c r="W82" s="209">
        <v>1.9266055045871502E-2</v>
      </c>
      <c r="X82" s="209">
        <v>0.30344827586206802</v>
      </c>
      <c r="Y82" s="209">
        <v>0.64444444444444404</v>
      </c>
      <c r="Z82" s="209">
        <v>0.88888888888888795</v>
      </c>
      <c r="AM82" s="200">
        <v>7</v>
      </c>
      <c r="AN82" s="43">
        <v>5.97931480284421E-2</v>
      </c>
      <c r="AO82" s="43">
        <v>0.20857378400659499</v>
      </c>
      <c r="AP82" s="43">
        <v>0.43095362167795698</v>
      </c>
      <c r="AQ82" s="43">
        <v>0.88793103448275801</v>
      </c>
      <c r="AR82" s="200">
        <v>7</v>
      </c>
      <c r="AS82" s="43">
        <v>0.51027795733678005</v>
      </c>
      <c r="AT82" s="43">
        <v>0.53792250618301696</v>
      </c>
      <c r="AU82" s="43">
        <v>0.48619072433559102</v>
      </c>
      <c r="AV82" s="43">
        <v>0.107758620689655</v>
      </c>
      <c r="AW82" s="200">
        <v>7</v>
      </c>
      <c r="AX82" s="43">
        <v>0.38270270270270201</v>
      </c>
      <c r="AY82" s="43">
        <v>0.10573122529644199</v>
      </c>
      <c r="AZ82" s="43">
        <v>0.159613059250302</v>
      </c>
      <c r="BA82" s="43">
        <v>0.31553398058252402</v>
      </c>
    </row>
    <row r="83" spans="2:53">
      <c r="B83" s="200">
        <v>4</v>
      </c>
      <c r="C83" s="43">
        <v>1.70898980537534E-2</v>
      </c>
      <c r="D83" s="43">
        <v>0.168239472349061</v>
      </c>
      <c r="E83" s="43">
        <v>0.45160089352196497</v>
      </c>
      <c r="F83" s="43">
        <v>0.87788778877887697</v>
      </c>
      <c r="G83" s="200">
        <v>4</v>
      </c>
      <c r="H83" s="43">
        <v>4.1846006695361003E-2</v>
      </c>
      <c r="I83" s="43">
        <v>0.197619047619047</v>
      </c>
      <c r="J83" s="43">
        <v>0.469776609724047</v>
      </c>
      <c r="K83" s="43">
        <v>0.85975609756097504</v>
      </c>
      <c r="Q83" s="200">
        <v>8</v>
      </c>
      <c r="R83" s="209">
        <v>5.71956593849215E-2</v>
      </c>
      <c r="S83" s="209">
        <v>0.38364671381749099</v>
      </c>
      <c r="T83" s="209">
        <v>0.61929426999028803</v>
      </c>
      <c r="U83" s="209">
        <v>0.89377289377289304</v>
      </c>
      <c r="V83" s="200">
        <v>8</v>
      </c>
      <c r="W83" s="209">
        <v>3.3457249070631898E-2</v>
      </c>
      <c r="X83" s="209">
        <v>0.375404530744336</v>
      </c>
      <c r="Y83" s="209">
        <v>0.66</v>
      </c>
      <c r="Z83" s="209">
        <v>0.88235294117647001</v>
      </c>
      <c r="AM83" s="200">
        <v>8</v>
      </c>
      <c r="AN83" s="43">
        <v>6.9606175585503E-2</v>
      </c>
      <c r="AO83" s="43">
        <v>0.232713599331522</v>
      </c>
      <c r="AP83" s="43">
        <v>0.441176470588235</v>
      </c>
      <c r="AQ83" s="43">
        <v>0.84913793103448199</v>
      </c>
      <c r="AR83" s="200">
        <v>8</v>
      </c>
      <c r="AS83" s="43">
        <v>0.50693444982336699</v>
      </c>
      <c r="AT83" s="43">
        <v>0.52350114894505895</v>
      </c>
      <c r="AU83" s="43">
        <v>0.49732620320855597</v>
      </c>
      <c r="AV83" s="43">
        <v>0.142241379310344</v>
      </c>
      <c r="AW83" s="200">
        <v>8</v>
      </c>
      <c r="AX83" s="43">
        <v>0.37687969924811998</v>
      </c>
      <c r="AY83" s="43">
        <v>0.11131059245960501</v>
      </c>
      <c r="AZ83" s="43">
        <v>0.191515151515151</v>
      </c>
      <c r="BA83" s="43">
        <v>0.34517766497461899</v>
      </c>
    </row>
    <row r="84" spans="2:53">
      <c r="B84" s="200">
        <v>5</v>
      </c>
      <c r="C84" s="43">
        <v>2.7547737354122599E-2</v>
      </c>
      <c r="D84" s="43">
        <v>0.224942751453232</v>
      </c>
      <c r="E84" s="43">
        <v>0.51894135962636201</v>
      </c>
      <c r="F84" s="43">
        <v>0.90645879732739398</v>
      </c>
      <c r="G84" s="200">
        <v>5</v>
      </c>
      <c r="H84" s="43">
        <v>5.5367012508484401E-2</v>
      </c>
      <c r="I84" s="43">
        <v>0.23500908540278601</v>
      </c>
      <c r="J84" s="43">
        <v>0.51519468186134798</v>
      </c>
      <c r="K84" s="43">
        <v>0.89215686274509798</v>
      </c>
      <c r="Q84" s="200">
        <v>9</v>
      </c>
      <c r="R84" s="209">
        <v>7.7303418576213506E-2</v>
      </c>
      <c r="S84" s="209">
        <v>0.45531914893616998</v>
      </c>
      <c r="T84" s="209">
        <v>0.67599569429494</v>
      </c>
      <c r="U84" s="209">
        <v>0.90681502086230803</v>
      </c>
      <c r="V84" s="200">
        <v>9</v>
      </c>
      <c r="W84" s="209">
        <v>5.3431372549019598E-2</v>
      </c>
      <c r="X84" s="209">
        <v>0.46551724137931</v>
      </c>
      <c r="Y84" s="209">
        <v>0.68709677419354798</v>
      </c>
      <c r="Z84" s="209">
        <v>0.88059701492537301</v>
      </c>
      <c r="AM84" s="200">
        <v>9</v>
      </c>
      <c r="AN84" s="43">
        <v>7.6319293573480898E-2</v>
      </c>
      <c r="AO84" s="43">
        <v>0.246046511627906</v>
      </c>
      <c r="AP84" s="43">
        <v>0.48924400737553703</v>
      </c>
      <c r="AQ84" s="43">
        <v>0.90416666666666601</v>
      </c>
      <c r="AR84" s="200">
        <v>9</v>
      </c>
      <c r="AS84" s="43">
        <v>0.49772233513210401</v>
      </c>
      <c r="AT84" s="43">
        <v>0.53976744186046499</v>
      </c>
      <c r="AU84" s="43">
        <v>0.45666871542716603</v>
      </c>
      <c r="AV84" s="43">
        <v>8.3333333333333301E-2</v>
      </c>
      <c r="AW84" s="200">
        <v>9</v>
      </c>
      <c r="AX84" s="43">
        <v>0.36547291092745599</v>
      </c>
      <c r="AY84" s="43">
        <v>0.100189035916824</v>
      </c>
      <c r="AZ84" s="43">
        <v>0.19849246231155701</v>
      </c>
      <c r="BA84" s="43">
        <v>0.43317972350230399</v>
      </c>
    </row>
    <row r="85" spans="2:53">
      <c r="B85" s="200">
        <v>6</v>
      </c>
      <c r="C85" s="43">
        <v>3.8903774341230803E-2</v>
      </c>
      <c r="D85" s="43">
        <v>0.27866066117107102</v>
      </c>
      <c r="E85" s="43">
        <v>0.56304050978607101</v>
      </c>
      <c r="F85" s="43">
        <v>0.92880258899676305</v>
      </c>
      <c r="G85" s="200">
        <v>6</v>
      </c>
      <c r="H85" s="43">
        <v>7.3381294964028704E-2</v>
      </c>
      <c r="I85" s="43">
        <v>0.272744396308155</v>
      </c>
      <c r="J85" s="43">
        <v>0.55476753349093699</v>
      </c>
      <c r="K85" s="43">
        <v>0.91791044776119401</v>
      </c>
      <c r="Q85" s="200">
        <v>10</v>
      </c>
      <c r="R85" s="209">
        <v>0.108021527421834</v>
      </c>
      <c r="S85" s="209">
        <v>0.52942124778333</v>
      </c>
      <c r="T85" s="209">
        <v>0.72539990305380497</v>
      </c>
      <c r="U85" s="209">
        <v>0.91151515151515095</v>
      </c>
      <c r="V85" s="200">
        <v>10</v>
      </c>
      <c r="W85" s="209">
        <v>8.51345390383767E-2</v>
      </c>
      <c r="X85" s="209">
        <v>0.56935270805812399</v>
      </c>
      <c r="Y85" s="209">
        <v>0.73958333333333304</v>
      </c>
      <c r="Z85" s="209">
        <v>0.89051094890510896</v>
      </c>
      <c r="AM85" s="200">
        <v>10</v>
      </c>
      <c r="AN85" s="43">
        <v>7.7684161706732605E-2</v>
      </c>
      <c r="AO85" s="43">
        <v>0.27279772668561098</v>
      </c>
      <c r="AP85" s="43">
        <v>0.48143236074270501</v>
      </c>
      <c r="AQ85" s="43">
        <v>0.87614678899082499</v>
      </c>
      <c r="AR85" s="200">
        <v>10</v>
      </c>
      <c r="AS85" s="43">
        <v>0.48040503980830102</v>
      </c>
      <c r="AT85" s="43">
        <v>0.51407904934125503</v>
      </c>
      <c r="AU85" s="43">
        <v>0.45954907161803699</v>
      </c>
      <c r="AV85" s="43">
        <v>0.119266055045871</v>
      </c>
      <c r="AW85" s="200">
        <v>10</v>
      </c>
      <c r="AX85" s="43">
        <v>0.33532338308457699</v>
      </c>
      <c r="AY85" s="43">
        <v>0.108901515151515</v>
      </c>
      <c r="AZ85" s="43">
        <v>0.214876033057851</v>
      </c>
      <c r="BA85" s="43">
        <v>0.39267015706806202</v>
      </c>
    </row>
    <row r="86" spans="2:53">
      <c r="B86" s="200">
        <v>7</v>
      </c>
      <c r="C86" s="43">
        <v>5.90189515012709E-2</v>
      </c>
      <c r="D86" s="43">
        <v>0.33011869436201702</v>
      </c>
      <c r="E86" s="43">
        <v>0.60975081256771402</v>
      </c>
      <c r="F86" s="43">
        <v>0.91440798858773098</v>
      </c>
      <c r="G86" s="200">
        <v>7</v>
      </c>
      <c r="H86" s="43">
        <v>8.6743195704499093E-2</v>
      </c>
      <c r="I86" s="43">
        <v>0.32442358702305601</v>
      </c>
      <c r="J86" s="43">
        <v>0.59552621928859495</v>
      </c>
      <c r="K86" s="43">
        <v>0.89111111111111097</v>
      </c>
      <c r="Q86" s="200">
        <v>11</v>
      </c>
      <c r="R86" s="209">
        <v>0.14400968132311401</v>
      </c>
      <c r="S86" s="209">
        <v>0.58981417756366095</v>
      </c>
      <c r="T86" s="209">
        <v>0.75994180407371403</v>
      </c>
      <c r="U86" s="209">
        <v>0.93505039193729</v>
      </c>
      <c r="V86" s="200">
        <v>11</v>
      </c>
      <c r="W86" s="209">
        <v>0.125281658404686</v>
      </c>
      <c r="X86" s="209">
        <v>0.62577319587628799</v>
      </c>
      <c r="Y86" s="209">
        <v>0.76744186046511598</v>
      </c>
      <c r="Z86" s="209">
        <v>0.91666666666666596</v>
      </c>
      <c r="AM86" s="200">
        <v>11</v>
      </c>
      <c r="AN86" s="43">
        <v>8.6639676113360306E-2</v>
      </c>
      <c r="AO86" s="43">
        <v>0.25400118553645501</v>
      </c>
      <c r="AP86" s="43">
        <v>0.48969889064976202</v>
      </c>
      <c r="AQ86" s="43">
        <v>0.82795698924731098</v>
      </c>
      <c r="AR86" s="200">
        <v>11</v>
      </c>
      <c r="AS86" s="43">
        <v>0.45659019343229801</v>
      </c>
      <c r="AT86" s="43">
        <v>0.52311796087729701</v>
      </c>
      <c r="AU86" s="43">
        <v>0.42234548335974598</v>
      </c>
      <c r="AV86" s="43">
        <v>0.16129032258064499</v>
      </c>
      <c r="AW86" s="200">
        <v>11</v>
      </c>
      <c r="AX86" s="43">
        <v>0.305295950155763</v>
      </c>
      <c r="AY86" s="43">
        <v>0.12952158693115501</v>
      </c>
      <c r="AZ86" s="43">
        <v>0.23462783171521001</v>
      </c>
      <c r="BA86" s="43">
        <v>0.493506493506493</v>
      </c>
    </row>
    <row r="87" spans="2:53">
      <c r="B87" s="200">
        <v>8</v>
      </c>
      <c r="C87" s="43">
        <v>7.6591717521130406E-2</v>
      </c>
      <c r="D87" s="43">
        <v>0.376694336450562</v>
      </c>
      <c r="E87" s="43">
        <v>0.670886075949367</v>
      </c>
      <c r="F87" s="43">
        <v>0.93640054127198902</v>
      </c>
      <c r="G87" s="200">
        <v>8</v>
      </c>
      <c r="H87" s="43">
        <v>0.103695246003736</v>
      </c>
      <c r="I87" s="43">
        <v>0.363141171130276</v>
      </c>
      <c r="J87" s="43">
        <v>0.62209767814251404</v>
      </c>
      <c r="K87" s="43">
        <v>0.90794979079497895</v>
      </c>
      <c r="Q87" s="200">
        <v>12</v>
      </c>
      <c r="R87" s="209">
        <v>0.19156756756756699</v>
      </c>
      <c r="S87" s="209">
        <v>0.64047527788424596</v>
      </c>
      <c r="T87" s="209">
        <v>0.792638672887506</v>
      </c>
      <c r="U87" s="209">
        <v>0.94972067039106101</v>
      </c>
      <c r="V87" s="200">
        <v>12</v>
      </c>
      <c r="W87" s="209">
        <v>0.160642570281124</v>
      </c>
      <c r="X87" s="209">
        <v>0.68972142170989403</v>
      </c>
      <c r="Y87" s="209">
        <v>0.81913875598086106</v>
      </c>
      <c r="Z87" s="209">
        <v>0.94217687074829903</v>
      </c>
      <c r="AM87" s="200">
        <v>12</v>
      </c>
      <c r="AN87" s="43">
        <v>8.5368399081611299E-2</v>
      </c>
      <c r="AO87" s="43">
        <v>0.28432010409889302</v>
      </c>
      <c r="AP87" s="43">
        <v>0.47712418300653597</v>
      </c>
      <c r="AQ87" s="43">
        <v>0.78947368421052599</v>
      </c>
      <c r="AR87" s="200">
        <v>12</v>
      </c>
      <c r="AS87" s="43">
        <v>0.43508662074723398</v>
      </c>
      <c r="AT87" s="43">
        <v>0.486987638256343</v>
      </c>
      <c r="AU87" s="43">
        <v>0.43417366946778702</v>
      </c>
      <c r="AV87" s="43">
        <v>0.19078947368421001</v>
      </c>
      <c r="AW87" s="200">
        <v>12</v>
      </c>
      <c r="AX87" s="43">
        <v>0.29706601466992599</v>
      </c>
      <c r="AY87" s="43">
        <v>0.13386727688787101</v>
      </c>
      <c r="AZ87" s="43">
        <v>0.23874755381604601</v>
      </c>
      <c r="BA87" s="43">
        <v>0.59166666666666601</v>
      </c>
    </row>
    <row r="88" spans="2:53">
      <c r="B88" s="200">
        <v>9</v>
      </c>
      <c r="C88" s="43">
        <v>9.6287602156146707E-2</v>
      </c>
      <c r="D88" s="43">
        <v>0.44258342849892102</v>
      </c>
      <c r="E88" s="43">
        <v>0.69406506083933395</v>
      </c>
      <c r="F88" s="43">
        <v>0.93484419263455998</v>
      </c>
      <c r="G88" s="200">
        <v>9</v>
      </c>
      <c r="H88" s="43">
        <v>0.121333667585861</v>
      </c>
      <c r="I88" s="43">
        <v>0.42212006489994502</v>
      </c>
      <c r="J88" s="43">
        <v>0.65629053177691299</v>
      </c>
      <c r="K88" s="43">
        <v>0.919191919191919</v>
      </c>
      <c r="Q88" s="200">
        <v>13</v>
      </c>
      <c r="R88" s="209">
        <v>0.23737916219119201</v>
      </c>
      <c r="S88" s="209">
        <v>0.69749216300940398</v>
      </c>
      <c r="T88" s="209">
        <v>0.82347696879643295</v>
      </c>
      <c r="U88" s="209">
        <v>0.95266990291262099</v>
      </c>
      <c r="V88" s="200">
        <v>13</v>
      </c>
      <c r="W88" s="209">
        <v>0.21614748887476101</v>
      </c>
      <c r="X88" s="209">
        <v>0.75762859633827295</v>
      </c>
      <c r="Y88" s="209">
        <v>0.84422560429722404</v>
      </c>
      <c r="Z88" s="209">
        <v>0.95107033639143701</v>
      </c>
      <c r="AM88" s="200">
        <v>13</v>
      </c>
      <c r="AN88" s="43">
        <v>8.7068190574033602E-2</v>
      </c>
      <c r="AO88" s="43">
        <v>0.29192762700069502</v>
      </c>
      <c r="AP88" s="43">
        <v>0.47314049586776802</v>
      </c>
      <c r="AQ88" s="43">
        <v>0.67175572519083904</v>
      </c>
      <c r="AR88" s="200">
        <v>13</v>
      </c>
      <c r="AS88" s="43">
        <v>0.42031591113394101</v>
      </c>
      <c r="AT88" s="43">
        <v>0.47251217814892099</v>
      </c>
      <c r="AU88" s="43">
        <v>0.415289256198347</v>
      </c>
      <c r="AV88" s="43">
        <v>0.29007633587786202</v>
      </c>
      <c r="AW88" s="200">
        <v>13</v>
      </c>
      <c r="AX88" s="43">
        <v>0.30235988200589903</v>
      </c>
      <c r="AY88" s="43">
        <v>0.14660309892729401</v>
      </c>
      <c r="AZ88" s="43">
        <v>0.25327510917030499</v>
      </c>
      <c r="BA88" s="43">
        <v>0.51136363636363602</v>
      </c>
    </row>
    <row r="89" spans="2:53">
      <c r="B89" s="200">
        <v>10</v>
      </c>
      <c r="C89" s="43">
        <v>0.123128220672931</v>
      </c>
      <c r="D89" s="43">
        <v>0.49384080859128199</v>
      </c>
      <c r="E89" s="43">
        <v>0.75210205856769996</v>
      </c>
      <c r="F89" s="43">
        <v>0.94512195121951204</v>
      </c>
      <c r="G89" s="200">
        <v>10</v>
      </c>
      <c r="H89" s="43">
        <v>0.136811963092586</v>
      </c>
      <c r="I89" s="43">
        <v>0.45595158036314698</v>
      </c>
      <c r="J89" s="43">
        <v>0.68703054581872802</v>
      </c>
      <c r="K89" s="43">
        <v>0.92918454935622297</v>
      </c>
      <c r="Q89" s="200">
        <v>14</v>
      </c>
      <c r="R89" s="209">
        <v>0.30121816168327797</v>
      </c>
      <c r="S89" s="209">
        <v>0.74232170744403903</v>
      </c>
      <c r="T89" s="209">
        <v>0.85670209118957796</v>
      </c>
      <c r="U89" s="209">
        <v>0.95318595578673604</v>
      </c>
      <c r="V89" s="200">
        <v>14</v>
      </c>
      <c r="W89" s="209">
        <v>0.28630024610336302</v>
      </c>
      <c r="X89" s="209">
        <v>0.79712595097210404</v>
      </c>
      <c r="Y89" s="209">
        <v>0.89080982711555901</v>
      </c>
      <c r="Z89" s="209">
        <v>0.95652173913043403</v>
      </c>
      <c r="AM89" s="200">
        <v>14</v>
      </c>
      <c r="AN89" s="43">
        <v>9.3833359485328699E-2</v>
      </c>
      <c r="AO89" s="43">
        <v>0.29007065823726202</v>
      </c>
      <c r="AP89" s="43">
        <v>0.42060988433228103</v>
      </c>
      <c r="AQ89" s="43">
        <v>0.74242424242424199</v>
      </c>
      <c r="AR89" s="200">
        <v>14</v>
      </c>
      <c r="AS89" s="43">
        <v>0.40859877608661499</v>
      </c>
      <c r="AT89" s="43">
        <v>0.460394198586835</v>
      </c>
      <c r="AU89" s="43">
        <v>0.42691903259726599</v>
      </c>
      <c r="AV89" s="43">
        <v>0.234848484848484</v>
      </c>
      <c r="AW89" s="200">
        <v>14</v>
      </c>
      <c r="AX89" s="43">
        <v>0.28428093645484898</v>
      </c>
      <c r="AY89" s="43">
        <v>0.15</v>
      </c>
      <c r="AZ89" s="43">
        <v>0.30499999999999999</v>
      </c>
      <c r="BA89" s="43">
        <v>0.54081632653061196</v>
      </c>
    </row>
    <row r="90" spans="2:53">
      <c r="B90" s="200">
        <v>11</v>
      </c>
      <c r="C90" s="43">
        <v>0.14416764854401601</v>
      </c>
      <c r="D90" s="43">
        <v>0.52224596852535399</v>
      </c>
      <c r="E90" s="43">
        <v>0.752833638025594</v>
      </c>
      <c r="F90" s="43">
        <v>0.94627383015597899</v>
      </c>
      <c r="G90" s="200">
        <v>11</v>
      </c>
      <c r="H90" s="43">
        <v>0.156112852664576</v>
      </c>
      <c r="I90" s="43">
        <v>0.50963855421686699</v>
      </c>
      <c r="J90" s="43">
        <v>0.70655270655270597</v>
      </c>
      <c r="K90" s="43">
        <v>0.94320987654320898</v>
      </c>
      <c r="Q90" s="200">
        <v>15</v>
      </c>
      <c r="R90" s="209">
        <v>0.38188220230473702</v>
      </c>
      <c r="S90" s="209">
        <v>0.765058341217281</v>
      </c>
      <c r="T90" s="209">
        <v>0.87678855325914096</v>
      </c>
      <c r="U90" s="209">
        <v>0.95942028985507199</v>
      </c>
      <c r="V90" s="200">
        <v>15</v>
      </c>
      <c r="W90" s="209">
        <v>0.37870472008781503</v>
      </c>
      <c r="X90" s="209">
        <v>0.83211009174311901</v>
      </c>
      <c r="Y90" s="209">
        <v>0.90090090090090003</v>
      </c>
      <c r="Z90" s="209">
        <v>0.96164383561643796</v>
      </c>
      <c r="AM90" s="200">
        <v>15</v>
      </c>
      <c r="AN90" s="43">
        <v>9.1272104962920694E-2</v>
      </c>
      <c r="AO90" s="43">
        <v>0.29461414790996698</v>
      </c>
      <c r="AP90" s="43">
        <v>0.42236024844720499</v>
      </c>
      <c r="AQ90" s="43">
        <v>0.71794871794871795</v>
      </c>
      <c r="AR90" s="200">
        <v>15</v>
      </c>
      <c r="AS90" s="43">
        <v>0.37098307663053798</v>
      </c>
      <c r="AT90" s="43">
        <v>0.44453376205787698</v>
      </c>
      <c r="AU90" s="43">
        <v>0.43374741200828099</v>
      </c>
      <c r="AV90" s="43">
        <v>0.24786324786324701</v>
      </c>
      <c r="AW90" s="200">
        <v>15</v>
      </c>
      <c r="AX90" s="43">
        <v>0.29166666666666602</v>
      </c>
      <c r="AY90" s="43">
        <v>0.167803547066848</v>
      </c>
      <c r="AZ90" s="43">
        <v>0.308823529411764</v>
      </c>
      <c r="BA90" s="43">
        <v>0.54761904761904701</v>
      </c>
    </row>
    <row r="91" spans="2:53">
      <c r="B91" s="200">
        <v>12</v>
      </c>
      <c r="C91" s="43">
        <v>0.16789012550319601</v>
      </c>
      <c r="D91" s="43">
        <v>0.55441065594370398</v>
      </c>
      <c r="E91" s="43">
        <v>0.781018720069656</v>
      </c>
      <c r="F91" s="43">
        <v>0.94704684317718901</v>
      </c>
      <c r="G91" s="200">
        <v>12</v>
      </c>
      <c r="H91" s="43">
        <v>0.161073825503355</v>
      </c>
      <c r="I91" s="43">
        <v>0.50102249488752504</v>
      </c>
      <c r="J91" s="43">
        <v>0.73695652173912995</v>
      </c>
      <c r="K91" s="43">
        <v>0.92915531335149804</v>
      </c>
      <c r="Q91" s="200">
        <v>16</v>
      </c>
      <c r="R91" s="209">
        <v>0.47405329593267798</v>
      </c>
      <c r="S91" s="209">
        <v>0.81139337952270896</v>
      </c>
      <c r="T91" s="209">
        <v>0.88654858784107204</v>
      </c>
      <c r="U91" s="209">
        <v>0.95431472081218205</v>
      </c>
      <c r="V91" s="200">
        <v>16</v>
      </c>
      <c r="W91" s="209">
        <v>0.45384615384615301</v>
      </c>
      <c r="X91" s="209">
        <v>0.87080366225839201</v>
      </c>
      <c r="Y91" s="209">
        <v>0.92549019607843097</v>
      </c>
      <c r="Z91" s="209">
        <v>0.97941176470588198</v>
      </c>
      <c r="AM91" s="200">
        <v>16</v>
      </c>
      <c r="AN91" s="43">
        <v>9.9433915825744498E-2</v>
      </c>
      <c r="AO91" s="43">
        <v>0.27462825278810399</v>
      </c>
      <c r="AP91" s="43">
        <v>0.45530393325387303</v>
      </c>
      <c r="AQ91" s="43">
        <v>0.71052631578947301</v>
      </c>
      <c r="AR91" s="200">
        <v>16</v>
      </c>
      <c r="AS91" s="43">
        <v>0.34260398720157498</v>
      </c>
      <c r="AT91" s="43">
        <v>0.42193308550185799</v>
      </c>
      <c r="AU91" s="43">
        <v>0.40286054827175199</v>
      </c>
      <c r="AV91" s="43">
        <v>0.24561403508771901</v>
      </c>
      <c r="AW91" s="200">
        <v>16</v>
      </c>
      <c r="AX91" s="43">
        <v>0.26485148514851398</v>
      </c>
      <c r="AY91" s="43">
        <v>0.24027072758037199</v>
      </c>
      <c r="AZ91" s="43">
        <v>0.35602094240837601</v>
      </c>
      <c r="BA91" s="43">
        <v>0.65432098765432101</v>
      </c>
    </row>
    <row r="92" spans="2:53">
      <c r="B92" s="200">
        <v>13</v>
      </c>
      <c r="C92" s="43">
        <v>0.188777219430485</v>
      </c>
      <c r="D92" s="43">
        <v>0.58569628229363502</v>
      </c>
      <c r="E92" s="43">
        <v>0.78571428571428503</v>
      </c>
      <c r="F92" s="43">
        <v>0.94772727272727197</v>
      </c>
      <c r="G92" s="200">
        <v>13</v>
      </c>
      <c r="H92" s="43">
        <v>0.178238341968911</v>
      </c>
      <c r="I92" s="43">
        <v>0.55588942307692302</v>
      </c>
      <c r="J92" s="43">
        <v>0.75904677846425395</v>
      </c>
      <c r="K92" s="43">
        <v>0.94407894736842102</v>
      </c>
      <c r="Q92" s="200">
        <v>17</v>
      </c>
      <c r="R92" s="209">
        <v>0.57592891760904596</v>
      </c>
      <c r="S92" s="209">
        <v>0.85425898572131898</v>
      </c>
      <c r="T92" s="209">
        <v>0.90073081607795302</v>
      </c>
      <c r="U92" s="209">
        <v>0.95740365111561798</v>
      </c>
      <c r="V92" s="200">
        <v>17</v>
      </c>
      <c r="W92" s="209">
        <v>0.57783641160949795</v>
      </c>
      <c r="X92" s="209">
        <v>0.904938271604938</v>
      </c>
      <c r="Y92" s="209">
        <v>0.939213349225268</v>
      </c>
      <c r="Z92" s="209">
        <v>0.98360655737704905</v>
      </c>
      <c r="AM92" s="200">
        <v>17</v>
      </c>
      <c r="AN92" s="43">
        <v>0.11235090419392001</v>
      </c>
      <c r="AO92" s="43">
        <v>0.282005899705014</v>
      </c>
      <c r="AP92" s="43">
        <v>0.40994623655913898</v>
      </c>
      <c r="AQ92" s="43">
        <v>0.61206896551724099</v>
      </c>
      <c r="AR92" s="200">
        <v>17</v>
      </c>
      <c r="AS92" s="43">
        <v>0.29549826856483202</v>
      </c>
      <c r="AT92" s="43">
        <v>0.37168141592920301</v>
      </c>
      <c r="AU92" s="43">
        <v>0.40591397849462302</v>
      </c>
      <c r="AV92" s="43">
        <v>0.318965517241379</v>
      </c>
      <c r="AW92" s="200">
        <v>17</v>
      </c>
      <c r="AX92" s="43">
        <v>0.27739726027397199</v>
      </c>
      <c r="AY92" s="43">
        <v>0.23640167364016701</v>
      </c>
      <c r="AZ92" s="43">
        <v>0.363934426229508</v>
      </c>
      <c r="BA92" s="43">
        <v>0.61971830985915399</v>
      </c>
    </row>
    <row r="93" spans="2:53">
      <c r="B93" s="200">
        <v>14</v>
      </c>
      <c r="C93" s="43">
        <v>0.19844000917641599</v>
      </c>
      <c r="D93" s="43">
        <v>0.60925853275794395</v>
      </c>
      <c r="E93" s="43">
        <v>0.78947368421052599</v>
      </c>
      <c r="F93" s="43">
        <v>0.90782122905027895</v>
      </c>
      <c r="G93" s="200">
        <v>14</v>
      </c>
      <c r="H93" s="43">
        <v>0.18279569892473099</v>
      </c>
      <c r="I93" s="43">
        <v>0.54967834167262297</v>
      </c>
      <c r="J93" s="43">
        <v>0.73210633946830195</v>
      </c>
      <c r="K93" s="43">
        <v>0.9375</v>
      </c>
      <c r="Q93" s="200">
        <v>18</v>
      </c>
      <c r="R93" s="209">
        <v>0.62893081761006198</v>
      </c>
      <c r="S93" s="209">
        <v>0.89565217391304297</v>
      </c>
      <c r="T93" s="209">
        <v>0.91609353507565305</v>
      </c>
      <c r="U93" s="209">
        <v>0.98393574297188702</v>
      </c>
      <c r="V93" s="200">
        <v>18</v>
      </c>
      <c r="W93" s="209">
        <v>0.73333333333333295</v>
      </c>
      <c r="X93" s="209">
        <v>0.94945848375451203</v>
      </c>
      <c r="Y93" s="209">
        <v>0.95857988165680397</v>
      </c>
      <c r="Z93" s="209">
        <v>1</v>
      </c>
      <c r="AM93" s="200">
        <v>18</v>
      </c>
      <c r="AN93" s="43">
        <v>0.113507377979568</v>
      </c>
      <c r="AO93" s="43">
        <v>0.25787106446776598</v>
      </c>
      <c r="AP93" s="43">
        <v>0.35824742268041199</v>
      </c>
      <c r="AQ93" s="43">
        <v>0.625</v>
      </c>
      <c r="AR93" s="200">
        <v>18</v>
      </c>
      <c r="AS93" s="43">
        <v>0.244040862656072</v>
      </c>
      <c r="AT93" s="43">
        <v>0.335832083958021</v>
      </c>
      <c r="AU93" s="43">
        <v>0.40721649484535999</v>
      </c>
      <c r="AV93" s="43">
        <v>0.36111111111111099</v>
      </c>
      <c r="AW93" s="200">
        <v>18</v>
      </c>
      <c r="AX93" s="43">
        <v>0.32</v>
      </c>
      <c r="AY93" s="43">
        <v>0.26744186046511598</v>
      </c>
      <c r="AZ93" s="43">
        <v>0.27338129496402802</v>
      </c>
      <c r="BA93" s="43">
        <v>0.73333333333333295</v>
      </c>
    </row>
    <row r="94" spans="2:53">
      <c r="B94" s="200">
        <v>15</v>
      </c>
      <c r="C94" s="43">
        <v>0.22433574879227</v>
      </c>
      <c r="D94" s="43">
        <v>0.62863534675615196</v>
      </c>
      <c r="E94" s="43">
        <v>0.78306451612903205</v>
      </c>
      <c r="F94" s="43">
        <v>0.89102564102564097</v>
      </c>
      <c r="G94" s="200">
        <v>15</v>
      </c>
      <c r="H94" s="43">
        <v>0.19800884955752199</v>
      </c>
      <c r="I94" s="43">
        <v>0.55150554675118801</v>
      </c>
      <c r="J94" s="43">
        <v>0.73558897243107702</v>
      </c>
      <c r="K94" s="43">
        <v>0.907407407407407</v>
      </c>
      <c r="Q94" t="s">
        <v>884</v>
      </c>
      <c r="AM94" t="s">
        <v>884</v>
      </c>
    </row>
    <row r="95" spans="2:53">
      <c r="B95" s="200">
        <v>16</v>
      </c>
      <c r="C95" s="43">
        <v>0.259805825242718</v>
      </c>
      <c r="D95" s="43">
        <v>0.623955431754874</v>
      </c>
      <c r="E95" s="43">
        <v>0.77127172918572695</v>
      </c>
      <c r="F95" s="43">
        <v>0.93774319066147804</v>
      </c>
      <c r="G95" s="200">
        <v>16</v>
      </c>
      <c r="H95" s="43">
        <v>0.22099447513812101</v>
      </c>
      <c r="I95" s="43">
        <v>0.56651162790697596</v>
      </c>
      <c r="J95" s="43">
        <v>0.71983914209115196</v>
      </c>
      <c r="K95" s="43">
        <v>0.93333333333333302</v>
      </c>
    </row>
    <row r="96" spans="2:53">
      <c r="B96" s="200">
        <v>17</v>
      </c>
      <c r="C96" s="43">
        <v>0.27013316423589001</v>
      </c>
      <c r="D96" s="43">
        <v>0.624641833810888</v>
      </c>
      <c r="E96" s="43">
        <v>0.76724137931034397</v>
      </c>
      <c r="F96" s="43">
        <v>0.93181818181818099</v>
      </c>
      <c r="G96" s="200">
        <v>17</v>
      </c>
      <c r="H96" s="43">
        <v>0.223360655737704</v>
      </c>
      <c r="I96" s="43">
        <v>0.54897494305239103</v>
      </c>
      <c r="J96" s="43">
        <v>0.73667205169628402</v>
      </c>
      <c r="K96" s="43">
        <v>0.86309523809523803</v>
      </c>
    </row>
    <row r="97" spans="2:11">
      <c r="B97" s="200">
        <v>18</v>
      </c>
      <c r="C97" s="43">
        <v>0.209445585215605</v>
      </c>
      <c r="D97" s="43">
        <v>0.56871035940803305</v>
      </c>
      <c r="E97" s="43">
        <v>0.73684210526315697</v>
      </c>
      <c r="F97" s="43">
        <v>0.88188976377952699</v>
      </c>
      <c r="G97" s="200">
        <v>18</v>
      </c>
      <c r="H97" s="43">
        <v>0.16875000000000001</v>
      </c>
      <c r="I97" s="43">
        <v>0.5</v>
      </c>
      <c r="J97" s="43">
        <v>0.70652173913043403</v>
      </c>
      <c r="K97" s="43">
        <v>0.89411764705882302</v>
      </c>
    </row>
    <row r="98" spans="2:11">
      <c r="B98" t="s">
        <v>884</v>
      </c>
    </row>
  </sheetData>
  <mergeCells count="78">
    <mergeCell ref="K19:M19"/>
    <mergeCell ref="K20:M20"/>
    <mergeCell ref="K21:M21"/>
    <mergeCell ref="K22:M22"/>
    <mergeCell ref="R16:T16"/>
    <mergeCell ref="R17:T17"/>
    <mergeCell ref="R18:T18"/>
    <mergeCell ref="K16:M16"/>
    <mergeCell ref="K17:M17"/>
    <mergeCell ref="K18:M18"/>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AW29:BA29"/>
    <mergeCell ref="AM51:AQ51"/>
    <mergeCell ref="AR51:AV51"/>
    <mergeCell ref="AW51:BA51"/>
    <mergeCell ref="V29:Z29"/>
    <mergeCell ref="V51:Z51"/>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3874-E9AA-498C-B504-3955D13C6671}">
  <sheetPr>
    <tabColor theme="5" tint="0.79998168889431442"/>
  </sheetPr>
  <dimension ref="B2:AP71"/>
  <sheetViews>
    <sheetView tabSelected="1" zoomScale="85" zoomScaleNormal="85" workbookViewId="0"/>
  </sheetViews>
  <sheetFormatPr defaultRowHeight="15"/>
  <cols>
    <col min="11" max="11" width="8.85546875" customWidth="1"/>
    <col min="12" max="12" width="9" customWidth="1"/>
    <col min="30" max="30" width="9" customWidth="1"/>
  </cols>
  <sheetData>
    <row r="2" spans="2:40" ht="18.75">
      <c r="B2" s="319" t="s">
        <v>1127</v>
      </c>
      <c r="C2" s="319"/>
      <c r="D2" s="319"/>
      <c r="E2" s="319"/>
      <c r="F2" s="319"/>
      <c r="G2" s="319"/>
      <c r="H2" s="319"/>
      <c r="I2" s="319"/>
      <c r="J2" s="319"/>
      <c r="K2" s="319"/>
      <c r="L2" s="319"/>
      <c r="M2" s="319"/>
      <c r="N2" s="319"/>
      <c r="O2" s="319"/>
      <c r="P2" s="319"/>
      <c r="Q2" s="319"/>
      <c r="R2" s="319"/>
      <c r="S2" s="319"/>
      <c r="T2" s="319"/>
      <c r="U2" s="319"/>
      <c r="V2" s="319"/>
      <c r="W2" s="319"/>
      <c r="X2" s="319"/>
      <c r="Y2" s="319"/>
      <c r="Z2" s="319"/>
      <c r="AA2" s="319"/>
      <c r="AB2" s="319"/>
    </row>
    <row r="3" spans="2:40" ht="56.25" customHeight="1">
      <c r="B3" s="320" t="s">
        <v>1154</v>
      </c>
      <c r="C3" s="321"/>
      <c r="D3" s="321"/>
      <c r="E3" s="321"/>
      <c r="F3" s="321"/>
      <c r="G3" s="321"/>
      <c r="H3" s="321"/>
      <c r="I3" s="321"/>
      <c r="J3" s="321"/>
      <c r="K3" s="321"/>
      <c r="L3" s="321"/>
      <c r="M3" s="321"/>
      <c r="N3" s="321"/>
      <c r="O3" s="321"/>
      <c r="P3" s="321"/>
      <c r="Q3" s="321"/>
      <c r="R3" s="321"/>
      <c r="S3" s="321"/>
      <c r="T3" s="321"/>
      <c r="U3" s="321"/>
      <c r="V3" s="321"/>
      <c r="W3" s="321"/>
      <c r="X3" s="321"/>
      <c r="Y3" s="321"/>
      <c r="Z3" s="321"/>
      <c r="AA3" s="321"/>
      <c r="AB3" s="321"/>
    </row>
    <row r="4" spans="2:40" ht="40.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c r="AA4" s="321"/>
      <c r="AB4" s="321"/>
    </row>
    <row r="5" spans="2:40" ht="15" customHeight="1"/>
    <row r="6" spans="2:40">
      <c r="B6" s="342" t="s">
        <v>12</v>
      </c>
      <c r="C6" s="311" t="s">
        <v>1126</v>
      </c>
      <c r="D6" s="311"/>
      <c r="E6" s="311"/>
      <c r="F6" s="311"/>
      <c r="G6" s="311"/>
      <c r="H6" s="330" t="s">
        <v>1109</v>
      </c>
      <c r="J6" s="404" t="s">
        <v>1117</v>
      </c>
      <c r="K6" s="311" t="s">
        <v>1153</v>
      </c>
      <c r="L6" s="311"/>
      <c r="M6" s="311"/>
      <c r="N6" s="311"/>
      <c r="O6" s="311"/>
      <c r="P6" s="311"/>
      <c r="Q6" s="311"/>
      <c r="R6" s="311"/>
      <c r="S6" s="311"/>
      <c r="T6" s="311"/>
      <c r="U6" s="311"/>
      <c r="V6" s="311"/>
      <c r="W6" s="311"/>
      <c r="Y6" s="404" t="s">
        <v>1131</v>
      </c>
      <c r="Z6" s="404"/>
      <c r="AA6" s="311" t="s">
        <v>1129</v>
      </c>
      <c r="AB6" s="311"/>
      <c r="AC6" s="311" t="s">
        <v>1130</v>
      </c>
      <c r="AD6" s="311"/>
      <c r="AE6" s="311"/>
      <c r="AF6" s="311"/>
      <c r="AH6" s="311" t="s">
        <v>1136</v>
      </c>
      <c r="AI6" s="311"/>
      <c r="AJ6" s="311"/>
      <c r="AK6" s="311"/>
      <c r="AL6" s="311"/>
      <c r="AM6" s="311"/>
      <c r="AN6" s="311"/>
    </row>
    <row r="7" spans="2:40">
      <c r="B7" s="342"/>
      <c r="C7" s="266">
        <v>0</v>
      </c>
      <c r="D7" s="266">
        <v>1</v>
      </c>
      <c r="E7" s="266">
        <v>2</v>
      </c>
      <c r="F7" s="266">
        <v>3</v>
      </c>
      <c r="G7" s="266" t="s">
        <v>171</v>
      </c>
      <c r="H7" s="330"/>
      <c r="J7" s="404"/>
      <c r="K7" s="22" t="s">
        <v>487</v>
      </c>
      <c r="L7" s="266">
        <v>1</v>
      </c>
      <c r="M7" s="266">
        <v>2</v>
      </c>
      <c r="N7" s="266">
        <v>3</v>
      </c>
      <c r="O7" s="266">
        <v>4</v>
      </c>
      <c r="P7" s="266">
        <v>5</v>
      </c>
      <c r="Q7" s="266">
        <v>6</v>
      </c>
      <c r="R7" s="266">
        <v>7</v>
      </c>
      <c r="S7" s="266">
        <v>8</v>
      </c>
      <c r="T7" s="266">
        <v>9</v>
      </c>
      <c r="U7" s="266">
        <v>10</v>
      </c>
      <c r="V7" s="266">
        <v>11</v>
      </c>
      <c r="W7" s="266">
        <v>12</v>
      </c>
      <c r="Y7" s="404"/>
      <c r="Z7" s="404"/>
      <c r="AA7" s="267" t="s">
        <v>699</v>
      </c>
      <c r="AB7" s="267" t="s">
        <v>1135</v>
      </c>
      <c r="AC7" s="267" t="s">
        <v>1132</v>
      </c>
      <c r="AD7" s="267" t="s">
        <v>149</v>
      </c>
      <c r="AE7" s="267" t="s">
        <v>1133</v>
      </c>
      <c r="AF7" s="267" t="s">
        <v>1134</v>
      </c>
      <c r="AH7" s="310" t="s">
        <v>12</v>
      </c>
      <c r="AI7" s="310" t="s">
        <v>699</v>
      </c>
      <c r="AJ7" s="310" t="s">
        <v>1135</v>
      </c>
      <c r="AK7" s="310" t="s">
        <v>198</v>
      </c>
      <c r="AL7" s="310" t="s">
        <v>149</v>
      </c>
      <c r="AM7" s="310" t="s">
        <v>1132</v>
      </c>
      <c r="AN7" s="310" t="s">
        <v>1133</v>
      </c>
    </row>
    <row r="8" spans="2:40">
      <c r="B8" s="266">
        <v>0</v>
      </c>
      <c r="C8" s="43">
        <v>0</v>
      </c>
      <c r="D8" s="43">
        <v>2.3E-2</v>
      </c>
      <c r="E8" s="43">
        <v>0.19500000000000001</v>
      </c>
      <c r="F8" s="43">
        <v>0.435</v>
      </c>
      <c r="G8" s="43">
        <v>0.34699999999999998</v>
      </c>
      <c r="H8" s="43">
        <v>8.0000000000000002E-3</v>
      </c>
      <c r="I8" s="276" t="s">
        <v>1156</v>
      </c>
      <c r="J8" s="266" t="s">
        <v>1112</v>
      </c>
      <c r="K8" s="270">
        <f ca="1">OFFSET(D27, COLUMN()-11, COLUMN()-11)</f>
        <v>8.5776279950140796E-2</v>
      </c>
      <c r="L8" s="270">
        <f t="shared" ref="L8:W8" ca="1" si="0">OFFSET(E27, COLUMN()-11, 0)</f>
        <v>0.137667164001501</v>
      </c>
      <c r="M8" s="270">
        <f t="shared" ca="1" si="0"/>
        <v>0.183941942001426</v>
      </c>
      <c r="N8" s="270">
        <f t="shared" ca="1" si="0"/>
        <v>0.22695073034133001</v>
      </c>
      <c r="O8" s="270">
        <f t="shared" ca="1" si="0"/>
        <v>0.264423717521652</v>
      </c>
      <c r="P8" s="270">
        <f t="shared" ca="1" si="0"/>
        <v>0.30274735395383701</v>
      </c>
      <c r="Q8" s="270">
        <f t="shared" ca="1" si="0"/>
        <v>0.33280449109104199</v>
      </c>
      <c r="R8" s="270">
        <f t="shared" ca="1" si="0"/>
        <v>0.37370514016397399</v>
      </c>
      <c r="S8" s="270">
        <f t="shared" ca="1" si="0"/>
        <v>0.40274300642211802</v>
      </c>
      <c r="T8" s="270">
        <f t="shared" ca="1" si="0"/>
        <v>0.432294328053142</v>
      </c>
      <c r="U8" s="270">
        <f t="shared" ca="1" si="0"/>
        <v>0.45958904109588999</v>
      </c>
      <c r="V8" s="270">
        <f t="shared" ca="1" si="0"/>
        <v>0.45233644859812999</v>
      </c>
      <c r="W8" s="270">
        <f t="shared" ca="1" si="0"/>
        <v>0.43661971830985902</v>
      </c>
      <c r="Y8" s="318" t="s">
        <v>1137</v>
      </c>
      <c r="Z8" s="318"/>
      <c r="AA8" s="43">
        <v>4.5999999999999999E-2</v>
      </c>
      <c r="AB8" s="43">
        <v>0.27</v>
      </c>
      <c r="AC8" s="43">
        <v>9.8000000000000004E-2</v>
      </c>
      <c r="AD8" s="73">
        <f>AC8/$H$14</f>
        <v>1.0425531914893618</v>
      </c>
      <c r="AE8" s="43">
        <v>0.14699999999999999</v>
      </c>
      <c r="AF8" s="43">
        <v>0.16500000000000001</v>
      </c>
      <c r="AH8" s="310">
        <v>0</v>
      </c>
      <c r="AI8" s="43">
        <v>0</v>
      </c>
      <c r="AJ8" s="43">
        <v>1.9E-2</v>
      </c>
      <c r="AK8" s="272">
        <v>2.3E-2</v>
      </c>
      <c r="AL8" s="73">
        <f>AJ8/AK8</f>
        <v>0.82608695652173914</v>
      </c>
      <c r="AM8" s="43">
        <v>6.4999999999999997E-3</v>
      </c>
      <c r="AN8" s="43">
        <v>4.7E-2</v>
      </c>
    </row>
    <row r="9" spans="2:40">
      <c r="B9" s="266">
        <v>1</v>
      </c>
      <c r="C9" s="43">
        <v>1E-3</v>
      </c>
      <c r="D9" s="43">
        <v>5.8000000000000003E-2</v>
      </c>
      <c r="E9" s="43">
        <v>0.30099999999999999</v>
      </c>
      <c r="F9" s="43">
        <v>0.434</v>
      </c>
      <c r="G9" s="43">
        <v>0.20699999999999999</v>
      </c>
      <c r="H9" s="43">
        <v>1.7000000000000001E-2</v>
      </c>
      <c r="I9" s="52"/>
      <c r="J9" s="266" t="s">
        <v>1113</v>
      </c>
      <c r="K9" s="274"/>
      <c r="L9" s="271">
        <f t="shared" ref="L9:W9" ca="1" si="1">OFFSET($D$43, COLUMN()-11, COLUMN()-11)</f>
        <v>0.172042437490003</v>
      </c>
      <c r="M9" s="271">
        <f t="shared" ca="1" si="1"/>
        <v>0.27114908370480401</v>
      </c>
      <c r="N9" s="271">
        <f t="shared" ca="1" si="1"/>
        <v>0.33433119505820802</v>
      </c>
      <c r="O9" s="271">
        <f t="shared" ca="1" si="1"/>
        <v>0.38791669353278702</v>
      </c>
      <c r="P9" s="271">
        <f t="shared" ca="1" si="1"/>
        <v>0.42851128970531899</v>
      </c>
      <c r="Q9" s="271">
        <f t="shared" ca="1" si="1"/>
        <v>0.46563344363824</v>
      </c>
      <c r="R9" s="271">
        <f t="shared" ca="1" si="1"/>
        <v>0.49540733998096698</v>
      </c>
      <c r="S9" s="271">
        <f t="shared" ca="1" si="1"/>
        <v>0.52291747135316002</v>
      </c>
      <c r="T9" s="271">
        <f t="shared" ca="1" si="1"/>
        <v>0.53105324938640397</v>
      </c>
      <c r="U9" s="271">
        <f t="shared" ca="1" si="1"/>
        <v>0.54017549048604896</v>
      </c>
      <c r="V9" s="271">
        <f t="shared" ca="1" si="1"/>
        <v>0.54934893376108695</v>
      </c>
      <c r="W9" s="271">
        <f t="shared" ca="1" si="1"/>
        <v>0.54528512858740197</v>
      </c>
      <c r="X9" s="269"/>
      <c r="Y9" s="318" t="s">
        <v>1138</v>
      </c>
      <c r="Z9" s="318"/>
      <c r="AA9" s="43">
        <v>6.3E-2</v>
      </c>
      <c r="AB9" s="43">
        <v>0.32600000000000001</v>
      </c>
      <c r="AC9" s="43">
        <v>0.1135</v>
      </c>
      <c r="AD9" s="73">
        <f t="shared" ref="AD9:AD23" si="2">AC9/$H$14</f>
        <v>1.2074468085106382</v>
      </c>
      <c r="AE9" s="43">
        <v>0.16350000000000001</v>
      </c>
      <c r="AF9" s="43">
        <v>0.14799999999999999</v>
      </c>
      <c r="AH9" s="310">
        <v>1</v>
      </c>
      <c r="AI9" s="43">
        <v>1E-3</v>
      </c>
      <c r="AJ9" s="43">
        <v>4.1000000000000002E-2</v>
      </c>
      <c r="AK9" s="272">
        <v>5.8000000000000003E-2</v>
      </c>
      <c r="AL9" s="73">
        <f t="shared" ref="AL9:AL18" si="3">AJ9/AK9</f>
        <v>0.7068965517241379</v>
      </c>
      <c r="AM9" s="43">
        <v>1.0999999999999999E-2</v>
      </c>
      <c r="AN9" s="43">
        <v>6.25E-2</v>
      </c>
    </row>
    <row r="10" spans="2:40">
      <c r="B10" s="266">
        <v>2</v>
      </c>
      <c r="C10" s="43">
        <v>2E-3</v>
      </c>
      <c r="D10" s="43">
        <v>0.111</v>
      </c>
      <c r="E10" s="43">
        <v>0.39200000000000002</v>
      </c>
      <c r="F10" s="43">
        <v>0.379</v>
      </c>
      <c r="G10" s="43">
        <v>0.11600000000000001</v>
      </c>
      <c r="H10" s="43">
        <v>2.9000000000000001E-2</v>
      </c>
      <c r="I10" s="52"/>
      <c r="J10" s="266" t="s">
        <v>1118</v>
      </c>
      <c r="K10" s="275"/>
      <c r="L10" s="275"/>
      <c r="M10" s="270">
        <f t="shared" ref="M10:W10" ca="1" si="4">OFFSET(F59, COLUMN()-11, 0)</f>
        <v>0.27828618968385999</v>
      </c>
      <c r="N10" s="270">
        <f t="shared" ca="1" si="4"/>
        <v>0.41829393627954697</v>
      </c>
      <c r="O10" s="270">
        <f t="shared" ca="1" si="4"/>
        <v>0.47736932368950802</v>
      </c>
      <c r="P10" s="270">
        <f t="shared" ca="1" si="4"/>
        <v>0.52134024730753803</v>
      </c>
      <c r="Q10" s="270">
        <f t="shared" ca="1" si="4"/>
        <v>0.54952696692811498</v>
      </c>
      <c r="R10" s="270">
        <f t="shared" ca="1" si="4"/>
        <v>0.57528292281787197</v>
      </c>
      <c r="S10" s="270">
        <f t="shared" ca="1" si="4"/>
        <v>0.58725145678572999</v>
      </c>
      <c r="T10" s="270">
        <f t="shared" ca="1" si="4"/>
        <v>0.59998889629136098</v>
      </c>
      <c r="U10" s="270">
        <f t="shared" ca="1" si="4"/>
        <v>0.58536770857099396</v>
      </c>
      <c r="V10" s="270">
        <f t="shared" ca="1" si="4"/>
        <v>0.56669219827114503</v>
      </c>
      <c r="W10" s="270">
        <f t="shared" ca="1" si="4"/>
        <v>0.53415208613728105</v>
      </c>
      <c r="Y10" s="318" t="s">
        <v>1139</v>
      </c>
      <c r="Z10" s="318"/>
      <c r="AA10" s="43">
        <v>5.0999999999999997E-2</v>
      </c>
      <c r="AB10" s="43">
        <v>0.28199999999999997</v>
      </c>
      <c r="AC10" s="43">
        <v>9.5500000000000002E-2</v>
      </c>
      <c r="AD10" s="73">
        <f t="shared" si="2"/>
        <v>1.0159574468085106</v>
      </c>
      <c r="AE10" s="43">
        <v>0.13800000000000001</v>
      </c>
      <c r="AF10" s="43">
        <v>0.18099999999999999</v>
      </c>
      <c r="AH10" s="310">
        <v>2</v>
      </c>
      <c r="AI10" s="43">
        <v>4.0000000000000001E-3</v>
      </c>
      <c r="AJ10" s="43">
        <v>6.8000000000000005E-2</v>
      </c>
      <c r="AK10" s="272">
        <v>0.111</v>
      </c>
      <c r="AL10" s="73">
        <f t="shared" si="3"/>
        <v>0.61261261261261268</v>
      </c>
      <c r="AM10" s="43">
        <v>1.55E-2</v>
      </c>
      <c r="AN10" s="43">
        <v>7.1999999999999995E-2</v>
      </c>
    </row>
    <row r="11" spans="2:40">
      <c r="B11" s="266">
        <v>3</v>
      </c>
      <c r="C11" s="43">
        <v>5.0000000000000001E-3</v>
      </c>
      <c r="D11" s="43">
        <v>0.17799999999999999</v>
      </c>
      <c r="E11" s="43">
        <v>0.44900000000000001</v>
      </c>
      <c r="F11" s="43">
        <v>0.30299999999999999</v>
      </c>
      <c r="G11" s="43">
        <v>6.4000000000000001E-2</v>
      </c>
      <c r="H11" s="43">
        <v>4.5999999999999999E-2</v>
      </c>
      <c r="I11" s="277" t="s">
        <v>1155</v>
      </c>
      <c r="J11" s="266" t="s">
        <v>1114</v>
      </c>
      <c r="K11" s="270">
        <f t="shared" ref="K11:W11" ca="1" si="5">OFFSET(U27, COLUMN()-11,0)</f>
        <v>0.117155664221678</v>
      </c>
      <c r="L11" s="270">
        <f t="shared" ca="1" si="5"/>
        <v>0.199589942807812</v>
      </c>
      <c r="M11" s="270">
        <f t="shared" ca="1" si="5"/>
        <v>0.25935746352413003</v>
      </c>
      <c r="N11" s="270">
        <f t="shared" ca="1" si="5"/>
        <v>0.31359701782671801</v>
      </c>
      <c r="O11" s="270">
        <f t="shared" ca="1" si="5"/>
        <v>0.35894925399703997</v>
      </c>
      <c r="P11" s="270">
        <f t="shared" ca="1" si="5"/>
        <v>0.39996138499163297</v>
      </c>
      <c r="Q11" s="270">
        <f t="shared" ca="1" si="5"/>
        <v>0.43689551426968698</v>
      </c>
      <c r="R11" s="270">
        <f t="shared" ca="1" si="5"/>
        <v>0.47330268741159798</v>
      </c>
      <c r="S11" s="270">
        <f t="shared" ca="1" si="5"/>
        <v>0.50501169395255596</v>
      </c>
      <c r="T11" s="270">
        <f t="shared" ca="1" si="5"/>
        <v>0.52337779109845595</v>
      </c>
      <c r="U11" s="270">
        <f t="shared" ca="1" si="5"/>
        <v>0.53200789622109401</v>
      </c>
      <c r="V11" s="270">
        <f t="shared" ca="1" si="5"/>
        <v>0.54061770049312197</v>
      </c>
      <c r="W11" s="270">
        <f t="shared" ca="1" si="5"/>
        <v>0.53377265238879701</v>
      </c>
      <c r="Y11" s="318" t="s">
        <v>1140</v>
      </c>
      <c r="Z11" s="318"/>
      <c r="AA11" s="43">
        <v>0.10100000000000001</v>
      </c>
      <c r="AB11" s="43">
        <v>0.35599999999999998</v>
      </c>
      <c r="AC11" s="43">
        <v>0.1045</v>
      </c>
      <c r="AD11" s="73">
        <f t="shared" si="2"/>
        <v>1.1117021276595744</v>
      </c>
      <c r="AE11" s="43">
        <v>0.14349999999999999</v>
      </c>
      <c r="AF11" s="43">
        <v>0.16900000000000001</v>
      </c>
      <c r="AH11" s="310">
        <v>3</v>
      </c>
      <c r="AI11" s="43">
        <v>0.01</v>
      </c>
      <c r="AJ11" s="43">
        <v>0.108</v>
      </c>
      <c r="AK11" s="272">
        <v>0.17799999999999999</v>
      </c>
      <c r="AL11" s="73">
        <f t="shared" si="3"/>
        <v>0.6067415730337079</v>
      </c>
      <c r="AM11" s="43">
        <v>2.0500000000000001E-2</v>
      </c>
      <c r="AN11" s="43">
        <v>7.6499999999999999E-2</v>
      </c>
    </row>
    <row r="12" spans="2:40">
      <c r="B12" s="266">
        <v>4</v>
      </c>
      <c r="C12" s="43">
        <v>0.01</v>
      </c>
      <c r="D12" s="43">
        <v>0.25700000000000001</v>
      </c>
      <c r="E12" s="43">
        <v>0.46899999999999997</v>
      </c>
      <c r="F12" s="43">
        <v>0.22800000000000001</v>
      </c>
      <c r="G12" s="43">
        <v>3.5999999999999997E-2</v>
      </c>
      <c r="H12" s="43">
        <v>6.2E-2</v>
      </c>
      <c r="J12" s="266" t="s">
        <v>1115</v>
      </c>
      <c r="K12" s="275"/>
      <c r="L12" s="270">
        <f t="shared" ref="L12:W12" ca="1" si="6">OFFSET(V43, COLUMN()-11,0)</f>
        <v>0.16192594946766201</v>
      </c>
      <c r="M12" s="270">
        <f t="shared" ca="1" si="6"/>
        <v>0.29819758156513798</v>
      </c>
      <c r="N12" s="270">
        <f t="shared" ca="1" si="6"/>
        <v>0.38325352545798003</v>
      </c>
      <c r="O12" s="270">
        <f t="shared" ca="1" si="6"/>
        <v>0.456558139534883</v>
      </c>
      <c r="P12" s="270">
        <f t="shared" ca="1" si="6"/>
        <v>0.50173208657828205</v>
      </c>
      <c r="Q12" s="270">
        <f t="shared" ca="1" si="6"/>
        <v>0.53825702380039298</v>
      </c>
      <c r="R12" s="270">
        <f t="shared" ca="1" si="6"/>
        <v>0.56486347537986903</v>
      </c>
      <c r="S12" s="270">
        <f t="shared" ca="1" si="6"/>
        <v>0.58800884009410403</v>
      </c>
      <c r="T12" s="270">
        <f t="shared" ca="1" si="6"/>
        <v>0.59319318347332095</v>
      </c>
      <c r="U12" s="270">
        <f t="shared" ca="1" si="6"/>
        <v>0.58625395001436298</v>
      </c>
      <c r="V12" s="270">
        <f t="shared" ca="1" si="6"/>
        <v>0.57626743413770198</v>
      </c>
      <c r="W12" s="270">
        <f t="shared" ca="1" si="6"/>
        <v>0.55806451612903196</v>
      </c>
      <c r="Y12" s="318" t="s">
        <v>1141</v>
      </c>
      <c r="Z12" s="318"/>
      <c r="AA12" s="43">
        <v>7.6999999999999999E-2</v>
      </c>
      <c r="AB12" s="43">
        <v>0.34300000000000003</v>
      </c>
      <c r="AC12" s="43">
        <v>0.1195</v>
      </c>
      <c r="AD12" s="73">
        <f t="shared" si="2"/>
        <v>1.2712765957446808</v>
      </c>
      <c r="AE12" s="43">
        <v>0.16900000000000001</v>
      </c>
      <c r="AF12" s="43">
        <v>0.125</v>
      </c>
      <c r="AH12" s="310">
        <v>4</v>
      </c>
      <c r="AI12" s="43">
        <v>0.02</v>
      </c>
      <c r="AJ12" s="43">
        <v>0.161</v>
      </c>
      <c r="AK12" s="272">
        <v>0.25700000000000001</v>
      </c>
      <c r="AL12" s="73">
        <f t="shared" si="3"/>
        <v>0.62645914396887159</v>
      </c>
      <c r="AM12" s="43">
        <v>2.5499999999999998E-2</v>
      </c>
      <c r="AN12" s="43">
        <v>7.85E-2</v>
      </c>
    </row>
    <row r="13" spans="2:40">
      <c r="B13" s="266">
        <v>5</v>
      </c>
      <c r="C13" s="43">
        <v>1.7999999999999999E-2</v>
      </c>
      <c r="D13" s="43">
        <v>0.33500000000000002</v>
      </c>
      <c r="E13" s="43">
        <v>0.45700000000000002</v>
      </c>
      <c r="F13" s="43">
        <v>0.16700000000000001</v>
      </c>
      <c r="G13" s="43">
        <v>2.3E-2</v>
      </c>
      <c r="H13" s="43">
        <v>0.08</v>
      </c>
      <c r="J13" s="266" t="s">
        <v>1116</v>
      </c>
      <c r="K13" s="275"/>
      <c r="L13" s="275"/>
      <c r="M13" s="270">
        <f t="shared" ref="M13:W13" ca="1" si="7">OFFSET(W59, COLUMN()-11, 0)</f>
        <v>0.18580645161290299</v>
      </c>
      <c r="N13" s="270">
        <f t="shared" ca="1" si="7"/>
        <v>0.36192714453584002</v>
      </c>
      <c r="O13" s="270">
        <f t="shared" ca="1" si="7"/>
        <v>0.46253385495034599</v>
      </c>
      <c r="P13" s="270">
        <f t="shared" ca="1" si="7"/>
        <v>0.53958724202626596</v>
      </c>
      <c r="Q13" s="270">
        <f t="shared" ca="1" si="7"/>
        <v>0.56845278881732197</v>
      </c>
      <c r="R13" s="270">
        <f t="shared" ca="1" si="7"/>
        <v>0.59759689009306105</v>
      </c>
      <c r="S13" s="270">
        <f t="shared" ca="1" si="7"/>
        <v>0.60450623202301002</v>
      </c>
      <c r="T13" s="270">
        <f t="shared" ca="1" si="7"/>
        <v>0.61157784195326803</v>
      </c>
      <c r="U13" s="270">
        <f t="shared" ca="1" si="7"/>
        <v>0.59247006931316903</v>
      </c>
      <c r="V13" s="270">
        <f t="shared" ca="1" si="7"/>
        <v>0.569016881827209</v>
      </c>
      <c r="W13" s="270">
        <f t="shared" ca="1" si="7"/>
        <v>0.52377158034528504</v>
      </c>
      <c r="Y13" s="318" t="s">
        <v>1142</v>
      </c>
      <c r="Z13" s="318"/>
      <c r="AA13" s="43">
        <v>7.5999999999999998E-2</v>
      </c>
      <c r="AB13" s="43">
        <v>0.36099999999999999</v>
      </c>
      <c r="AC13" s="43">
        <v>0.127</v>
      </c>
      <c r="AD13" s="73">
        <f t="shared" si="2"/>
        <v>1.3510638297872342</v>
      </c>
      <c r="AE13" s="43">
        <v>0.18</v>
      </c>
      <c r="AF13" s="43">
        <v>0.13500000000000001</v>
      </c>
      <c r="AH13" s="310">
        <v>5</v>
      </c>
      <c r="AI13" s="43">
        <v>3.5999999999999997E-2</v>
      </c>
      <c r="AJ13" s="43">
        <v>0.219</v>
      </c>
      <c r="AK13" s="272">
        <v>0.33500000000000002</v>
      </c>
      <c r="AL13" s="73">
        <f t="shared" si="3"/>
        <v>0.65373134328358207</v>
      </c>
      <c r="AM13" s="43">
        <v>3.1E-2</v>
      </c>
      <c r="AN13" s="43">
        <v>7.6499999999999999E-2</v>
      </c>
    </row>
    <row r="14" spans="2:40">
      <c r="B14" s="266">
        <v>6</v>
      </c>
      <c r="C14" s="43">
        <v>2.8000000000000001E-2</v>
      </c>
      <c r="D14" s="43">
        <v>0.40799999999999997</v>
      </c>
      <c r="E14" s="43">
        <v>0.42399999999999999</v>
      </c>
      <c r="F14" s="43">
        <v>0.124</v>
      </c>
      <c r="G14" s="43">
        <v>1.6E-2</v>
      </c>
      <c r="H14" s="43">
        <v>9.4E-2</v>
      </c>
      <c r="J14" s="266" t="s">
        <v>908</v>
      </c>
      <c r="K14" s="272">
        <v>2.3E-2</v>
      </c>
      <c r="L14" s="272">
        <v>5.8000000000000003E-2</v>
      </c>
      <c r="M14" s="272">
        <v>0.111</v>
      </c>
      <c r="N14" s="272">
        <v>0.17799999999999999</v>
      </c>
      <c r="O14" s="272">
        <v>0.25700000000000001</v>
      </c>
      <c r="P14" s="272">
        <v>0.33500000000000002</v>
      </c>
      <c r="Q14" s="272">
        <v>0.40799999999999997</v>
      </c>
      <c r="R14" s="272">
        <v>0.46899999999999997</v>
      </c>
      <c r="S14" s="272">
        <v>0.51900000000000002</v>
      </c>
      <c r="T14" s="272">
        <v>0.55200000000000005</v>
      </c>
      <c r="U14" s="272">
        <v>0.56299999999999994</v>
      </c>
      <c r="V14" s="272">
        <v>0.56100000000000005</v>
      </c>
      <c r="W14" s="272">
        <v>0.54900000000000004</v>
      </c>
      <c r="Y14" s="318" t="s">
        <v>1143</v>
      </c>
      <c r="Z14" s="318"/>
      <c r="AA14" s="43">
        <v>9.0999999999999998E-2</v>
      </c>
      <c r="AB14" s="43">
        <v>0.37</v>
      </c>
      <c r="AC14" s="43">
        <v>0.125</v>
      </c>
      <c r="AD14" s="73">
        <f t="shared" si="2"/>
        <v>1.3297872340425532</v>
      </c>
      <c r="AE14" s="43">
        <v>0.17249999999999999</v>
      </c>
      <c r="AF14" s="43">
        <v>0.15</v>
      </c>
      <c r="AH14" s="310">
        <v>6</v>
      </c>
      <c r="AI14" s="43">
        <v>5.8000000000000003E-2</v>
      </c>
      <c r="AJ14" s="43">
        <v>0.27500000000000002</v>
      </c>
      <c r="AK14" s="272">
        <v>0.40799999999999997</v>
      </c>
      <c r="AL14" s="73">
        <f t="shared" si="3"/>
        <v>0.6740196078431373</v>
      </c>
      <c r="AM14" s="43">
        <v>3.5499999999999997E-2</v>
      </c>
      <c r="AN14" s="43">
        <v>7.4499999999999997E-2</v>
      </c>
    </row>
    <row r="15" spans="2:40" ht="15.75" thickBot="1">
      <c r="B15" s="266">
        <v>7</v>
      </c>
      <c r="C15" s="43">
        <v>4.2000000000000003E-2</v>
      </c>
      <c r="D15" s="43">
        <v>0.46899999999999997</v>
      </c>
      <c r="E15" s="43">
        <v>0.38200000000000001</v>
      </c>
      <c r="F15" s="43">
        <v>9.1999999999999998E-2</v>
      </c>
      <c r="G15" s="43">
        <v>1.4E-2</v>
      </c>
      <c r="H15" s="43">
        <v>0.108</v>
      </c>
      <c r="J15" s="385" t="s">
        <v>1125</v>
      </c>
      <c r="K15" s="386"/>
      <c r="L15" s="386"/>
      <c r="M15" s="386"/>
      <c r="N15" s="386"/>
      <c r="O15" s="416"/>
      <c r="P15" s="386"/>
      <c r="Q15" s="386"/>
      <c r="R15" s="386"/>
      <c r="S15" s="386"/>
      <c r="T15" s="386"/>
      <c r="U15" s="386"/>
      <c r="V15" s="386"/>
      <c r="W15" s="387"/>
      <c r="Y15" s="318" t="s">
        <v>1144</v>
      </c>
      <c r="Z15" s="318"/>
      <c r="AA15" s="43">
        <v>0.13300000000000001</v>
      </c>
      <c r="AB15" s="43">
        <v>0.42</v>
      </c>
      <c r="AC15" s="43">
        <v>0.13300000000000001</v>
      </c>
      <c r="AD15" s="73">
        <f t="shared" si="2"/>
        <v>1.4148936170212767</v>
      </c>
      <c r="AE15" s="43">
        <v>0.17849999999999999</v>
      </c>
      <c r="AF15" s="43">
        <v>0.13300000000000001</v>
      </c>
      <c r="AH15" s="310">
        <v>7</v>
      </c>
      <c r="AI15" s="43">
        <v>7.8E-2</v>
      </c>
      <c r="AJ15" s="43">
        <v>0.317</v>
      </c>
      <c r="AK15" s="272">
        <v>0.46899999999999997</v>
      </c>
      <c r="AL15" s="73">
        <f t="shared" si="3"/>
        <v>0.67590618336886998</v>
      </c>
      <c r="AM15" s="43">
        <v>3.85E-2</v>
      </c>
      <c r="AN15" s="43">
        <v>6.7000000000000004E-2</v>
      </c>
    </row>
    <row r="16" spans="2:40" ht="15.75" thickBot="1">
      <c r="B16" s="266">
        <v>8</v>
      </c>
      <c r="C16" s="43">
        <v>5.8000000000000003E-2</v>
      </c>
      <c r="D16" s="43">
        <v>0.51900000000000002</v>
      </c>
      <c r="E16" s="43">
        <v>0.33700000000000002</v>
      </c>
      <c r="F16" s="43">
        <v>7.3999999999999996E-2</v>
      </c>
      <c r="G16" s="43">
        <v>1.2999999999999999E-2</v>
      </c>
      <c r="H16" s="43">
        <v>0.113</v>
      </c>
      <c r="J16" s="266" t="s">
        <v>1112</v>
      </c>
      <c r="K16" s="73">
        <f t="shared" ref="K16:W16" ca="1" si="8">K8/K$14</f>
        <v>3.7294034760930783</v>
      </c>
      <c r="L16" s="73">
        <f t="shared" ca="1" si="8"/>
        <v>2.3735717931293276</v>
      </c>
      <c r="M16" s="73">
        <f t="shared" ca="1" si="8"/>
        <v>1.6571346126254594</v>
      </c>
      <c r="N16" s="86">
        <f t="shared" ca="1" si="8"/>
        <v>1.2750041030411798</v>
      </c>
      <c r="O16" s="90">
        <f t="shared" ca="1" si="8"/>
        <v>1.028886060395533</v>
      </c>
      <c r="P16" s="192">
        <f t="shared" ca="1" si="8"/>
        <v>0.90372344463831933</v>
      </c>
      <c r="Q16" s="73">
        <f t="shared" ca="1" si="8"/>
        <v>0.81569728208588732</v>
      </c>
      <c r="R16" s="73">
        <f t="shared" ca="1" si="8"/>
        <v>0.79681266559482733</v>
      </c>
      <c r="S16" s="87">
        <f t="shared" ca="1" si="8"/>
        <v>0.77599808559174954</v>
      </c>
      <c r="T16" s="73">
        <f t="shared" ca="1" si="8"/>
        <v>0.78314189864699635</v>
      </c>
      <c r="U16" s="73">
        <f t="shared" ca="1" si="8"/>
        <v>0.81632156500158093</v>
      </c>
      <c r="V16" s="73">
        <f t="shared" ca="1" si="8"/>
        <v>0.80630382994319061</v>
      </c>
      <c r="W16" s="73">
        <f t="shared" ca="1" si="8"/>
        <v>0.7953000333512914</v>
      </c>
      <c r="Y16" s="318" t="s">
        <v>1145</v>
      </c>
      <c r="Z16" s="318"/>
      <c r="AA16" s="43">
        <v>4.3999999999999997E-2</v>
      </c>
      <c r="AB16" s="43">
        <v>0.26300000000000001</v>
      </c>
      <c r="AC16" s="43">
        <v>8.3000000000000004E-2</v>
      </c>
      <c r="AD16" s="73">
        <f t="shared" si="2"/>
        <v>0.88297872340425532</v>
      </c>
      <c r="AE16" s="43">
        <v>0.1235</v>
      </c>
      <c r="AF16" s="43">
        <v>0.17699999999999999</v>
      </c>
      <c r="AH16" s="310">
        <v>8</v>
      </c>
      <c r="AI16" s="43">
        <v>9.7000000000000003E-2</v>
      </c>
      <c r="AJ16" s="43">
        <v>0.34499999999999997</v>
      </c>
      <c r="AK16" s="272">
        <v>0.51900000000000002</v>
      </c>
      <c r="AL16" s="73">
        <f t="shared" si="3"/>
        <v>0.66473988439306353</v>
      </c>
      <c r="AM16" s="43">
        <v>4.1000000000000002E-2</v>
      </c>
      <c r="AN16" s="82"/>
    </row>
    <row r="17" spans="2:42" ht="15.75" thickBot="1">
      <c r="B17" s="266">
        <v>9</v>
      </c>
      <c r="C17" s="43">
        <v>7.3999999999999996E-2</v>
      </c>
      <c r="D17" s="43">
        <v>0.55200000000000005</v>
      </c>
      <c r="E17" s="43">
        <v>0.29499999999999998</v>
      </c>
      <c r="F17" s="43">
        <v>6.6000000000000003E-2</v>
      </c>
      <c r="G17" s="43">
        <v>1.2999999999999999E-2</v>
      </c>
      <c r="H17" s="43">
        <v>0.11700000000000001</v>
      </c>
      <c r="J17" s="266" t="s">
        <v>1113</v>
      </c>
      <c r="K17" s="76"/>
      <c r="L17" s="73">
        <f t="shared" ref="L17:W17" ca="1" si="9">L9/L$14</f>
        <v>2.966248922241431</v>
      </c>
      <c r="M17" s="73">
        <f t="shared" ca="1" si="9"/>
        <v>2.442784537881117</v>
      </c>
      <c r="N17" s="73">
        <f t="shared" ca="1" si="9"/>
        <v>1.8782651407764497</v>
      </c>
      <c r="O17" s="189">
        <f t="shared" ca="1" si="9"/>
        <v>1.5094034767812723</v>
      </c>
      <c r="P17" s="73">
        <f t="shared" ca="1" si="9"/>
        <v>1.2791381782248328</v>
      </c>
      <c r="Q17" s="73">
        <f t="shared" ca="1" si="9"/>
        <v>1.1412584402898041</v>
      </c>
      <c r="R17" s="86">
        <f t="shared" ca="1" si="9"/>
        <v>1.0563056289572856</v>
      </c>
      <c r="S17" s="90">
        <f t="shared" ca="1" si="9"/>
        <v>1.0075481143606166</v>
      </c>
      <c r="T17" s="192">
        <f t="shared" ca="1" si="9"/>
        <v>0.96205298801884764</v>
      </c>
      <c r="U17" s="73">
        <f t="shared" ca="1" si="9"/>
        <v>0.95945913052584197</v>
      </c>
      <c r="V17" s="87">
        <f t="shared" ca="1" si="9"/>
        <v>0.97923161098232958</v>
      </c>
      <c r="W17" s="73">
        <f t="shared" ca="1" si="9"/>
        <v>0.99323338540510364</v>
      </c>
      <c r="Y17" s="318" t="s">
        <v>1146</v>
      </c>
      <c r="Z17" s="318"/>
      <c r="AA17" s="43">
        <v>6.6000000000000003E-2</v>
      </c>
      <c r="AB17" s="43">
        <v>0.32700000000000001</v>
      </c>
      <c r="AC17" s="43">
        <v>0.108</v>
      </c>
      <c r="AD17" s="73">
        <f t="shared" si="2"/>
        <v>1.1489361702127658</v>
      </c>
      <c r="AE17" s="43">
        <v>0.1545</v>
      </c>
      <c r="AF17" s="43">
        <v>0.161</v>
      </c>
      <c r="AH17" s="267">
        <v>9</v>
      </c>
      <c r="AI17" s="43">
        <v>0.109</v>
      </c>
      <c r="AJ17" s="43">
        <v>0.36399999999999999</v>
      </c>
      <c r="AK17" s="272">
        <v>0.55200000000000005</v>
      </c>
      <c r="AL17" s="73">
        <f t="shared" si="3"/>
        <v>0.65942028985507239</v>
      </c>
      <c r="AM17" s="43">
        <v>3.85E-2</v>
      </c>
      <c r="AN17" s="82"/>
    </row>
    <row r="18" spans="2:42" ht="15.75" thickBot="1">
      <c r="B18" s="266">
        <v>10</v>
      </c>
      <c r="C18" s="43">
        <v>9.2999999999999999E-2</v>
      </c>
      <c r="D18" s="43">
        <v>0.56299999999999994</v>
      </c>
      <c r="E18" s="43">
        <v>0.27</v>
      </c>
      <c r="F18" s="43">
        <v>5.8999999999999997E-2</v>
      </c>
      <c r="G18" s="43">
        <v>1.4999999999999999E-2</v>
      </c>
      <c r="H18" s="43">
        <v>0.114</v>
      </c>
      <c r="J18" s="266" t="s">
        <v>1118</v>
      </c>
      <c r="K18" s="76"/>
      <c r="L18" s="76"/>
      <c r="M18" s="73">
        <f t="shared" ref="M18:W18" ca="1" si="10">M10/M$14</f>
        <v>2.5070827899446844</v>
      </c>
      <c r="N18" s="73">
        <f t="shared" ca="1" si="10"/>
        <v>2.3499659341547585</v>
      </c>
      <c r="O18" s="73">
        <f t="shared" ca="1" si="10"/>
        <v>1.8574681855622879</v>
      </c>
      <c r="P18" s="73">
        <f t="shared" ca="1" si="10"/>
        <v>1.5562395442016059</v>
      </c>
      <c r="Q18" s="73">
        <f t="shared" ca="1" si="10"/>
        <v>1.3468798209022428</v>
      </c>
      <c r="R18" s="73">
        <f t="shared" ca="1" si="10"/>
        <v>1.2266160401233945</v>
      </c>
      <c r="S18" s="189">
        <f t="shared" ca="1" si="10"/>
        <v>1.1315056970823314</v>
      </c>
      <c r="T18" s="73">
        <f t="shared" ca="1" si="10"/>
        <v>1.0869364063249292</v>
      </c>
      <c r="U18" s="86">
        <f t="shared" ca="1" si="10"/>
        <v>1.0397295001260995</v>
      </c>
      <c r="V18" s="90">
        <f t="shared" ca="1" si="10"/>
        <v>1.0101465209824332</v>
      </c>
      <c r="W18" s="192">
        <f t="shared" ca="1" si="10"/>
        <v>0.97295461955788887</v>
      </c>
      <c r="Y18" s="318" t="s">
        <v>1147</v>
      </c>
      <c r="Z18" s="318"/>
      <c r="AA18" s="43">
        <v>4.9000000000000002E-2</v>
      </c>
      <c r="AB18" s="43">
        <v>0.26700000000000002</v>
      </c>
      <c r="AC18" s="43">
        <v>8.5000000000000006E-2</v>
      </c>
      <c r="AD18" s="73">
        <f t="shared" si="2"/>
        <v>0.9042553191489362</v>
      </c>
      <c r="AE18" s="43">
        <v>0.124</v>
      </c>
      <c r="AF18" s="43">
        <v>0.19</v>
      </c>
      <c r="AH18" s="267">
        <v>10</v>
      </c>
      <c r="AI18" s="43">
        <v>0.114</v>
      </c>
      <c r="AJ18" s="43">
        <v>0.373</v>
      </c>
      <c r="AK18" s="272">
        <v>0.56299999999999994</v>
      </c>
      <c r="AL18" s="73">
        <f t="shared" si="3"/>
        <v>0.66252220248667859</v>
      </c>
      <c r="AM18" s="43">
        <v>3.7999999999999999E-2</v>
      </c>
      <c r="AN18" s="82"/>
    </row>
    <row r="19" spans="2:42">
      <c r="B19" s="266">
        <v>11</v>
      </c>
      <c r="C19" s="43">
        <v>0.11700000000000001</v>
      </c>
      <c r="D19" s="43">
        <v>0.56100000000000005</v>
      </c>
      <c r="E19" s="43">
        <v>0.246</v>
      </c>
      <c r="F19" s="43">
        <v>5.8000000000000003E-2</v>
      </c>
      <c r="G19" s="43">
        <v>1.7000000000000001E-2</v>
      </c>
      <c r="H19" s="82"/>
      <c r="J19" s="266" t="s">
        <v>1114</v>
      </c>
      <c r="K19" s="73">
        <f ca="1">K11/K$14</f>
        <v>5.0937245313773047</v>
      </c>
      <c r="L19" s="73">
        <f ca="1">L11/L$14</f>
        <v>3.4412059104795172</v>
      </c>
      <c r="M19" s="73">
        <f t="shared" ref="M19:W19" ca="1" si="11">M11/M$14</f>
        <v>2.336553725442613</v>
      </c>
      <c r="N19" s="73">
        <f t="shared" ca="1" si="11"/>
        <v>1.7617809990265056</v>
      </c>
      <c r="O19" s="73">
        <f t="shared" ca="1" si="11"/>
        <v>1.3966897042686379</v>
      </c>
      <c r="P19" s="73">
        <f t="shared" ca="1" si="11"/>
        <v>1.193914582064576</v>
      </c>
      <c r="Q19" s="73">
        <f t="shared" ca="1" si="11"/>
        <v>1.0708223388962916</v>
      </c>
      <c r="R19" s="73">
        <f t="shared" ca="1" si="11"/>
        <v>1.0091741735854969</v>
      </c>
      <c r="S19" s="73">
        <f t="shared" ca="1" si="11"/>
        <v>0.97304757987004997</v>
      </c>
      <c r="T19" s="73">
        <f t="shared" ca="1" si="11"/>
        <v>0.94814817227981141</v>
      </c>
      <c r="U19" s="73">
        <f t="shared" ca="1" si="11"/>
        <v>0.94495185829679229</v>
      </c>
      <c r="V19" s="189">
        <f t="shared" ca="1" si="11"/>
        <v>0.96366791531750784</v>
      </c>
      <c r="W19" s="73">
        <f t="shared" ca="1" si="11"/>
        <v>0.9722634834040017</v>
      </c>
      <c r="Y19" s="318" t="s">
        <v>1148</v>
      </c>
      <c r="Z19" s="318"/>
      <c r="AA19" s="43">
        <v>9.8000000000000004E-2</v>
      </c>
      <c r="AB19" s="43">
        <v>0.34</v>
      </c>
      <c r="AC19" s="43">
        <v>9.8000000000000004E-2</v>
      </c>
      <c r="AD19" s="73">
        <f t="shared" si="2"/>
        <v>1.0425531914893618</v>
      </c>
      <c r="AE19" s="43">
        <v>0.13450000000000001</v>
      </c>
      <c r="AF19" s="43">
        <v>0.183</v>
      </c>
    </row>
    <row r="20" spans="2:42">
      <c r="B20" s="266">
        <v>12</v>
      </c>
      <c r="C20" s="43">
        <v>0.13400000000000001</v>
      </c>
      <c r="D20" s="43">
        <v>0.54900000000000004</v>
      </c>
      <c r="E20" s="43">
        <v>0.23499999999999999</v>
      </c>
      <c r="F20" s="43">
        <v>6.4000000000000001E-2</v>
      </c>
      <c r="G20" s="43">
        <v>1.7999999999999999E-2</v>
      </c>
      <c r="H20" s="82"/>
      <c r="J20" s="266" t="s">
        <v>1115</v>
      </c>
      <c r="K20" s="76"/>
      <c r="L20" s="73">
        <f ca="1">L12/L$14</f>
        <v>2.7918267149596896</v>
      </c>
      <c r="M20" s="73">
        <f t="shared" ref="M20:W20" ca="1" si="12">M12/M$14</f>
        <v>2.6864646987850267</v>
      </c>
      <c r="N20" s="73">
        <f t="shared" ca="1" si="12"/>
        <v>2.1531096935841574</v>
      </c>
      <c r="O20" s="73">
        <f t="shared" ca="1" si="12"/>
        <v>1.7764908153108288</v>
      </c>
      <c r="P20" s="73">
        <f t="shared" ca="1" si="12"/>
        <v>1.4977077211292</v>
      </c>
      <c r="Q20" s="73">
        <f t="shared" ca="1" si="12"/>
        <v>1.3192574112754731</v>
      </c>
      <c r="R20" s="73">
        <f t="shared" ca="1" si="12"/>
        <v>1.2043997342854351</v>
      </c>
      <c r="S20" s="73">
        <f t="shared" ca="1" si="12"/>
        <v>1.1329650098152293</v>
      </c>
      <c r="T20" s="73">
        <f t="shared" ca="1" si="12"/>
        <v>1.0746253323792045</v>
      </c>
      <c r="U20" s="73">
        <f t="shared" ca="1" si="12"/>
        <v>1.041303641233327</v>
      </c>
      <c r="V20" s="73">
        <f t="shared" ca="1" si="12"/>
        <v>1.0272146776073119</v>
      </c>
      <c r="W20" s="73">
        <f t="shared" ca="1" si="12"/>
        <v>1.0165109583406775</v>
      </c>
      <c r="Y20" s="318" t="s">
        <v>1149</v>
      </c>
      <c r="Z20" s="318"/>
      <c r="AA20" s="43">
        <v>6.0999999999999999E-2</v>
      </c>
      <c r="AB20" s="43">
        <v>0.30599999999999999</v>
      </c>
      <c r="AC20" s="43">
        <v>7.8E-2</v>
      </c>
      <c r="AD20" s="73">
        <f t="shared" si="2"/>
        <v>0.82978723404255317</v>
      </c>
      <c r="AE20" s="43">
        <v>0.109</v>
      </c>
      <c r="AF20" s="43">
        <v>0.189</v>
      </c>
      <c r="AH20" s="311" t="s">
        <v>1244</v>
      </c>
      <c r="AI20" s="311"/>
      <c r="AJ20" s="311"/>
      <c r="AK20" s="311"/>
      <c r="AL20" s="311"/>
      <c r="AM20" s="311"/>
      <c r="AN20" s="311"/>
      <c r="AO20" s="311"/>
      <c r="AP20" s="311"/>
    </row>
    <row r="21" spans="2:42">
      <c r="C21" s="8"/>
      <c r="D21" s="8"/>
      <c r="E21" s="8"/>
      <c r="F21" s="8"/>
      <c r="G21" s="8"/>
      <c r="H21" s="8"/>
      <c r="J21" s="266" t="s">
        <v>1116</v>
      </c>
      <c r="K21" s="76"/>
      <c r="L21" s="76"/>
      <c r="M21" s="73">
        <f t="shared" ref="M21:W21" ca="1" si="13">M13/M$14</f>
        <v>1.6739319965126396</v>
      </c>
      <c r="N21" s="73">
        <f t="shared" ca="1" si="13"/>
        <v>2.0332985648080899</v>
      </c>
      <c r="O21" s="73">
        <f t="shared" ca="1" si="13"/>
        <v>1.7997426262659377</v>
      </c>
      <c r="P21" s="73">
        <f t="shared" ca="1" si="13"/>
        <v>1.6107081851530327</v>
      </c>
      <c r="Q21" s="73">
        <f t="shared" ca="1" si="13"/>
        <v>1.3932666392581421</v>
      </c>
      <c r="R21" s="73">
        <f t="shared" ca="1" si="13"/>
        <v>1.274193795507593</v>
      </c>
      <c r="S21" s="73">
        <f t="shared" ca="1" si="13"/>
        <v>1.1647518921445279</v>
      </c>
      <c r="T21" s="73">
        <f t="shared" ca="1" si="13"/>
        <v>1.1079308731037463</v>
      </c>
      <c r="U21" s="73">
        <f t="shared" ca="1" si="13"/>
        <v>1.0523447057072275</v>
      </c>
      <c r="V21" s="73">
        <f t="shared" ca="1" si="13"/>
        <v>1.0142903419379838</v>
      </c>
      <c r="W21" s="73">
        <f t="shared" ca="1" si="13"/>
        <v>0.95404659443585604</v>
      </c>
      <c r="Y21" s="318" t="s">
        <v>1150</v>
      </c>
      <c r="Z21" s="318"/>
      <c r="AA21" s="43">
        <v>7.9000000000000001E-2</v>
      </c>
      <c r="AB21" s="43">
        <v>0.33500000000000002</v>
      </c>
      <c r="AC21" s="43">
        <v>0.10299999999999999</v>
      </c>
      <c r="AD21" s="73">
        <f t="shared" si="2"/>
        <v>1.0957446808510638</v>
      </c>
      <c r="AE21" s="43">
        <v>0.14499999999999999</v>
      </c>
      <c r="AF21" s="43">
        <v>0.16600000000000001</v>
      </c>
      <c r="AH21" s="335" t="s">
        <v>1243</v>
      </c>
      <c r="AI21" s="335"/>
      <c r="AJ21" s="335"/>
      <c r="AK21" s="335" t="s">
        <v>1242</v>
      </c>
      <c r="AL21" s="335"/>
      <c r="AM21" s="335"/>
      <c r="AN21" s="335" t="s">
        <v>1247</v>
      </c>
      <c r="AO21" s="335"/>
      <c r="AP21" s="335"/>
    </row>
    <row r="22" spans="2:42">
      <c r="Y22" s="318" t="s">
        <v>1151</v>
      </c>
      <c r="Z22" s="318"/>
      <c r="AA22" s="43">
        <v>0.10100000000000001</v>
      </c>
      <c r="AB22" s="43">
        <v>0.33800000000000002</v>
      </c>
      <c r="AC22" s="43">
        <v>9.1499999999999998E-2</v>
      </c>
      <c r="AD22" s="73">
        <f t="shared" si="2"/>
        <v>0.97340425531914887</v>
      </c>
      <c r="AE22" s="43">
        <v>0.1295</v>
      </c>
      <c r="AF22" s="43">
        <v>0.185</v>
      </c>
      <c r="AH22" s="309" t="s">
        <v>1112</v>
      </c>
      <c r="AI22" s="309" t="s">
        <v>1113</v>
      </c>
      <c r="AJ22" s="309" t="s">
        <v>1118</v>
      </c>
      <c r="AK22" s="309" t="s">
        <v>1114</v>
      </c>
      <c r="AL22" s="309" t="s">
        <v>1115</v>
      </c>
      <c r="AM22" s="309" t="s">
        <v>1116</v>
      </c>
      <c r="AN22" s="309" t="s">
        <v>405</v>
      </c>
      <c r="AO22" s="309" t="s">
        <v>1245</v>
      </c>
      <c r="AP22" s="309" t="s">
        <v>1246</v>
      </c>
    </row>
    <row r="23" spans="2:42">
      <c r="Y23" s="318" t="s">
        <v>1152</v>
      </c>
      <c r="Z23" s="318"/>
      <c r="AA23" s="43">
        <v>0.115</v>
      </c>
      <c r="AB23" s="43">
        <v>0.32400000000000001</v>
      </c>
      <c r="AC23" s="43">
        <v>8.5000000000000006E-2</v>
      </c>
      <c r="AD23" s="73">
        <f t="shared" si="2"/>
        <v>0.9042553191489362</v>
      </c>
      <c r="AE23" s="43">
        <v>0.115</v>
      </c>
      <c r="AF23" s="43">
        <v>0.16700000000000001</v>
      </c>
      <c r="AH23" s="73">
        <v>0.81569728208588732</v>
      </c>
      <c r="AI23" s="73">
        <v>1.1412584402898041</v>
      </c>
      <c r="AJ23" s="73">
        <v>1.3468798209022428</v>
      </c>
      <c r="AK23" s="73">
        <v>1.0708223388962916</v>
      </c>
      <c r="AL23" s="73">
        <v>1.3192574112754731</v>
      </c>
      <c r="AM23" s="73">
        <v>1.3932666392581421</v>
      </c>
      <c r="AN23" s="73">
        <f>AVERAGE(AD12:AD15)</f>
        <v>1.3417553191489362</v>
      </c>
      <c r="AO23" s="73">
        <f>AVERAGE(AD8:AD11)</f>
        <v>1.0944148936170213</v>
      </c>
      <c r="AP23" s="73">
        <f>AVERAGE(AD16:AD23)</f>
        <v>0.9727393617021276</v>
      </c>
    </row>
    <row r="24" spans="2:42">
      <c r="AA24" s="8"/>
      <c r="AB24" s="8"/>
      <c r="AC24" s="8"/>
      <c r="AD24" s="8"/>
      <c r="AE24" s="8"/>
      <c r="AO24" s="8"/>
    </row>
    <row r="25" spans="2:42">
      <c r="D25" s="311" t="s">
        <v>1119</v>
      </c>
      <c r="E25" s="311"/>
      <c r="F25" s="311"/>
      <c r="G25" s="311"/>
      <c r="H25" s="311"/>
      <c r="I25" s="311"/>
      <c r="J25" s="311"/>
      <c r="K25" s="311"/>
      <c r="L25" s="311"/>
      <c r="M25" s="311"/>
      <c r="N25" s="311"/>
      <c r="O25" s="311"/>
      <c r="P25" s="311"/>
      <c r="U25" s="311" t="s">
        <v>1122</v>
      </c>
      <c r="V25" s="311"/>
      <c r="W25" s="311"/>
      <c r="X25" s="311"/>
      <c r="Y25" s="311"/>
      <c r="Z25" s="311"/>
      <c r="AA25" s="311"/>
      <c r="AB25" s="311"/>
      <c r="AC25" s="311"/>
      <c r="AD25" s="311"/>
      <c r="AE25" s="311"/>
      <c r="AF25" s="311"/>
      <c r="AG25" s="311"/>
    </row>
    <row r="26" spans="2:42" ht="15" customHeight="1">
      <c r="D26" s="9">
        <v>0</v>
      </c>
      <c r="E26" s="9">
        <v>1</v>
      </c>
      <c r="F26" s="9">
        <v>2</v>
      </c>
      <c r="G26" s="9">
        <v>3</v>
      </c>
      <c r="H26" s="9">
        <v>4</v>
      </c>
      <c r="I26" s="9">
        <v>5</v>
      </c>
      <c r="J26" s="9">
        <v>6</v>
      </c>
      <c r="K26" s="9">
        <v>7</v>
      </c>
      <c r="L26" s="9">
        <v>8</v>
      </c>
      <c r="M26" s="9">
        <v>9</v>
      </c>
      <c r="N26" s="9">
        <v>10</v>
      </c>
      <c r="O26" s="9">
        <v>11</v>
      </c>
      <c r="P26" s="9">
        <v>12</v>
      </c>
      <c r="Q26" s="266" t="s">
        <v>1110</v>
      </c>
      <c r="U26" s="9">
        <v>0</v>
      </c>
      <c r="V26" s="9">
        <v>1</v>
      </c>
      <c r="W26" s="9">
        <v>2</v>
      </c>
      <c r="X26" s="9">
        <v>3</v>
      </c>
      <c r="Y26" s="9">
        <v>4</v>
      </c>
      <c r="Z26" s="9">
        <v>5</v>
      </c>
      <c r="AA26" s="9">
        <v>6</v>
      </c>
      <c r="AB26" s="9">
        <v>7</v>
      </c>
      <c r="AC26" s="9">
        <v>8</v>
      </c>
      <c r="AD26" s="9">
        <v>9</v>
      </c>
      <c r="AE26" s="9">
        <v>10</v>
      </c>
      <c r="AF26" s="9">
        <v>11</v>
      </c>
      <c r="AG26" s="9">
        <v>12</v>
      </c>
      <c r="AH26" s="266" t="s">
        <v>1110</v>
      </c>
    </row>
    <row r="27" spans="2:42" ht="15.75" customHeight="1">
      <c r="B27" s="372" t="s">
        <v>1111</v>
      </c>
      <c r="C27" s="266">
        <v>0</v>
      </c>
      <c r="D27" s="43">
        <v>8.5776279950140796E-2</v>
      </c>
      <c r="E27" s="82"/>
      <c r="F27" s="82"/>
      <c r="G27" s="82"/>
      <c r="H27" s="82"/>
      <c r="I27" s="82"/>
      <c r="J27" s="82"/>
      <c r="K27" s="82"/>
      <c r="L27" s="82"/>
      <c r="M27" s="82"/>
      <c r="N27" s="82"/>
      <c r="O27" s="82"/>
      <c r="P27" s="82"/>
      <c r="Q27" s="56">
        <v>2.3E-2</v>
      </c>
      <c r="S27" s="372" t="s">
        <v>1111</v>
      </c>
      <c r="T27" s="266">
        <v>0</v>
      </c>
      <c r="U27" s="43">
        <v>0.117155664221678</v>
      </c>
      <c r="V27" s="82"/>
      <c r="W27" s="82"/>
      <c r="X27" s="82"/>
      <c r="Y27" s="82"/>
      <c r="Z27" s="82"/>
      <c r="AA27" s="82"/>
      <c r="AB27" s="82"/>
      <c r="AC27" s="82"/>
      <c r="AD27" s="82"/>
      <c r="AE27" s="82"/>
      <c r="AF27" s="82"/>
      <c r="AG27" s="82"/>
      <c r="AH27" s="56">
        <v>2.3E-2</v>
      </c>
    </row>
    <row r="28" spans="2:42">
      <c r="B28" s="372"/>
      <c r="C28" s="266">
        <v>1</v>
      </c>
      <c r="D28" s="43">
        <v>0.134828712681026</v>
      </c>
      <c r="E28" s="43">
        <v>0.137667164001501</v>
      </c>
      <c r="F28" s="82"/>
      <c r="G28" s="82"/>
      <c r="H28" s="82"/>
      <c r="I28" s="82"/>
      <c r="J28" s="82"/>
      <c r="K28" s="82"/>
      <c r="L28" s="82"/>
      <c r="M28" s="82"/>
      <c r="N28" s="82"/>
      <c r="O28" s="82"/>
      <c r="P28" s="82"/>
      <c r="Q28" s="56">
        <v>5.8000000000000003E-2</v>
      </c>
      <c r="S28" s="372"/>
      <c r="T28" s="266">
        <v>1</v>
      </c>
      <c r="U28" s="43">
        <v>0.15981522094162601</v>
      </c>
      <c r="V28" s="43">
        <v>0.199589942807812</v>
      </c>
      <c r="W28" s="82"/>
      <c r="X28" s="82"/>
      <c r="Y28" s="82"/>
      <c r="Z28" s="82"/>
      <c r="AA28" s="82"/>
      <c r="AB28" s="82"/>
      <c r="AC28" s="82"/>
      <c r="AD28" s="82"/>
      <c r="AE28" s="82"/>
      <c r="AF28" s="82"/>
      <c r="AG28" s="82"/>
      <c r="AH28" s="56">
        <v>5.8000000000000003E-2</v>
      </c>
    </row>
    <row r="29" spans="2:42">
      <c r="B29" s="372"/>
      <c r="C29" s="266">
        <v>2</v>
      </c>
      <c r="D29" s="43">
        <v>0.188402199648667</v>
      </c>
      <c r="E29" s="43">
        <v>0.208789391543414</v>
      </c>
      <c r="F29" s="43">
        <v>0.183941942001426</v>
      </c>
      <c r="G29" s="82"/>
      <c r="H29" s="82"/>
      <c r="I29" s="82"/>
      <c r="J29" s="82"/>
      <c r="K29" s="82"/>
      <c r="L29" s="82"/>
      <c r="M29" s="82"/>
      <c r="N29" s="82"/>
      <c r="O29" s="82"/>
      <c r="P29" s="82"/>
      <c r="Q29" s="56">
        <v>0.111</v>
      </c>
      <c r="S29" s="372"/>
      <c r="T29" s="266">
        <v>2</v>
      </c>
      <c r="U29" s="43">
        <v>0.20489943269726599</v>
      </c>
      <c r="V29" s="43">
        <v>0.26968651567421598</v>
      </c>
      <c r="W29" s="43">
        <v>0.25935746352413003</v>
      </c>
      <c r="X29" s="82"/>
      <c r="Y29" s="82"/>
      <c r="Z29" s="82"/>
      <c r="AA29" s="82"/>
      <c r="AB29" s="82"/>
      <c r="AC29" s="82"/>
      <c r="AD29" s="82"/>
      <c r="AE29" s="82"/>
      <c r="AF29" s="82"/>
      <c r="AG29" s="82"/>
      <c r="AH29" s="56">
        <v>0.111</v>
      </c>
    </row>
    <row r="30" spans="2:42">
      <c r="B30" s="372"/>
      <c r="C30" s="266">
        <v>3</v>
      </c>
      <c r="D30" s="43">
        <v>0.24719316969050101</v>
      </c>
      <c r="E30" s="43">
        <v>0.27845876469854502</v>
      </c>
      <c r="F30" s="43">
        <v>0.26535429751717698</v>
      </c>
      <c r="G30" s="43">
        <v>0.22695073034133001</v>
      </c>
      <c r="H30" s="82"/>
      <c r="I30" s="82"/>
      <c r="J30" s="82"/>
      <c r="K30" s="82"/>
      <c r="L30" s="82"/>
      <c r="M30" s="82"/>
      <c r="N30" s="82"/>
      <c r="O30" s="82"/>
      <c r="P30" s="82"/>
      <c r="Q30" s="56">
        <v>0.17799999999999999</v>
      </c>
      <c r="S30" s="372"/>
      <c r="T30" s="266">
        <v>3</v>
      </c>
      <c r="U30" s="43">
        <v>0.24903106380517101</v>
      </c>
      <c r="V30" s="43">
        <v>0.334032731850608</v>
      </c>
      <c r="W30" s="43">
        <v>0.334942824984095</v>
      </c>
      <c r="X30" s="43">
        <v>0.31359701782671801</v>
      </c>
      <c r="Y30" s="82"/>
      <c r="Z30" s="82"/>
      <c r="AA30" s="82"/>
      <c r="AB30" s="82"/>
      <c r="AC30" s="82"/>
      <c r="AD30" s="82"/>
      <c r="AE30" s="82"/>
      <c r="AF30" s="82"/>
      <c r="AG30" s="82"/>
      <c r="AH30" s="56">
        <v>0.17799999999999999</v>
      </c>
    </row>
    <row r="31" spans="2:42">
      <c r="B31" s="372"/>
      <c r="C31" s="266">
        <v>4</v>
      </c>
      <c r="D31" s="43">
        <v>0.30101334110957201</v>
      </c>
      <c r="E31" s="43">
        <v>0.34829158342298</v>
      </c>
      <c r="F31" s="43">
        <v>0.34065503405803799</v>
      </c>
      <c r="G31" s="43">
        <v>0.31412199115198303</v>
      </c>
      <c r="H31" s="43">
        <v>0.264423717521652</v>
      </c>
      <c r="I31" s="82"/>
      <c r="J31" s="82"/>
      <c r="K31" s="82"/>
      <c r="L31" s="82"/>
      <c r="M31" s="82"/>
      <c r="N31" s="82"/>
      <c r="O31" s="82"/>
      <c r="P31" s="82"/>
      <c r="Q31" s="56">
        <v>0.25700000000000001</v>
      </c>
      <c r="S31" s="372"/>
      <c r="T31" s="266">
        <v>4</v>
      </c>
      <c r="U31" s="43">
        <v>0.28612047874099</v>
      </c>
      <c r="V31" s="43">
        <v>0.39290752853661598</v>
      </c>
      <c r="W31" s="43">
        <v>0.401614382682076</v>
      </c>
      <c r="X31" s="43">
        <v>0.38946662193894599</v>
      </c>
      <c r="Y31" s="43">
        <v>0.35894925399703997</v>
      </c>
      <c r="Z31" s="82"/>
      <c r="AA31" s="82"/>
      <c r="AB31" s="82"/>
      <c r="AC31" s="82"/>
      <c r="AD31" s="82"/>
      <c r="AE31" s="82"/>
      <c r="AF31" s="82"/>
      <c r="AG31" s="82"/>
      <c r="AH31" s="56">
        <v>0.25700000000000001</v>
      </c>
    </row>
    <row r="32" spans="2:42">
      <c r="B32" s="372"/>
      <c r="C32" s="266">
        <v>5</v>
      </c>
      <c r="D32" s="43">
        <v>0.35348994996183503</v>
      </c>
      <c r="E32" s="43">
        <v>0.40866005073205403</v>
      </c>
      <c r="F32" s="43">
        <v>0.40925144654493101</v>
      </c>
      <c r="G32" s="43">
        <v>0.39273584251750099</v>
      </c>
      <c r="H32" s="43">
        <v>0.354412996148048</v>
      </c>
      <c r="I32" s="43">
        <v>0.30274735395383701</v>
      </c>
      <c r="J32" s="82"/>
      <c r="K32" s="82"/>
      <c r="L32" s="82"/>
      <c r="M32" s="82"/>
      <c r="N32" s="82"/>
      <c r="O32" s="82"/>
      <c r="P32" s="82"/>
      <c r="Q32" s="56">
        <v>0.33500000000000002</v>
      </c>
      <c r="S32" s="372"/>
      <c r="T32" s="266">
        <v>5</v>
      </c>
      <c r="U32" s="43">
        <v>0.328321381756496</v>
      </c>
      <c r="V32" s="43">
        <v>0.440908575531955</v>
      </c>
      <c r="W32" s="43">
        <v>0.457377507363532</v>
      </c>
      <c r="X32" s="43">
        <v>0.45224042027194</v>
      </c>
      <c r="Y32" s="43">
        <v>0.43434222911612203</v>
      </c>
      <c r="Z32" s="43">
        <v>0.39996138499163297</v>
      </c>
      <c r="AA32" s="82"/>
      <c r="AB32" s="82"/>
      <c r="AC32" s="82"/>
      <c r="AD32" s="82"/>
      <c r="AE32" s="82"/>
      <c r="AF32" s="82"/>
      <c r="AG32" s="82"/>
      <c r="AH32" s="56">
        <v>0.33500000000000002</v>
      </c>
    </row>
    <row r="33" spans="2:34">
      <c r="B33" s="372"/>
      <c r="C33" s="266">
        <v>6</v>
      </c>
      <c r="D33" s="43">
        <v>0.40249394998655502</v>
      </c>
      <c r="E33" s="43">
        <v>0.46305444887118102</v>
      </c>
      <c r="F33" s="43">
        <v>0.46949928799599699</v>
      </c>
      <c r="G33" s="43">
        <v>0.46048427680316401</v>
      </c>
      <c r="H33" s="43">
        <v>0.42942205740252198</v>
      </c>
      <c r="I33" s="43">
        <v>0.39383755422575001</v>
      </c>
      <c r="J33" s="43">
        <v>0.33280449109104199</v>
      </c>
      <c r="K33" s="82"/>
      <c r="L33" s="82"/>
      <c r="M33" s="82"/>
      <c r="N33" s="82"/>
      <c r="O33" s="82"/>
      <c r="P33" s="82"/>
      <c r="Q33" s="56">
        <v>0.40799999999999997</v>
      </c>
      <c r="S33" s="372"/>
      <c r="T33" s="266">
        <v>6</v>
      </c>
      <c r="U33" s="43">
        <v>0.36375309547830798</v>
      </c>
      <c r="V33" s="43">
        <v>0.48486365912505103</v>
      </c>
      <c r="W33" s="43">
        <v>0.50346665286904302</v>
      </c>
      <c r="X33" s="43">
        <v>0.506038803706512</v>
      </c>
      <c r="Y33" s="43">
        <v>0.49346604691925999</v>
      </c>
      <c r="Z33" s="43">
        <v>0.46986961675227101</v>
      </c>
      <c r="AA33" s="43">
        <v>0.43689551426968698</v>
      </c>
      <c r="AB33" s="82"/>
      <c r="AC33" s="82"/>
      <c r="AD33" s="82"/>
      <c r="AE33" s="82"/>
      <c r="AF33" s="82"/>
      <c r="AG33" s="82"/>
      <c r="AH33" s="56">
        <v>0.40799999999999997</v>
      </c>
    </row>
    <row r="34" spans="2:34">
      <c r="B34" s="372"/>
      <c r="C34" s="266">
        <v>7</v>
      </c>
      <c r="D34" s="43">
        <v>0.43751033228632802</v>
      </c>
      <c r="E34" s="43">
        <v>0.50734779566130095</v>
      </c>
      <c r="F34" s="43">
        <v>0.51538145372917199</v>
      </c>
      <c r="G34" s="43">
        <v>0.51258912815804203</v>
      </c>
      <c r="H34" s="43">
        <v>0.49337392837112398</v>
      </c>
      <c r="I34" s="43">
        <v>0.464601493748309</v>
      </c>
      <c r="J34" s="43">
        <v>0.42023334356769998</v>
      </c>
      <c r="K34" s="43">
        <v>0.37370514016397399</v>
      </c>
      <c r="L34" s="82"/>
      <c r="M34" s="82"/>
      <c r="N34" s="82"/>
      <c r="O34" s="82"/>
      <c r="P34" s="82"/>
      <c r="Q34" s="56">
        <v>0.46899999999999997</v>
      </c>
      <c r="S34" s="372"/>
      <c r="T34" s="266">
        <v>7</v>
      </c>
      <c r="U34" s="43">
        <v>0.38540619063582499</v>
      </c>
      <c r="V34" s="43">
        <v>0.51775870887082998</v>
      </c>
      <c r="W34" s="43">
        <v>0.53937477820434199</v>
      </c>
      <c r="X34" s="43">
        <v>0.54691211401425099</v>
      </c>
      <c r="Y34" s="43">
        <v>0.53882002591224598</v>
      </c>
      <c r="Z34" s="43">
        <v>0.52016331901389301</v>
      </c>
      <c r="AA34" s="43">
        <v>0.49942837420996999</v>
      </c>
      <c r="AB34" s="43">
        <v>0.47330268741159798</v>
      </c>
      <c r="AC34" s="82"/>
      <c r="AD34" s="82"/>
      <c r="AE34" s="82"/>
      <c r="AF34" s="82"/>
      <c r="AG34" s="82"/>
      <c r="AH34" s="56">
        <v>0.46899999999999997</v>
      </c>
    </row>
    <row r="35" spans="2:34">
      <c r="B35" s="372"/>
      <c r="C35" s="266">
        <v>8</v>
      </c>
      <c r="D35" s="43">
        <v>0.46494888378885801</v>
      </c>
      <c r="E35" s="43">
        <v>0.53451115018560302</v>
      </c>
      <c r="F35" s="43">
        <v>0.54957069491253396</v>
      </c>
      <c r="G35" s="43">
        <v>0.54787934186471599</v>
      </c>
      <c r="H35" s="43">
        <v>0.541218274111675</v>
      </c>
      <c r="I35" s="43">
        <v>0.51347502768841302</v>
      </c>
      <c r="J35" s="43">
        <v>0.48969012786545302</v>
      </c>
      <c r="K35" s="43">
        <v>0.45291938162769901</v>
      </c>
      <c r="L35" s="43">
        <v>0.40274300642211802</v>
      </c>
      <c r="M35" s="82"/>
      <c r="N35" s="82"/>
      <c r="O35" s="82"/>
      <c r="P35" s="82"/>
      <c r="Q35" s="56">
        <v>0.51900000000000002</v>
      </c>
      <c r="S35" s="372"/>
      <c r="T35" s="266">
        <v>8</v>
      </c>
      <c r="U35" s="43">
        <v>0.40083391243919297</v>
      </c>
      <c r="V35" s="43">
        <v>0.53643160826858205</v>
      </c>
      <c r="W35" s="43">
        <v>0.56225888533201995</v>
      </c>
      <c r="X35" s="43">
        <v>0.57437403669991505</v>
      </c>
      <c r="Y35" s="43">
        <v>0.57097402757565996</v>
      </c>
      <c r="Z35" s="43">
        <v>0.55705463654175202</v>
      </c>
      <c r="AA35" s="43">
        <v>0.54149017052242798</v>
      </c>
      <c r="AB35" s="43">
        <v>0.526733001658374</v>
      </c>
      <c r="AC35" s="43">
        <v>0.50501169395255596</v>
      </c>
      <c r="AD35" s="82"/>
      <c r="AE35" s="82"/>
      <c r="AF35" s="82"/>
      <c r="AG35" s="82"/>
      <c r="AH35" s="56">
        <v>0.51900000000000002</v>
      </c>
    </row>
    <row r="36" spans="2:34">
      <c r="B36" s="372"/>
      <c r="C36" s="266">
        <v>9</v>
      </c>
      <c r="D36" s="43">
        <v>0.47401331271431402</v>
      </c>
      <c r="E36" s="43">
        <v>0.55218230133595403</v>
      </c>
      <c r="F36" s="43">
        <v>0.56486916594923098</v>
      </c>
      <c r="G36" s="43">
        <v>0.57108213882686198</v>
      </c>
      <c r="H36" s="43">
        <v>0.57093949044585901</v>
      </c>
      <c r="I36" s="43">
        <v>0.55173007995588597</v>
      </c>
      <c r="J36" s="43">
        <v>0.53165062104055405</v>
      </c>
      <c r="K36" s="43">
        <v>0.50452469904524699</v>
      </c>
      <c r="L36" s="43">
        <v>0.46200962520052502</v>
      </c>
      <c r="M36" s="43">
        <v>0.432294328053142</v>
      </c>
      <c r="N36" s="82"/>
      <c r="O36" s="82"/>
      <c r="P36" s="82"/>
      <c r="Q36" s="56">
        <v>0.55200000000000005</v>
      </c>
      <c r="S36" s="372"/>
      <c r="T36" s="266">
        <v>9</v>
      </c>
      <c r="U36" s="43">
        <v>0.41196308129215398</v>
      </c>
      <c r="V36" s="43">
        <v>0.54253472222222199</v>
      </c>
      <c r="W36" s="43">
        <v>0.56728204033720997</v>
      </c>
      <c r="X36" s="43">
        <v>0.58385780218941896</v>
      </c>
      <c r="Y36" s="43">
        <v>0.58866072581686602</v>
      </c>
      <c r="Z36" s="43">
        <v>0.58243506493506403</v>
      </c>
      <c r="AA36" s="43">
        <v>0.56398171444771195</v>
      </c>
      <c r="AB36" s="43">
        <v>0.563191461668619</v>
      </c>
      <c r="AC36" s="43">
        <v>0.54243500817684498</v>
      </c>
      <c r="AD36" s="43">
        <v>0.52337779109845595</v>
      </c>
      <c r="AE36" s="82"/>
      <c r="AF36" s="82"/>
      <c r="AG36" s="82"/>
      <c r="AH36" s="56">
        <v>0.55200000000000005</v>
      </c>
    </row>
    <row r="37" spans="2:34">
      <c r="B37" s="372"/>
      <c r="C37" s="266">
        <v>10</v>
      </c>
      <c r="D37" s="43">
        <v>0.47718429430491599</v>
      </c>
      <c r="E37" s="43">
        <v>0.55361146310556497</v>
      </c>
      <c r="F37" s="43">
        <v>0.56719138940504099</v>
      </c>
      <c r="G37" s="43">
        <v>0.58036001285760197</v>
      </c>
      <c r="H37" s="43">
        <v>0.58296586059743905</v>
      </c>
      <c r="I37" s="43">
        <v>0.57247962747380599</v>
      </c>
      <c r="J37" s="43">
        <v>0.55854087709799605</v>
      </c>
      <c r="K37" s="43">
        <v>0.545628446044784</v>
      </c>
      <c r="L37" s="43">
        <v>0.51554763319469199</v>
      </c>
      <c r="M37" s="43">
        <v>0.48676314860571801</v>
      </c>
      <c r="N37" s="43">
        <v>0.45958904109588999</v>
      </c>
      <c r="O37" s="82"/>
      <c r="P37" s="82"/>
      <c r="Q37" s="56">
        <v>0.56299999999999994</v>
      </c>
      <c r="S37" s="372"/>
      <c r="T37" s="266">
        <v>10</v>
      </c>
      <c r="U37" s="43">
        <v>0.40919540229884999</v>
      </c>
      <c r="V37" s="43">
        <v>0.54275427542754195</v>
      </c>
      <c r="W37" s="43">
        <v>0.56192447712185001</v>
      </c>
      <c r="X37" s="43">
        <v>0.58460986730877595</v>
      </c>
      <c r="Y37" s="43">
        <v>0.589313437985164</v>
      </c>
      <c r="Z37" s="43">
        <v>0.58761938140716696</v>
      </c>
      <c r="AA37" s="43">
        <v>0.57702747749892802</v>
      </c>
      <c r="AB37" s="43">
        <v>0.57678801357836795</v>
      </c>
      <c r="AC37" s="43">
        <v>0.57168908137679497</v>
      </c>
      <c r="AD37" s="43">
        <v>0.55169123104654805</v>
      </c>
      <c r="AE37" s="43">
        <v>0.53200789622109401</v>
      </c>
      <c r="AF37" s="82"/>
      <c r="AG37" s="82"/>
      <c r="AH37" s="56">
        <v>0.56299999999999994</v>
      </c>
    </row>
    <row r="38" spans="2:34">
      <c r="B38" s="372"/>
      <c r="C38" s="266">
        <v>11</v>
      </c>
      <c r="D38" s="43">
        <v>0.46578313253011999</v>
      </c>
      <c r="E38" s="43">
        <v>0.54624027657735497</v>
      </c>
      <c r="F38" s="43">
        <v>0.55880239520957997</v>
      </c>
      <c r="G38" s="43">
        <v>0.56982603742167304</v>
      </c>
      <c r="H38" s="43">
        <v>0.58123043818466302</v>
      </c>
      <c r="I38" s="43">
        <v>0.573279195668986</v>
      </c>
      <c r="J38" s="43">
        <v>0.56808649454748805</v>
      </c>
      <c r="K38" s="43">
        <v>0.55784865540963102</v>
      </c>
      <c r="L38" s="43">
        <v>0.53530060672917801</v>
      </c>
      <c r="M38" s="43">
        <v>0.51435643564356404</v>
      </c>
      <c r="N38" s="43">
        <v>0.52485659655831696</v>
      </c>
      <c r="O38" s="43">
        <v>0.45233644859812999</v>
      </c>
      <c r="P38" s="82"/>
      <c r="Q38" s="56">
        <v>0.56100000000000005</v>
      </c>
      <c r="S38" s="372"/>
      <c r="T38" s="266">
        <v>11</v>
      </c>
      <c r="U38" s="43">
        <v>0.40763932373199702</v>
      </c>
      <c r="V38" s="43">
        <v>0.52202027263194595</v>
      </c>
      <c r="W38" s="43">
        <v>0.55068282361992604</v>
      </c>
      <c r="X38" s="43">
        <v>0.56351859590472198</v>
      </c>
      <c r="Y38" s="43">
        <v>0.57884444444444405</v>
      </c>
      <c r="Z38" s="43">
        <v>0.58408417488056996</v>
      </c>
      <c r="AA38" s="43">
        <v>0.58133908722374705</v>
      </c>
      <c r="AB38" s="43">
        <v>0.57112801424178605</v>
      </c>
      <c r="AC38" s="43">
        <v>0.56993450242974797</v>
      </c>
      <c r="AD38" s="43">
        <v>0.565013894983179</v>
      </c>
      <c r="AE38" s="43">
        <v>0.54497568881685499</v>
      </c>
      <c r="AF38" s="43">
        <v>0.54061770049312197</v>
      </c>
      <c r="AG38" s="82"/>
      <c r="AH38" s="56">
        <v>0.56100000000000005</v>
      </c>
    </row>
    <row r="39" spans="2:34">
      <c r="B39" s="372"/>
      <c r="C39" s="266">
        <v>12</v>
      </c>
      <c r="D39" s="43">
        <v>0.43315943919139199</v>
      </c>
      <c r="E39" s="43">
        <v>0.52569776894589404</v>
      </c>
      <c r="F39" s="43">
        <v>0.54089037066091294</v>
      </c>
      <c r="G39" s="43">
        <v>0.55560284550373895</v>
      </c>
      <c r="H39" s="43">
        <v>0.56564699512723304</v>
      </c>
      <c r="I39" s="43">
        <v>0.56158796338257899</v>
      </c>
      <c r="J39" s="43">
        <v>0.56865301864649798</v>
      </c>
      <c r="K39" s="43">
        <v>0.55621172353455794</v>
      </c>
      <c r="L39" s="43">
        <v>0.55104408352668199</v>
      </c>
      <c r="M39" s="43">
        <v>0.55060155697098301</v>
      </c>
      <c r="N39" s="43">
        <v>0.53243243243243199</v>
      </c>
      <c r="O39" s="43">
        <v>0.48245614035087703</v>
      </c>
      <c r="P39" s="43">
        <v>0.43661971830985902</v>
      </c>
      <c r="Q39" s="56">
        <v>0.54900000000000004</v>
      </c>
      <c r="S39" s="372"/>
      <c r="T39" s="266">
        <v>12</v>
      </c>
      <c r="U39" s="43">
        <v>0.38227953410981602</v>
      </c>
      <c r="V39" s="43">
        <v>0.48522109245684503</v>
      </c>
      <c r="W39" s="43">
        <v>0.52767287407214403</v>
      </c>
      <c r="X39" s="43">
        <v>0.54373024236037903</v>
      </c>
      <c r="Y39" s="43">
        <v>0.55971305127577997</v>
      </c>
      <c r="Z39" s="43">
        <v>0.56629626535215905</v>
      </c>
      <c r="AA39" s="43">
        <v>0.56776423503729301</v>
      </c>
      <c r="AB39" s="43">
        <v>0.56411997736276098</v>
      </c>
      <c r="AC39" s="43">
        <v>0.55832968316542497</v>
      </c>
      <c r="AD39" s="43">
        <v>0.56127703398558104</v>
      </c>
      <c r="AE39" s="43">
        <v>0.54381515919977397</v>
      </c>
      <c r="AF39" s="43">
        <v>0.54853691534596005</v>
      </c>
      <c r="AG39" s="43">
        <v>0.53377265238879701</v>
      </c>
      <c r="AH39" s="56">
        <v>0.54900000000000004</v>
      </c>
    </row>
    <row r="40" spans="2:34">
      <c r="D40" s="8"/>
      <c r="E40" s="8"/>
      <c r="F40" s="8"/>
      <c r="G40" s="8"/>
      <c r="H40" s="8"/>
      <c r="I40" s="8"/>
      <c r="J40" s="8"/>
      <c r="K40" s="8"/>
      <c r="L40" s="8"/>
      <c r="M40" s="8"/>
      <c r="N40" s="8"/>
      <c r="O40" s="8"/>
      <c r="P40" s="8"/>
      <c r="Q40" s="8"/>
      <c r="U40" s="8"/>
      <c r="V40" s="8"/>
      <c r="W40" s="8"/>
      <c r="X40" s="8"/>
      <c r="Y40" s="8"/>
      <c r="Z40" s="8"/>
      <c r="AA40" s="8"/>
      <c r="AB40" s="8"/>
      <c r="AC40" s="8"/>
      <c r="AD40" s="8"/>
      <c r="AE40" s="8"/>
      <c r="AF40" s="8"/>
      <c r="AG40" s="8"/>
      <c r="AH40" s="8"/>
    </row>
    <row r="41" spans="2:34">
      <c r="D41" s="311" t="s">
        <v>1120</v>
      </c>
      <c r="E41" s="311"/>
      <c r="F41" s="311"/>
      <c r="G41" s="311"/>
      <c r="H41" s="311"/>
      <c r="I41" s="311"/>
      <c r="J41" s="311"/>
      <c r="K41" s="311"/>
      <c r="L41" s="311"/>
      <c r="M41" s="311"/>
      <c r="N41" s="311"/>
      <c r="O41" s="311"/>
      <c r="P41" s="311"/>
      <c r="U41" s="311" t="s">
        <v>1123</v>
      </c>
      <c r="V41" s="311"/>
      <c r="W41" s="311"/>
      <c r="X41" s="311"/>
      <c r="Y41" s="311"/>
      <c r="Z41" s="311"/>
      <c r="AA41" s="311"/>
      <c r="AB41" s="311"/>
      <c r="AC41" s="311"/>
      <c r="AD41" s="311"/>
      <c r="AE41" s="311"/>
      <c r="AF41" s="311"/>
      <c r="AG41" s="311"/>
    </row>
    <row r="42" spans="2:34" ht="15" customHeight="1">
      <c r="D42" s="9">
        <v>0</v>
      </c>
      <c r="E42" s="9">
        <v>1</v>
      </c>
      <c r="F42" s="9">
        <v>2</v>
      </c>
      <c r="G42" s="9">
        <v>3</v>
      </c>
      <c r="H42" s="9">
        <v>4</v>
      </c>
      <c r="I42" s="9">
        <v>5</v>
      </c>
      <c r="J42" s="9">
        <v>6</v>
      </c>
      <c r="K42" s="9">
        <v>7</v>
      </c>
      <c r="L42" s="9">
        <v>8</v>
      </c>
      <c r="M42" s="9">
        <v>9</v>
      </c>
      <c r="N42" s="9">
        <v>10</v>
      </c>
      <c r="O42" s="9">
        <v>11</v>
      </c>
      <c r="P42" s="9">
        <v>12</v>
      </c>
      <c r="Q42" s="266" t="s">
        <v>1110</v>
      </c>
      <c r="U42" s="9">
        <v>0</v>
      </c>
      <c r="V42" s="9">
        <v>1</v>
      </c>
      <c r="W42" s="9">
        <v>2</v>
      </c>
      <c r="X42" s="9">
        <v>3</v>
      </c>
      <c r="Y42" s="9">
        <v>4</v>
      </c>
      <c r="Z42" s="9">
        <v>5</v>
      </c>
      <c r="AA42" s="9">
        <v>6</v>
      </c>
      <c r="AB42" s="9">
        <v>7</v>
      </c>
      <c r="AC42" s="9">
        <v>8</v>
      </c>
      <c r="AD42" s="9">
        <v>9</v>
      </c>
      <c r="AE42" s="9">
        <v>10</v>
      </c>
      <c r="AF42" s="9">
        <v>11</v>
      </c>
      <c r="AG42" s="9">
        <v>12</v>
      </c>
      <c r="AH42" s="266" t="s">
        <v>1110</v>
      </c>
    </row>
    <row r="43" spans="2:34" ht="15" customHeight="1">
      <c r="B43" s="372" t="s">
        <v>1111</v>
      </c>
      <c r="C43" s="266">
        <v>0</v>
      </c>
      <c r="D43" s="82"/>
      <c r="E43" s="82"/>
      <c r="F43" s="82"/>
      <c r="G43" s="82"/>
      <c r="H43" s="82"/>
      <c r="I43" s="82"/>
      <c r="J43" s="82"/>
      <c r="K43" s="82"/>
      <c r="L43" s="82"/>
      <c r="M43" s="82"/>
      <c r="N43" s="82"/>
      <c r="O43" s="82"/>
      <c r="P43" s="82"/>
      <c r="Q43" s="56">
        <v>2.3E-2</v>
      </c>
      <c r="S43" s="372" t="s">
        <v>1111</v>
      </c>
      <c r="T43" s="266">
        <v>0</v>
      </c>
      <c r="U43" s="82"/>
      <c r="V43" s="82"/>
      <c r="W43" s="82"/>
      <c r="X43" s="82"/>
      <c r="Y43" s="82"/>
      <c r="Z43" s="82"/>
      <c r="AA43" s="82"/>
      <c r="AB43" s="82"/>
      <c r="AC43" s="82"/>
      <c r="AD43" s="82"/>
      <c r="AE43" s="82"/>
      <c r="AF43" s="82"/>
      <c r="AG43" s="82"/>
      <c r="AH43" s="56">
        <v>2.3E-2</v>
      </c>
    </row>
    <row r="44" spans="2:34">
      <c r="B44" s="372"/>
      <c r="C44" s="266">
        <v>1</v>
      </c>
      <c r="D44" s="82"/>
      <c r="E44" s="43">
        <v>0.172042437490003</v>
      </c>
      <c r="F44" s="82"/>
      <c r="G44" s="82"/>
      <c r="H44" s="82"/>
      <c r="I44" s="82"/>
      <c r="J44" s="82"/>
      <c r="K44" s="82"/>
      <c r="L44" s="82"/>
      <c r="M44" s="82"/>
      <c r="N44" s="82"/>
      <c r="O44" s="82"/>
      <c r="P44" s="82"/>
      <c r="Q44" s="56">
        <v>5.8000000000000003E-2</v>
      </c>
      <c r="S44" s="372"/>
      <c r="T44" s="266">
        <v>1</v>
      </c>
      <c r="U44" s="82"/>
      <c r="V44" s="43">
        <v>0.16192594946766201</v>
      </c>
      <c r="W44" s="82"/>
      <c r="X44" s="82"/>
      <c r="Y44" s="82"/>
      <c r="Z44" s="82"/>
      <c r="AA44" s="82"/>
      <c r="AB44" s="82"/>
      <c r="AC44" s="82"/>
      <c r="AD44" s="82"/>
      <c r="AE44" s="82"/>
      <c r="AF44" s="82"/>
      <c r="AG44" s="82"/>
      <c r="AH44" s="56">
        <v>5.8000000000000003E-2</v>
      </c>
    </row>
    <row r="45" spans="2:34">
      <c r="B45" s="372"/>
      <c r="C45" s="266">
        <v>2</v>
      </c>
      <c r="D45" s="82"/>
      <c r="E45" s="43">
        <v>0.215035829009142</v>
      </c>
      <c r="F45" s="43">
        <v>0.27114908370480401</v>
      </c>
      <c r="G45" s="82"/>
      <c r="H45" s="82"/>
      <c r="I45" s="82"/>
      <c r="J45" s="82"/>
      <c r="K45" s="82"/>
      <c r="L45" s="82"/>
      <c r="M45" s="82"/>
      <c r="N45" s="82"/>
      <c r="O45" s="82"/>
      <c r="P45" s="82"/>
      <c r="Q45" s="56">
        <v>0.111</v>
      </c>
      <c r="S45" s="372"/>
      <c r="T45" s="266">
        <v>2</v>
      </c>
      <c r="U45" s="82"/>
      <c r="V45" s="43">
        <v>0.18535511102954599</v>
      </c>
      <c r="W45" s="43">
        <v>0.29819758156513798</v>
      </c>
      <c r="X45" s="82"/>
      <c r="Y45" s="82"/>
      <c r="Z45" s="82"/>
      <c r="AA45" s="82"/>
      <c r="AB45" s="82"/>
      <c r="AC45" s="82"/>
      <c r="AD45" s="82"/>
      <c r="AE45" s="82"/>
      <c r="AF45" s="82"/>
      <c r="AG45" s="82"/>
      <c r="AH45" s="56">
        <v>0.111</v>
      </c>
    </row>
    <row r="46" spans="2:34">
      <c r="B46" s="372"/>
      <c r="C46" s="266">
        <v>3</v>
      </c>
      <c r="D46" s="82"/>
      <c r="E46" s="43">
        <v>0.26659360230152701</v>
      </c>
      <c r="F46" s="43">
        <v>0.33284837198475198</v>
      </c>
      <c r="G46" s="43">
        <v>0.33433119505820802</v>
      </c>
      <c r="H46" s="82"/>
      <c r="I46" s="82"/>
      <c r="J46" s="82"/>
      <c r="K46" s="82"/>
      <c r="L46" s="82"/>
      <c r="M46" s="82"/>
      <c r="N46" s="82"/>
      <c r="O46" s="82"/>
      <c r="P46" s="82"/>
      <c r="Q46" s="56">
        <v>0.17799999999999999</v>
      </c>
      <c r="S46" s="372"/>
      <c r="T46" s="266">
        <v>3</v>
      </c>
      <c r="U46" s="82"/>
      <c r="V46" s="43">
        <v>0.219795632137848</v>
      </c>
      <c r="W46" s="43">
        <v>0.343713011017026</v>
      </c>
      <c r="X46" s="43">
        <v>0.38325352545798003</v>
      </c>
      <c r="Y46" s="82"/>
      <c r="Z46" s="82"/>
      <c r="AA46" s="82"/>
      <c r="AB46" s="82"/>
      <c r="AC46" s="82"/>
      <c r="AD46" s="82"/>
      <c r="AE46" s="82"/>
      <c r="AF46" s="82"/>
      <c r="AG46" s="82"/>
      <c r="AH46" s="56">
        <v>0.17799999999999999</v>
      </c>
    </row>
    <row r="47" spans="2:34">
      <c r="B47" s="372"/>
      <c r="C47" s="266">
        <v>4</v>
      </c>
      <c r="D47" s="82"/>
      <c r="E47" s="43">
        <v>0.30569219957835497</v>
      </c>
      <c r="F47" s="43">
        <v>0.38819136985396102</v>
      </c>
      <c r="G47" s="43">
        <v>0.40139839109841302</v>
      </c>
      <c r="H47" s="43">
        <v>0.38791669353278702</v>
      </c>
      <c r="I47" s="82"/>
      <c r="J47" s="82"/>
      <c r="K47" s="82"/>
      <c r="L47" s="82"/>
      <c r="M47" s="82"/>
      <c r="N47" s="82"/>
      <c r="O47" s="82"/>
      <c r="P47" s="82"/>
      <c r="Q47" s="56">
        <v>0.25700000000000001</v>
      </c>
      <c r="S47" s="372"/>
      <c r="T47" s="266">
        <v>4</v>
      </c>
      <c r="U47" s="82"/>
      <c r="V47" s="43">
        <v>0.24162297697743301</v>
      </c>
      <c r="W47" s="43">
        <v>0.38920099875156</v>
      </c>
      <c r="X47" s="43">
        <v>0.432796268814924</v>
      </c>
      <c r="Y47" s="43">
        <v>0.456558139534883</v>
      </c>
      <c r="Z47" s="82"/>
      <c r="AA47" s="82"/>
      <c r="AB47" s="82"/>
      <c r="AC47" s="82"/>
      <c r="AD47" s="82"/>
      <c r="AE47" s="82"/>
      <c r="AF47" s="82"/>
      <c r="AG47" s="82"/>
      <c r="AH47" s="56">
        <v>0.25700000000000001</v>
      </c>
    </row>
    <row r="48" spans="2:34">
      <c r="B48" s="372"/>
      <c r="C48" s="266">
        <v>5</v>
      </c>
      <c r="D48" s="82"/>
      <c r="E48" s="43">
        <v>0.34649483593821401</v>
      </c>
      <c r="F48" s="43">
        <v>0.433993015133876</v>
      </c>
      <c r="G48" s="43">
        <v>0.45739803641710902</v>
      </c>
      <c r="H48" s="43">
        <v>0.45487995010913601</v>
      </c>
      <c r="I48" s="43">
        <v>0.42851128970531899</v>
      </c>
      <c r="J48" s="82"/>
      <c r="K48" s="82"/>
      <c r="L48" s="82"/>
      <c r="M48" s="82"/>
      <c r="N48" s="82"/>
      <c r="O48" s="82"/>
      <c r="P48" s="82"/>
      <c r="Q48" s="56">
        <v>0.33500000000000002</v>
      </c>
      <c r="S48" s="372"/>
      <c r="T48" s="266">
        <v>5</v>
      </c>
      <c r="U48" s="82"/>
      <c r="V48" s="43">
        <v>0.26876640419947501</v>
      </c>
      <c r="W48" s="43">
        <v>0.41766670790547999</v>
      </c>
      <c r="X48" s="43">
        <v>0.47795075358183903</v>
      </c>
      <c r="Y48" s="43">
        <v>0.50335056480949603</v>
      </c>
      <c r="Z48" s="43">
        <v>0.50173208657828205</v>
      </c>
      <c r="AA48" s="82"/>
      <c r="AB48" s="82"/>
      <c r="AC48" s="82"/>
      <c r="AD48" s="82"/>
      <c r="AE48" s="82"/>
      <c r="AF48" s="82"/>
      <c r="AG48" s="82"/>
      <c r="AH48" s="56">
        <v>0.33500000000000002</v>
      </c>
    </row>
    <row r="49" spans="2:34">
      <c r="B49" s="372"/>
      <c r="C49" s="266">
        <v>6</v>
      </c>
      <c r="D49" s="82"/>
      <c r="E49" s="43">
        <v>0.38090046876703298</v>
      </c>
      <c r="F49" s="43">
        <v>0.481469455911684</v>
      </c>
      <c r="G49" s="43">
        <v>0.50434759970842402</v>
      </c>
      <c r="H49" s="43">
        <v>0.50693880563962501</v>
      </c>
      <c r="I49" s="43">
        <v>0.493623275439733</v>
      </c>
      <c r="J49" s="43">
        <v>0.46563344363824</v>
      </c>
      <c r="K49" s="82"/>
      <c r="L49" s="82"/>
      <c r="M49" s="82"/>
      <c r="N49" s="82"/>
      <c r="O49" s="82"/>
      <c r="P49" s="82"/>
      <c r="Q49" s="56">
        <v>0.40799999999999997</v>
      </c>
      <c r="S49" s="372"/>
      <c r="T49" s="266">
        <v>6</v>
      </c>
      <c r="U49" s="82"/>
      <c r="V49" s="43">
        <v>0.294375</v>
      </c>
      <c r="W49" s="43">
        <v>0.44846130863459799</v>
      </c>
      <c r="X49" s="43">
        <v>0.51653108440928397</v>
      </c>
      <c r="Y49" s="43">
        <v>0.53890569150398604</v>
      </c>
      <c r="Z49" s="43">
        <v>0.54483597396620798</v>
      </c>
      <c r="AA49" s="43">
        <v>0.53825702380039298</v>
      </c>
      <c r="AB49" s="82"/>
      <c r="AC49" s="82"/>
      <c r="AD49" s="82"/>
      <c r="AE49" s="82"/>
      <c r="AF49" s="82"/>
      <c r="AG49" s="82"/>
      <c r="AH49" s="56">
        <v>0.40799999999999997</v>
      </c>
    </row>
    <row r="50" spans="2:34">
      <c r="B50" s="372"/>
      <c r="C50" s="266">
        <v>7</v>
      </c>
      <c r="D50" s="82"/>
      <c r="E50" s="43">
        <v>0.406341204563544</v>
      </c>
      <c r="F50" s="43">
        <v>0.50770389249304904</v>
      </c>
      <c r="G50" s="43">
        <v>0.53899928797980401</v>
      </c>
      <c r="H50" s="43">
        <v>0.55053591790193801</v>
      </c>
      <c r="I50" s="43">
        <v>0.54052115242932997</v>
      </c>
      <c r="J50" s="43">
        <v>0.52259377726083101</v>
      </c>
      <c r="K50" s="43">
        <v>0.49540733998096698</v>
      </c>
      <c r="L50" s="82"/>
      <c r="M50" s="82"/>
      <c r="N50" s="82"/>
      <c r="O50" s="82"/>
      <c r="P50" s="82"/>
      <c r="Q50" s="56">
        <v>0.46899999999999997</v>
      </c>
      <c r="S50" s="372"/>
      <c r="T50" s="266">
        <v>7</v>
      </c>
      <c r="U50" s="82"/>
      <c r="V50" s="43">
        <v>0.32711674748228198</v>
      </c>
      <c r="W50" s="43">
        <v>0.46824803884945798</v>
      </c>
      <c r="X50" s="43">
        <v>0.53873469769180404</v>
      </c>
      <c r="Y50" s="43">
        <v>0.56718213058419198</v>
      </c>
      <c r="Z50" s="43">
        <v>0.57092299556604098</v>
      </c>
      <c r="AA50" s="43">
        <v>0.57623972421108405</v>
      </c>
      <c r="AB50" s="43">
        <v>0.56486347537986903</v>
      </c>
      <c r="AC50" s="82"/>
      <c r="AD50" s="82"/>
      <c r="AE50" s="82"/>
      <c r="AF50" s="82"/>
      <c r="AG50" s="82"/>
      <c r="AH50" s="56">
        <v>0.46899999999999997</v>
      </c>
    </row>
    <row r="51" spans="2:34">
      <c r="B51" s="372"/>
      <c r="C51" s="266">
        <v>8</v>
      </c>
      <c r="D51" s="82"/>
      <c r="E51" s="43">
        <v>0.42778335005015</v>
      </c>
      <c r="F51" s="43">
        <v>0.52244204931344995</v>
      </c>
      <c r="G51" s="43">
        <v>0.55739727717681897</v>
      </c>
      <c r="H51" s="43">
        <v>0.57475682916884996</v>
      </c>
      <c r="I51" s="43">
        <v>0.572563033551717</v>
      </c>
      <c r="J51" s="43">
        <v>0.55869837912290599</v>
      </c>
      <c r="K51" s="43">
        <v>0.54570697446507299</v>
      </c>
      <c r="L51" s="43">
        <v>0.52291747135316002</v>
      </c>
      <c r="M51" s="82"/>
      <c r="N51" s="82"/>
      <c r="O51" s="82"/>
      <c r="P51" s="82"/>
      <c r="Q51" s="56">
        <v>0.51900000000000002</v>
      </c>
      <c r="S51" s="372"/>
      <c r="T51" s="266">
        <v>8</v>
      </c>
      <c r="U51" s="82"/>
      <c r="V51" s="43">
        <v>0.33940242763772099</v>
      </c>
      <c r="W51" s="43">
        <v>0.47520564042303098</v>
      </c>
      <c r="X51" s="43">
        <v>0.54870822469779501</v>
      </c>
      <c r="Y51" s="43">
        <v>0.58312709273547803</v>
      </c>
      <c r="Z51" s="43">
        <v>0.58936114732724898</v>
      </c>
      <c r="AA51" s="43">
        <v>0.59356700330985301</v>
      </c>
      <c r="AB51" s="43">
        <v>0.59281185547322501</v>
      </c>
      <c r="AC51" s="43">
        <v>0.58800884009410403</v>
      </c>
      <c r="AD51" s="82"/>
      <c r="AE51" s="82"/>
      <c r="AF51" s="82"/>
      <c r="AG51" s="82"/>
      <c r="AH51" s="56">
        <v>0.51900000000000002</v>
      </c>
    </row>
    <row r="52" spans="2:34">
      <c r="B52" s="372"/>
      <c r="C52" s="266">
        <v>9</v>
      </c>
      <c r="D52" s="82"/>
      <c r="E52" s="43">
        <v>0.431930960086299</v>
      </c>
      <c r="F52" s="43">
        <v>0.53011932255581196</v>
      </c>
      <c r="G52" s="43">
        <v>0.56413282549219401</v>
      </c>
      <c r="H52" s="43">
        <v>0.58926997509101298</v>
      </c>
      <c r="I52" s="43">
        <v>0.58862194016319103</v>
      </c>
      <c r="J52" s="43">
        <v>0.57840839780424302</v>
      </c>
      <c r="K52" s="43">
        <v>0.57659294084125801</v>
      </c>
      <c r="L52" s="43">
        <v>0.55603769449923302</v>
      </c>
      <c r="M52" s="43">
        <v>0.53105324938640397</v>
      </c>
      <c r="N52" s="82"/>
      <c r="O52" s="82"/>
      <c r="P52" s="82"/>
      <c r="Q52" s="56">
        <v>0.55200000000000005</v>
      </c>
      <c r="S52" s="372"/>
      <c r="T52" s="266">
        <v>9</v>
      </c>
      <c r="U52" s="82"/>
      <c r="V52" s="43">
        <v>0.350626118067978</v>
      </c>
      <c r="W52" s="43">
        <v>0.48047229791099</v>
      </c>
      <c r="X52" s="43">
        <v>0.54694255713403295</v>
      </c>
      <c r="Y52" s="43">
        <v>0.58551810237203405</v>
      </c>
      <c r="Z52" s="43">
        <v>0.59591529024741197</v>
      </c>
      <c r="AA52" s="43">
        <v>0.60048775080368</v>
      </c>
      <c r="AB52" s="43">
        <v>0.60789553292326304</v>
      </c>
      <c r="AC52" s="43">
        <v>0.59941377625793801</v>
      </c>
      <c r="AD52" s="43">
        <v>0.59319318347332095</v>
      </c>
      <c r="AE52" s="82"/>
      <c r="AF52" s="82"/>
      <c r="AG52" s="82"/>
      <c r="AH52" s="56">
        <v>0.55200000000000005</v>
      </c>
    </row>
    <row r="53" spans="2:34">
      <c r="B53" s="372"/>
      <c r="C53" s="266">
        <v>10</v>
      </c>
      <c r="D53" s="82"/>
      <c r="E53" s="43">
        <v>0.42949620039403302</v>
      </c>
      <c r="F53" s="43">
        <v>0.52379115226337403</v>
      </c>
      <c r="G53" s="43">
        <v>0.56350792065077704</v>
      </c>
      <c r="H53" s="43">
        <v>0.58647387581397703</v>
      </c>
      <c r="I53" s="43">
        <v>0.58913649025069603</v>
      </c>
      <c r="J53" s="43">
        <v>0.59162778641783298</v>
      </c>
      <c r="K53" s="43">
        <v>0.58663390189842901</v>
      </c>
      <c r="L53" s="43">
        <v>0.57544500766238305</v>
      </c>
      <c r="M53" s="43">
        <v>0.55579688436189301</v>
      </c>
      <c r="N53" s="43">
        <v>0.54017549048604896</v>
      </c>
      <c r="O53" s="82"/>
      <c r="P53" s="82"/>
      <c r="Q53" s="56">
        <v>0.56299999999999994</v>
      </c>
      <c r="S53" s="372"/>
      <c r="T53" s="266">
        <v>10</v>
      </c>
      <c r="U53" s="82"/>
      <c r="V53" s="43">
        <v>0.34496124031007702</v>
      </c>
      <c r="W53" s="43">
        <v>0.472575516693163</v>
      </c>
      <c r="X53" s="43">
        <v>0.53783728951105703</v>
      </c>
      <c r="Y53" s="43">
        <v>0.57236672675766098</v>
      </c>
      <c r="Z53" s="43">
        <v>0.59202931745304599</v>
      </c>
      <c r="AA53" s="43">
        <v>0.59739871430707103</v>
      </c>
      <c r="AB53" s="43">
        <v>0.60060039571535695</v>
      </c>
      <c r="AC53" s="43">
        <v>0.59655240476347104</v>
      </c>
      <c r="AD53" s="43">
        <v>0.59599343634623203</v>
      </c>
      <c r="AE53" s="43">
        <v>0.58625395001436298</v>
      </c>
      <c r="AF53" s="82"/>
      <c r="AG53" s="82"/>
      <c r="AH53" s="56">
        <v>0.56299999999999994</v>
      </c>
    </row>
    <row r="54" spans="2:34">
      <c r="B54" s="372"/>
      <c r="C54" s="266">
        <v>11</v>
      </c>
      <c r="D54" s="82"/>
      <c r="E54" s="43">
        <v>0.41480921798262099</v>
      </c>
      <c r="F54" s="43">
        <v>0.51166004491276496</v>
      </c>
      <c r="G54" s="43">
        <v>0.54546335789065503</v>
      </c>
      <c r="H54" s="43">
        <v>0.57227387996618695</v>
      </c>
      <c r="I54" s="43">
        <v>0.58111018064361697</v>
      </c>
      <c r="J54" s="43">
        <v>0.58558879392212704</v>
      </c>
      <c r="K54" s="43">
        <v>0.57814156945917194</v>
      </c>
      <c r="L54" s="43">
        <v>0.575207553312713</v>
      </c>
      <c r="M54" s="43">
        <v>0.56593463243633302</v>
      </c>
      <c r="N54" s="43">
        <v>0.54229137199434196</v>
      </c>
      <c r="O54" s="43">
        <v>0.54934893376108695</v>
      </c>
      <c r="P54" s="82"/>
      <c r="Q54" s="56">
        <v>0.56100000000000005</v>
      </c>
      <c r="S54" s="372"/>
      <c r="T54" s="266">
        <v>11</v>
      </c>
      <c r="U54" s="82"/>
      <c r="V54" s="43">
        <v>0.33985581874356302</v>
      </c>
      <c r="W54" s="43">
        <v>0.44930629669156802</v>
      </c>
      <c r="X54" s="43">
        <v>0.52245670995671001</v>
      </c>
      <c r="Y54" s="43">
        <v>0.55384615384615299</v>
      </c>
      <c r="Z54" s="43">
        <v>0.57146423667457202</v>
      </c>
      <c r="AA54" s="43">
        <v>0.58398174084448595</v>
      </c>
      <c r="AB54" s="43">
        <v>0.58777560703321197</v>
      </c>
      <c r="AC54" s="43">
        <v>0.58701369366101297</v>
      </c>
      <c r="AD54" s="43">
        <v>0.57932011331444699</v>
      </c>
      <c r="AE54" s="43">
        <v>0.58531272689555003</v>
      </c>
      <c r="AF54" s="43">
        <v>0.57626743413770198</v>
      </c>
      <c r="AG54" s="82"/>
      <c r="AH54" s="56">
        <v>0.56100000000000005</v>
      </c>
    </row>
    <row r="55" spans="2:34">
      <c r="B55" s="372"/>
      <c r="C55" s="266">
        <v>12</v>
      </c>
      <c r="D55" s="82"/>
      <c r="E55" s="43">
        <v>0.38395124428643901</v>
      </c>
      <c r="F55" s="43">
        <v>0.48646146725294998</v>
      </c>
      <c r="G55" s="43">
        <v>0.52103263006158995</v>
      </c>
      <c r="H55" s="43">
        <v>0.55286063569682098</v>
      </c>
      <c r="I55" s="43">
        <v>0.560800790904597</v>
      </c>
      <c r="J55" s="43">
        <v>0.56837886471454202</v>
      </c>
      <c r="K55" s="43">
        <v>0.56488408608109297</v>
      </c>
      <c r="L55" s="43">
        <v>0.56085433382302996</v>
      </c>
      <c r="M55" s="43">
        <v>0.555412739217366</v>
      </c>
      <c r="N55" s="43">
        <v>0.54005579912315604</v>
      </c>
      <c r="O55" s="43">
        <v>0.54279403644395297</v>
      </c>
      <c r="P55" s="43">
        <v>0.54528512858740197</v>
      </c>
      <c r="Q55" s="56">
        <v>0.54900000000000004</v>
      </c>
      <c r="S55" s="372"/>
      <c r="T55" s="266">
        <v>12</v>
      </c>
      <c r="U55" s="82"/>
      <c r="V55" s="43">
        <v>0.337837837837837</v>
      </c>
      <c r="W55" s="43">
        <v>0.41867043847241803</v>
      </c>
      <c r="X55" s="43">
        <v>0.49045045045044999</v>
      </c>
      <c r="Y55" s="43">
        <v>0.52924117931367798</v>
      </c>
      <c r="Z55" s="43">
        <v>0.54363667175054997</v>
      </c>
      <c r="AA55" s="43">
        <v>0.56272097298826196</v>
      </c>
      <c r="AB55" s="43">
        <v>0.56341145833333295</v>
      </c>
      <c r="AC55" s="43">
        <v>0.56461307287753504</v>
      </c>
      <c r="AD55" s="43">
        <v>0.56972633232944803</v>
      </c>
      <c r="AE55" s="43">
        <v>0.55781922525107597</v>
      </c>
      <c r="AF55" s="43">
        <v>0.55692751763951198</v>
      </c>
      <c r="AG55" s="43">
        <v>0.55806451612903196</v>
      </c>
      <c r="AH55" s="56">
        <v>0.54900000000000004</v>
      </c>
    </row>
    <row r="56" spans="2:34">
      <c r="D56" s="8"/>
      <c r="E56" s="8"/>
      <c r="F56" s="8"/>
      <c r="G56" s="8"/>
      <c r="H56" s="8"/>
      <c r="I56" s="8"/>
      <c r="J56" s="8"/>
      <c r="K56" s="8"/>
      <c r="L56" s="8"/>
      <c r="M56" s="8"/>
      <c r="N56" s="8"/>
      <c r="O56" s="8"/>
      <c r="P56" s="8"/>
      <c r="Q56" s="8"/>
      <c r="U56" s="8"/>
      <c r="V56" s="8"/>
      <c r="W56" s="8"/>
      <c r="X56" s="8"/>
      <c r="Y56" s="8"/>
      <c r="Z56" s="8"/>
      <c r="AA56" s="8"/>
      <c r="AB56" s="8"/>
      <c r="AC56" s="8"/>
      <c r="AD56" s="8"/>
      <c r="AE56" s="8"/>
      <c r="AF56" s="8"/>
      <c r="AG56" s="8"/>
      <c r="AH56" s="8"/>
    </row>
    <row r="57" spans="2:34">
      <c r="D57" s="311" t="s">
        <v>1121</v>
      </c>
      <c r="E57" s="311"/>
      <c r="F57" s="311"/>
      <c r="G57" s="311"/>
      <c r="H57" s="311"/>
      <c r="I57" s="311"/>
      <c r="J57" s="311"/>
      <c r="K57" s="311"/>
      <c r="L57" s="311"/>
      <c r="M57" s="311"/>
      <c r="N57" s="311"/>
      <c r="O57" s="311"/>
      <c r="P57" s="311"/>
      <c r="U57" s="311" t="s">
        <v>1124</v>
      </c>
      <c r="V57" s="311"/>
      <c r="W57" s="311"/>
      <c r="X57" s="311"/>
      <c r="Y57" s="311"/>
      <c r="Z57" s="311"/>
      <c r="AA57" s="311"/>
      <c r="AB57" s="311"/>
      <c r="AC57" s="311"/>
      <c r="AD57" s="311"/>
      <c r="AE57" s="311"/>
      <c r="AF57" s="311"/>
      <c r="AG57" s="311"/>
    </row>
    <row r="58" spans="2:34">
      <c r="D58" s="9">
        <v>0</v>
      </c>
      <c r="E58" s="9">
        <v>1</v>
      </c>
      <c r="F58" s="9">
        <v>2</v>
      </c>
      <c r="G58" s="9">
        <v>3</v>
      </c>
      <c r="H58" s="9">
        <v>4</v>
      </c>
      <c r="I58" s="9">
        <v>5</v>
      </c>
      <c r="J58" s="9">
        <v>6</v>
      </c>
      <c r="K58" s="9">
        <v>7</v>
      </c>
      <c r="L58" s="9">
        <v>8</v>
      </c>
      <c r="M58" s="9">
        <v>9</v>
      </c>
      <c r="N58" s="9">
        <v>10</v>
      </c>
      <c r="O58" s="9">
        <v>11</v>
      </c>
      <c r="P58" s="9">
        <v>12</v>
      </c>
      <c r="Q58" s="266" t="s">
        <v>1110</v>
      </c>
      <c r="U58" s="9">
        <v>0</v>
      </c>
      <c r="V58" s="9">
        <v>1</v>
      </c>
      <c r="W58" s="9">
        <v>2</v>
      </c>
      <c r="X58" s="9">
        <v>3</v>
      </c>
      <c r="Y58" s="9">
        <v>4</v>
      </c>
      <c r="Z58" s="9">
        <v>5</v>
      </c>
      <c r="AA58" s="9">
        <v>6</v>
      </c>
      <c r="AB58" s="9">
        <v>7</v>
      </c>
      <c r="AC58" s="9">
        <v>8</v>
      </c>
      <c r="AD58" s="9">
        <v>9</v>
      </c>
      <c r="AE58" s="9">
        <v>10</v>
      </c>
      <c r="AF58" s="9">
        <v>11</v>
      </c>
      <c r="AG58" s="9">
        <v>12</v>
      </c>
      <c r="AH58" s="266" t="s">
        <v>1110</v>
      </c>
    </row>
    <row r="59" spans="2:34" ht="15" customHeight="1">
      <c r="B59" s="372" t="s">
        <v>1111</v>
      </c>
      <c r="C59" s="266">
        <v>0</v>
      </c>
      <c r="D59" s="82"/>
      <c r="E59" s="82"/>
      <c r="F59" s="82"/>
      <c r="G59" s="82"/>
      <c r="H59" s="82"/>
      <c r="I59" s="82"/>
      <c r="J59" s="82"/>
      <c r="K59" s="82"/>
      <c r="L59" s="82"/>
      <c r="M59" s="82"/>
      <c r="N59" s="82"/>
      <c r="O59" s="82"/>
      <c r="P59" s="82"/>
      <c r="Q59" s="56">
        <v>2.3E-2</v>
      </c>
      <c r="S59" s="372" t="s">
        <v>1111</v>
      </c>
      <c r="T59" s="266">
        <v>0</v>
      </c>
      <c r="U59" s="82"/>
      <c r="V59" s="82"/>
      <c r="W59" s="82"/>
      <c r="X59" s="82"/>
      <c r="Y59" s="82"/>
      <c r="Z59" s="82"/>
      <c r="AA59" s="82"/>
      <c r="AB59" s="82"/>
      <c r="AC59" s="82"/>
      <c r="AD59" s="82"/>
      <c r="AE59" s="82"/>
      <c r="AF59" s="82"/>
      <c r="AG59" s="82"/>
      <c r="AH59" s="56">
        <v>2.3E-2</v>
      </c>
    </row>
    <row r="60" spans="2:34">
      <c r="B60" s="372"/>
      <c r="C60" s="266">
        <v>1</v>
      </c>
      <c r="D60" s="82"/>
      <c r="E60" s="82"/>
      <c r="F60" s="82"/>
      <c r="G60" s="82"/>
      <c r="H60" s="82"/>
      <c r="I60" s="82"/>
      <c r="J60" s="82"/>
      <c r="K60" s="82"/>
      <c r="L60" s="82"/>
      <c r="M60" s="82"/>
      <c r="N60" s="82"/>
      <c r="O60" s="82"/>
      <c r="P60" s="82"/>
      <c r="Q60" s="56">
        <v>5.8000000000000003E-2</v>
      </c>
      <c r="S60" s="372"/>
      <c r="T60" s="266">
        <v>1</v>
      </c>
      <c r="U60" s="82"/>
      <c r="V60" s="82"/>
      <c r="W60" s="82"/>
      <c r="X60" s="82"/>
      <c r="Y60" s="82"/>
      <c r="Z60" s="82"/>
      <c r="AA60" s="82"/>
      <c r="AB60" s="82"/>
      <c r="AC60" s="82"/>
      <c r="AD60" s="82"/>
      <c r="AE60" s="82"/>
      <c r="AF60" s="82"/>
      <c r="AG60" s="82"/>
      <c r="AH60" s="56">
        <v>5.8000000000000003E-2</v>
      </c>
    </row>
    <row r="61" spans="2:34">
      <c r="B61" s="372"/>
      <c r="C61" s="266">
        <v>2</v>
      </c>
      <c r="D61" s="82"/>
      <c r="E61" s="82"/>
      <c r="F61" s="43">
        <v>0.27828618968385999</v>
      </c>
      <c r="G61" s="82"/>
      <c r="H61" s="82"/>
      <c r="I61" s="82"/>
      <c r="J61" s="82"/>
      <c r="K61" s="82"/>
      <c r="L61" s="82"/>
      <c r="M61" s="82"/>
      <c r="N61" s="82"/>
      <c r="O61" s="82"/>
      <c r="P61" s="82"/>
      <c r="Q61" s="56">
        <v>0.111</v>
      </c>
      <c r="S61" s="372"/>
      <c r="T61" s="266">
        <v>2</v>
      </c>
      <c r="U61" s="82"/>
      <c r="V61" s="82"/>
      <c r="W61" s="43">
        <v>0.18580645161290299</v>
      </c>
      <c r="X61" s="82"/>
      <c r="Y61" s="82"/>
      <c r="Z61" s="82"/>
      <c r="AA61" s="82"/>
      <c r="AB61" s="82"/>
      <c r="AC61" s="82"/>
      <c r="AD61" s="82"/>
      <c r="AE61" s="82"/>
      <c r="AF61" s="82"/>
      <c r="AG61" s="82"/>
      <c r="AH61" s="56">
        <v>0.111</v>
      </c>
    </row>
    <row r="62" spans="2:34">
      <c r="B62" s="372"/>
      <c r="C62" s="266">
        <v>3</v>
      </c>
      <c r="D62" s="82"/>
      <c r="E62" s="82"/>
      <c r="F62" s="43">
        <v>0.30358018636586498</v>
      </c>
      <c r="G62" s="43">
        <v>0.41829393627954697</v>
      </c>
      <c r="H62" s="82"/>
      <c r="I62" s="82"/>
      <c r="J62" s="82"/>
      <c r="K62" s="82"/>
      <c r="L62" s="82"/>
      <c r="M62" s="82"/>
      <c r="N62" s="82"/>
      <c r="O62" s="82"/>
      <c r="P62" s="82"/>
      <c r="Q62" s="56">
        <v>0.17799999999999999</v>
      </c>
      <c r="S62" s="372"/>
      <c r="T62" s="266">
        <v>3</v>
      </c>
      <c r="U62" s="82"/>
      <c r="V62" s="82"/>
      <c r="W62" s="43">
        <v>0.199421965317919</v>
      </c>
      <c r="X62" s="43">
        <v>0.36192714453584002</v>
      </c>
      <c r="Y62" s="82"/>
      <c r="Z62" s="82"/>
      <c r="AA62" s="82"/>
      <c r="AB62" s="82"/>
      <c r="AC62" s="82"/>
      <c r="AD62" s="82"/>
      <c r="AE62" s="82"/>
      <c r="AF62" s="82"/>
      <c r="AG62" s="82"/>
      <c r="AH62" s="56">
        <v>0.17799999999999999</v>
      </c>
    </row>
    <row r="63" spans="2:34">
      <c r="B63" s="372"/>
      <c r="C63" s="266">
        <v>4</v>
      </c>
      <c r="D63" s="82"/>
      <c r="E63" s="82"/>
      <c r="F63" s="43">
        <v>0.32286023835319599</v>
      </c>
      <c r="G63" s="43">
        <v>0.45675105485231998</v>
      </c>
      <c r="H63" s="43">
        <v>0.47736932368950802</v>
      </c>
      <c r="I63" s="82"/>
      <c r="J63" s="82"/>
      <c r="K63" s="82"/>
      <c r="L63" s="82"/>
      <c r="M63" s="82"/>
      <c r="N63" s="82"/>
      <c r="O63" s="82"/>
      <c r="P63" s="82"/>
      <c r="Q63" s="56">
        <v>0.25700000000000001</v>
      </c>
      <c r="S63" s="372"/>
      <c r="T63" s="266">
        <v>4</v>
      </c>
      <c r="U63" s="82"/>
      <c r="V63" s="82"/>
      <c r="W63" s="43">
        <v>0.210443037974683</v>
      </c>
      <c r="X63" s="43">
        <v>0.386001386001386</v>
      </c>
      <c r="Y63" s="43">
        <v>0.46253385495034599</v>
      </c>
      <c r="Z63" s="82"/>
      <c r="AA63" s="82"/>
      <c r="AB63" s="82"/>
      <c r="AC63" s="82"/>
      <c r="AD63" s="82"/>
      <c r="AE63" s="82"/>
      <c r="AF63" s="82"/>
      <c r="AG63" s="82"/>
      <c r="AH63" s="56">
        <v>0.25700000000000001</v>
      </c>
    </row>
    <row r="64" spans="2:34">
      <c r="B64" s="372"/>
      <c r="C64" s="266">
        <v>5</v>
      </c>
      <c r="D64" s="82"/>
      <c r="E64" s="82"/>
      <c r="F64" s="43">
        <v>0.34902200488997498</v>
      </c>
      <c r="G64" s="43">
        <v>0.48649746192893401</v>
      </c>
      <c r="H64" s="43">
        <v>0.50947195021506297</v>
      </c>
      <c r="I64" s="43">
        <v>0.52134024730753803</v>
      </c>
      <c r="J64" s="82"/>
      <c r="K64" s="82"/>
      <c r="L64" s="82"/>
      <c r="M64" s="82"/>
      <c r="N64" s="82"/>
      <c r="O64" s="82"/>
      <c r="P64" s="82"/>
      <c r="Q64" s="56">
        <v>0.33500000000000002</v>
      </c>
      <c r="S64" s="372"/>
      <c r="T64" s="266">
        <v>5</v>
      </c>
      <c r="U64" s="82"/>
      <c r="V64" s="82"/>
      <c r="W64" s="43">
        <v>0.240773286467486</v>
      </c>
      <c r="X64" s="43">
        <v>0.38589540412044299</v>
      </c>
      <c r="Y64" s="43">
        <v>0.48450184501845001</v>
      </c>
      <c r="Z64" s="43">
        <v>0.53958724202626596</v>
      </c>
      <c r="AA64" s="82"/>
      <c r="AB64" s="82"/>
      <c r="AC64" s="82"/>
      <c r="AD64" s="82"/>
      <c r="AE64" s="82"/>
      <c r="AF64" s="82"/>
      <c r="AG64" s="82"/>
      <c r="AH64" s="56">
        <v>0.33500000000000002</v>
      </c>
    </row>
    <row r="65" spans="2:34">
      <c r="B65" s="372"/>
      <c r="C65" s="266">
        <v>6</v>
      </c>
      <c r="D65" s="82"/>
      <c r="E65" s="82"/>
      <c r="F65" s="43">
        <v>0.36176470588235199</v>
      </c>
      <c r="G65" s="43">
        <v>0.50800860626344702</v>
      </c>
      <c r="H65" s="43">
        <v>0.53697259678120901</v>
      </c>
      <c r="I65" s="43">
        <v>0.55717959977416698</v>
      </c>
      <c r="J65" s="43">
        <v>0.54952696692811498</v>
      </c>
      <c r="K65" s="82"/>
      <c r="L65" s="82"/>
      <c r="M65" s="82"/>
      <c r="N65" s="82"/>
      <c r="O65" s="82"/>
      <c r="P65" s="82"/>
      <c r="Q65" s="56">
        <v>0.40799999999999997</v>
      </c>
      <c r="S65" s="372"/>
      <c r="T65" s="266">
        <v>6</v>
      </c>
      <c r="U65" s="82"/>
      <c r="V65" s="82"/>
      <c r="W65" s="43">
        <v>0.25263157894736799</v>
      </c>
      <c r="X65" s="43">
        <v>0.38301886792452799</v>
      </c>
      <c r="Y65" s="43">
        <v>0.49547608789314901</v>
      </c>
      <c r="Z65" s="43">
        <v>0.56331981874552794</v>
      </c>
      <c r="AA65" s="43">
        <v>0.56845278881732197</v>
      </c>
      <c r="AB65" s="82"/>
      <c r="AC65" s="82"/>
      <c r="AD65" s="82"/>
      <c r="AE65" s="82"/>
      <c r="AF65" s="82"/>
      <c r="AG65" s="82"/>
      <c r="AH65" s="56">
        <v>0.40799999999999997</v>
      </c>
    </row>
    <row r="66" spans="2:34">
      <c r="B66" s="372"/>
      <c r="C66" s="266">
        <v>7</v>
      </c>
      <c r="D66" s="82"/>
      <c r="E66" s="82"/>
      <c r="F66" s="43">
        <v>0.37785588752196803</v>
      </c>
      <c r="G66" s="43">
        <v>0.50945094509450894</v>
      </c>
      <c r="H66" s="43">
        <v>0.55897780766644201</v>
      </c>
      <c r="I66" s="43">
        <v>0.58045402077722197</v>
      </c>
      <c r="J66" s="43">
        <v>0.58002507312996199</v>
      </c>
      <c r="K66" s="43">
        <v>0.57528292281787197</v>
      </c>
      <c r="L66" s="82"/>
      <c r="M66" s="82"/>
      <c r="N66" s="82"/>
      <c r="O66" s="82"/>
      <c r="P66" s="82"/>
      <c r="Q66" s="56">
        <v>0.46899999999999997</v>
      </c>
      <c r="S66" s="372"/>
      <c r="T66" s="266">
        <v>7</v>
      </c>
      <c r="U66" s="82"/>
      <c r="V66" s="82"/>
      <c r="W66" s="43">
        <v>0.26054590570719599</v>
      </c>
      <c r="X66" s="43">
        <v>0.387022016222479</v>
      </c>
      <c r="Y66" s="43">
        <v>0.50296495956873299</v>
      </c>
      <c r="Z66" s="43">
        <v>0.577214452214452</v>
      </c>
      <c r="AA66" s="43">
        <v>0.58433411005556501</v>
      </c>
      <c r="AB66" s="43">
        <v>0.59759689009306105</v>
      </c>
      <c r="AC66" s="82"/>
      <c r="AD66" s="82"/>
      <c r="AE66" s="82"/>
      <c r="AF66" s="82"/>
      <c r="AG66" s="82"/>
      <c r="AH66" s="56">
        <v>0.46899999999999997</v>
      </c>
    </row>
    <row r="67" spans="2:34">
      <c r="B67" s="372"/>
      <c r="C67" s="266">
        <v>8</v>
      </c>
      <c r="D67" s="82"/>
      <c r="E67" s="82"/>
      <c r="F67" s="43">
        <v>0.39059080962800802</v>
      </c>
      <c r="G67" s="43">
        <v>0.51620282119710204</v>
      </c>
      <c r="H67" s="43">
        <v>0.56339239635300098</v>
      </c>
      <c r="I67" s="43">
        <v>0.58631537554070001</v>
      </c>
      <c r="J67" s="43">
        <v>0.59545182525433804</v>
      </c>
      <c r="K67" s="43">
        <v>0.599698121063863</v>
      </c>
      <c r="L67" s="43">
        <v>0.58725145678572999</v>
      </c>
      <c r="M67" s="82"/>
      <c r="N67" s="82"/>
      <c r="O67" s="82"/>
      <c r="P67" s="82"/>
      <c r="Q67" s="56">
        <v>0.51900000000000002</v>
      </c>
      <c r="S67" s="372"/>
      <c r="T67" s="266">
        <v>8</v>
      </c>
      <c r="U67" s="82"/>
      <c r="V67" s="82"/>
      <c r="W67" s="43">
        <v>0.28048780487804797</v>
      </c>
      <c r="X67" s="43">
        <v>0.39260312944523401</v>
      </c>
      <c r="Y67" s="43">
        <v>0.501351351351351</v>
      </c>
      <c r="Z67" s="43">
        <v>0.57871559633027503</v>
      </c>
      <c r="AA67" s="43">
        <v>0.57845379688929499</v>
      </c>
      <c r="AB67" s="43">
        <v>0.61407728074394696</v>
      </c>
      <c r="AC67" s="43">
        <v>0.60450623202301002</v>
      </c>
      <c r="AD67" s="82"/>
      <c r="AE67" s="82"/>
      <c r="AF67" s="82"/>
      <c r="AG67" s="82"/>
      <c r="AH67" s="56">
        <v>0.51900000000000002</v>
      </c>
    </row>
    <row r="68" spans="2:34">
      <c r="B68" s="372"/>
      <c r="C68" s="266">
        <v>9</v>
      </c>
      <c r="D68" s="82"/>
      <c r="E68" s="82"/>
      <c r="F68" s="43">
        <v>0.354019746121297</v>
      </c>
      <c r="G68" s="43">
        <v>0.50956351152525703</v>
      </c>
      <c r="H68" s="43">
        <v>0.56109503672379202</v>
      </c>
      <c r="I68" s="43">
        <v>0.58712268428552905</v>
      </c>
      <c r="J68" s="43">
        <v>0.59700322327728805</v>
      </c>
      <c r="K68" s="43">
        <v>0.60225191616360296</v>
      </c>
      <c r="L68" s="43">
        <v>0.59903177004538499</v>
      </c>
      <c r="M68" s="43">
        <v>0.59998889629136098</v>
      </c>
      <c r="N68" s="82"/>
      <c r="O68" s="82"/>
      <c r="P68" s="82"/>
      <c r="Q68" s="56">
        <v>0.55200000000000005</v>
      </c>
      <c r="S68" s="372"/>
      <c r="T68" s="266">
        <v>9</v>
      </c>
      <c r="U68" s="82"/>
      <c r="V68" s="82"/>
      <c r="W68" s="43">
        <v>0.27238805970149199</v>
      </c>
      <c r="X68" s="43">
        <v>0.379432624113475</v>
      </c>
      <c r="Y68" s="43">
        <v>0.502142245072836</v>
      </c>
      <c r="Z68" s="43">
        <v>0.566650508967523</v>
      </c>
      <c r="AA68" s="43">
        <v>0.57121528814571498</v>
      </c>
      <c r="AB68" s="43">
        <v>0.60426589355974303</v>
      </c>
      <c r="AC68" s="43">
        <v>0.60824742268041199</v>
      </c>
      <c r="AD68" s="43">
        <v>0.61157784195326803</v>
      </c>
      <c r="AE68" s="82"/>
      <c r="AF68" s="82"/>
      <c r="AG68" s="82"/>
      <c r="AH68" s="56">
        <v>0.55200000000000005</v>
      </c>
    </row>
    <row r="69" spans="2:34">
      <c r="B69" s="372"/>
      <c r="C69" s="266">
        <v>10</v>
      </c>
      <c r="D69" s="82"/>
      <c r="E69" s="82"/>
      <c r="F69" s="43">
        <v>0.36720142602495498</v>
      </c>
      <c r="G69" s="43">
        <v>0.49100257069408698</v>
      </c>
      <c r="H69" s="43">
        <v>0.54270302667066195</v>
      </c>
      <c r="I69" s="43">
        <v>0.576361449922693</v>
      </c>
      <c r="J69" s="43">
        <v>0.58880579574666903</v>
      </c>
      <c r="K69" s="43">
        <v>0.59488584474885797</v>
      </c>
      <c r="L69" s="43">
        <v>0.60171009771986905</v>
      </c>
      <c r="M69" s="43">
        <v>0.60381056923318099</v>
      </c>
      <c r="N69" s="43">
        <v>0.58536770857099396</v>
      </c>
      <c r="O69" s="82"/>
      <c r="P69" s="82"/>
      <c r="Q69" s="56">
        <v>0.56299999999999994</v>
      </c>
      <c r="S69" s="372"/>
      <c r="T69" s="266">
        <v>10</v>
      </c>
      <c r="U69" s="82"/>
      <c r="V69" s="82"/>
      <c r="W69" s="43">
        <v>0.27536231884057899</v>
      </c>
      <c r="X69" s="43">
        <v>0.37807606263982102</v>
      </c>
      <c r="Y69" s="43">
        <v>0.4765625</v>
      </c>
      <c r="Z69" s="43">
        <v>0.54145408163265296</v>
      </c>
      <c r="AA69" s="43">
        <v>0.56859635210150605</v>
      </c>
      <c r="AB69" s="43">
        <v>0.58982956132997999</v>
      </c>
      <c r="AC69" s="43">
        <v>0.59837326885029596</v>
      </c>
      <c r="AD69" s="43">
        <v>0.597868038963425</v>
      </c>
      <c r="AE69" s="43">
        <v>0.59247006931316903</v>
      </c>
      <c r="AF69" s="82"/>
      <c r="AG69" s="82"/>
      <c r="AH69" s="56">
        <v>0.56299999999999994</v>
      </c>
    </row>
    <row r="70" spans="2:34">
      <c r="B70" s="372"/>
      <c r="C70" s="266">
        <v>11</v>
      </c>
      <c r="D70" s="82"/>
      <c r="E70" s="82"/>
      <c r="F70" s="43">
        <v>0.355855855855855</v>
      </c>
      <c r="G70" s="43">
        <v>0.468452895419187</v>
      </c>
      <c r="H70" s="43">
        <v>0.52048192771084301</v>
      </c>
      <c r="I70" s="43">
        <v>0.56006493506493504</v>
      </c>
      <c r="J70" s="43">
        <v>0.57379421221864901</v>
      </c>
      <c r="K70" s="43">
        <v>0.58810353409656502</v>
      </c>
      <c r="L70" s="43">
        <v>0.58391061452513904</v>
      </c>
      <c r="M70" s="43">
        <v>0.58478401031592497</v>
      </c>
      <c r="N70" s="43">
        <v>0.57531541415249499</v>
      </c>
      <c r="O70" s="43">
        <v>0.56669219827114503</v>
      </c>
      <c r="P70" s="82"/>
      <c r="Q70" s="56">
        <v>0.56100000000000005</v>
      </c>
      <c r="S70" s="372"/>
      <c r="T70" s="266">
        <v>11</v>
      </c>
      <c r="U70" s="82"/>
      <c r="V70" s="82"/>
      <c r="W70" s="43">
        <v>0.26035502958579798</v>
      </c>
      <c r="X70" s="43">
        <v>0.33435582822085802</v>
      </c>
      <c r="Y70" s="43">
        <v>0.45348837209302301</v>
      </c>
      <c r="Z70" s="43">
        <v>0.52044293015332199</v>
      </c>
      <c r="AA70" s="43">
        <v>0.54238197424892698</v>
      </c>
      <c r="AB70" s="43">
        <v>0.56278366111951506</v>
      </c>
      <c r="AC70" s="43">
        <v>0.58223289315726201</v>
      </c>
      <c r="AD70" s="43">
        <v>0.58447716496131696</v>
      </c>
      <c r="AE70" s="43">
        <v>0.573061971186828</v>
      </c>
      <c r="AF70" s="43">
        <v>0.569016881827209</v>
      </c>
      <c r="AG70" s="82"/>
      <c r="AH70" s="56">
        <v>0.56100000000000005</v>
      </c>
    </row>
    <row r="71" spans="2:34">
      <c r="B71" s="372"/>
      <c r="C71" s="266">
        <v>12</v>
      </c>
      <c r="D71" s="82"/>
      <c r="E71" s="82"/>
      <c r="F71" s="43">
        <v>0.29912023460410497</v>
      </c>
      <c r="G71" s="43">
        <v>0.42390078917700103</v>
      </c>
      <c r="H71" s="43">
        <v>0.49751243781094501</v>
      </c>
      <c r="I71" s="43">
        <v>0.53347934918648299</v>
      </c>
      <c r="J71" s="43">
        <v>0.54692627433821905</v>
      </c>
      <c r="K71" s="43">
        <v>0.56276759719129898</v>
      </c>
      <c r="L71" s="43">
        <v>0.56938020351526297</v>
      </c>
      <c r="M71" s="43">
        <v>0.559976247030878</v>
      </c>
      <c r="N71" s="43">
        <v>0.55486605115786203</v>
      </c>
      <c r="O71" s="43">
        <v>0.54499205087440294</v>
      </c>
      <c r="P71" s="43">
        <v>0.53415208613728105</v>
      </c>
      <c r="Q71" s="56">
        <v>0.54900000000000004</v>
      </c>
      <c r="S71" s="372"/>
      <c r="T71" s="266">
        <v>12</v>
      </c>
      <c r="U71" s="82"/>
      <c r="V71" s="82"/>
      <c r="W71" s="43">
        <v>0.231884057971014</v>
      </c>
      <c r="X71" s="43">
        <v>0.30801687763712998</v>
      </c>
      <c r="Y71" s="43">
        <v>0.42884990253411298</v>
      </c>
      <c r="Z71" s="43">
        <v>0.49474912485414202</v>
      </c>
      <c r="AA71" s="43">
        <v>0.50935251798561099</v>
      </c>
      <c r="AB71" s="43">
        <v>0.53453608247422602</v>
      </c>
      <c r="AC71" s="43">
        <v>0.55582232893157202</v>
      </c>
      <c r="AD71" s="43">
        <v>0.55237767057201903</v>
      </c>
      <c r="AE71" s="43">
        <v>0.55510204081632597</v>
      </c>
      <c r="AF71" s="43">
        <v>0.54005847953216302</v>
      </c>
      <c r="AG71" s="43">
        <v>0.52377158034528504</v>
      </c>
      <c r="AH71" s="56">
        <v>0.54900000000000004</v>
      </c>
    </row>
  </sheetData>
  <mergeCells count="44">
    <mergeCell ref="AH6:AN6"/>
    <mergeCell ref="S59:S71"/>
    <mergeCell ref="B27:B39"/>
    <mergeCell ref="B43:B55"/>
    <mergeCell ref="B59:B71"/>
    <mergeCell ref="AH20:AP20"/>
    <mergeCell ref="AK21:AM21"/>
    <mergeCell ref="AH21:AJ21"/>
    <mergeCell ref="AN21:AP21"/>
    <mergeCell ref="U41:AG41"/>
    <mergeCell ref="U57:AG57"/>
    <mergeCell ref="J15:W15"/>
    <mergeCell ref="Y23:Z23"/>
    <mergeCell ref="D41:P41"/>
    <mergeCell ref="D57:P57"/>
    <mergeCell ref="S27:S39"/>
    <mergeCell ref="S43:S55"/>
    <mergeCell ref="Y15:Z15"/>
    <mergeCell ref="Y16:Z16"/>
    <mergeCell ref="Y17:Z17"/>
    <mergeCell ref="Y18:Z18"/>
    <mergeCell ref="Y19:Z19"/>
    <mergeCell ref="Y20:Z20"/>
    <mergeCell ref="Y21:Z21"/>
    <mergeCell ref="B2:AB2"/>
    <mergeCell ref="B3:AB4"/>
    <mergeCell ref="AA6:AB6"/>
    <mergeCell ref="Y12:Z12"/>
    <mergeCell ref="Y13:Z13"/>
    <mergeCell ref="H6:H7"/>
    <mergeCell ref="C6:G6"/>
    <mergeCell ref="B6:B7"/>
    <mergeCell ref="J6:J7"/>
    <mergeCell ref="K6:W6"/>
    <mergeCell ref="Y22:Z22"/>
    <mergeCell ref="D25:P25"/>
    <mergeCell ref="Y10:Z10"/>
    <mergeCell ref="Y11:Z11"/>
    <mergeCell ref="Y6:Z7"/>
    <mergeCell ref="Y8:Z8"/>
    <mergeCell ref="Y9:Z9"/>
    <mergeCell ref="U25:AG25"/>
    <mergeCell ref="Y14:Z14"/>
    <mergeCell ref="AC6:AF6"/>
  </mergeCells>
  <conditionalFormatting sqref="D27:P40">
    <cfRule type="cellIs" dxfId="15" priority="31" operator="greaterThan">
      <formula>$Q27</formula>
    </cfRule>
  </conditionalFormatting>
  <conditionalFormatting sqref="D56:P56">
    <cfRule type="cellIs" dxfId="14" priority="30" operator="greaterThan">
      <formula>$Q56</formula>
    </cfRule>
  </conditionalFormatting>
  <conditionalFormatting sqref="D43:P55">
    <cfRule type="cellIs" dxfId="13" priority="27" operator="greaterThan">
      <formula>$Q43</formula>
    </cfRule>
  </conditionalFormatting>
  <conditionalFormatting sqref="D59:P71">
    <cfRule type="cellIs" dxfId="12" priority="26" operator="greaterThan">
      <formula>$Q59</formula>
    </cfRule>
  </conditionalFormatting>
  <conditionalFormatting sqref="U27:AG40">
    <cfRule type="cellIs" dxfId="11" priority="25" operator="greaterThan">
      <formula>$Q27</formula>
    </cfRule>
  </conditionalFormatting>
  <conditionalFormatting sqref="U56:AG56">
    <cfRule type="cellIs" dxfId="10" priority="24" operator="greaterThan">
      <formula>$Q56</formula>
    </cfRule>
  </conditionalFormatting>
  <conditionalFormatting sqref="U43:AG55">
    <cfRule type="cellIs" dxfId="9" priority="23" operator="greaterThan">
      <formula>$Q43</formula>
    </cfRule>
  </conditionalFormatting>
  <conditionalFormatting sqref="U59:AG71">
    <cfRule type="cellIs" dxfId="8" priority="22" operator="greaterThan">
      <formula>$Q59</formula>
    </cfRule>
  </conditionalFormatting>
  <conditionalFormatting sqref="K16:W21">
    <cfRule type="colorScale" priority="21">
      <colorScale>
        <cfvo type="min"/>
        <cfvo type="percentile" val="50"/>
        <cfvo type="max"/>
        <color rgb="FF63BE7B"/>
        <color rgb="FFFFEB84"/>
        <color rgb="FFF8696B"/>
      </colorScale>
    </cfRule>
  </conditionalFormatting>
  <conditionalFormatting sqref="K8:W13">
    <cfRule type="colorScale" priority="20">
      <colorScale>
        <cfvo type="min"/>
        <cfvo type="percentile" val="50"/>
        <cfvo type="max"/>
        <color rgb="FF63BE7B"/>
        <color rgb="FFFFEB84"/>
        <color rgb="FFF8696B"/>
      </colorScale>
    </cfRule>
  </conditionalFormatting>
  <conditionalFormatting sqref="AC8:AC23">
    <cfRule type="colorScale" priority="19">
      <colorScale>
        <cfvo type="min"/>
        <cfvo type="percentile" val="50"/>
        <cfvo type="max"/>
        <color rgb="FF63BE7B"/>
        <color rgb="FFFFEB84"/>
        <color rgb="FFF8696B"/>
      </colorScale>
    </cfRule>
  </conditionalFormatting>
  <conditionalFormatting sqref="AE8:AE23">
    <cfRule type="colorScale" priority="18">
      <colorScale>
        <cfvo type="min"/>
        <cfvo type="percentile" val="50"/>
        <cfvo type="max"/>
        <color rgb="FF63BE7B"/>
        <color rgb="FFFFEB84"/>
        <color rgb="FFF8696B"/>
      </colorScale>
    </cfRule>
  </conditionalFormatting>
  <conditionalFormatting sqref="AD8:AD23">
    <cfRule type="colorScale" priority="17">
      <colorScale>
        <cfvo type="min"/>
        <cfvo type="percentile" val="50"/>
        <cfvo type="max"/>
        <color rgb="FF63BE7B"/>
        <color rgb="FFFFEB84"/>
        <color rgb="FFF8696B"/>
      </colorScale>
    </cfRule>
  </conditionalFormatting>
  <conditionalFormatting sqref="AM8:AM18 AC8 AC15">
    <cfRule type="colorScale" priority="16">
      <colorScale>
        <cfvo type="min"/>
        <cfvo type="percentile" val="50"/>
        <cfvo type="max"/>
        <color rgb="FF63BE7B"/>
        <color rgb="FFFFEB84"/>
        <color rgb="FFF8696B"/>
      </colorScale>
    </cfRule>
  </conditionalFormatting>
  <conditionalFormatting sqref="AH23:AM23">
    <cfRule type="colorScale" priority="5">
      <colorScale>
        <cfvo type="min"/>
        <cfvo type="percentile" val="50"/>
        <cfvo type="max"/>
        <color rgb="FF63BE7B"/>
        <color rgb="FFFFEB84"/>
        <color rgb="FFF8696B"/>
      </colorScale>
    </cfRule>
  </conditionalFormatting>
  <conditionalFormatting sqref="AH23:AP23">
    <cfRule type="colorScale" priority="4">
      <colorScale>
        <cfvo type="min"/>
        <cfvo type="percentile" val="50"/>
        <cfvo type="max"/>
        <color rgb="FF63BE7B"/>
        <color rgb="FFFFEB84"/>
        <color rgb="FFF8696B"/>
      </colorScale>
    </cfRule>
  </conditionalFormatting>
  <conditionalFormatting sqref="AN8:AN18 AL19 AE15">
    <cfRule type="colorScale" priority="556">
      <colorScale>
        <cfvo type="min"/>
        <cfvo type="percentile" val="50"/>
        <cfvo type="max"/>
        <color rgb="FF63BE7B"/>
        <color rgb="FFFFEB84"/>
        <color rgb="FFF8696B"/>
      </colorScale>
    </cfRule>
  </conditionalFormatting>
  <conditionalFormatting sqref="AL8:AL18">
    <cfRule type="colorScale" priority="3">
      <colorScale>
        <cfvo type="min"/>
        <cfvo type="percentile" val="50"/>
        <cfvo type="max"/>
        <color rgb="FF63BE7B"/>
        <color rgb="FFFFEB84"/>
        <color rgb="FFF8696B"/>
      </colorScale>
    </cfRule>
  </conditionalFormatting>
  <conditionalFormatting sqref="AL8:AL18 AM23">
    <cfRule type="colorScale" priority="2">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topLeftCell="A10" zoomScale="85" zoomScaleNormal="85" workbookViewId="0"/>
  </sheetViews>
  <sheetFormatPr defaultRowHeight="15"/>
  <sheetData>
    <row r="2" spans="2:28" ht="18.75">
      <c r="B2" s="319" t="s">
        <v>966</v>
      </c>
      <c r="C2" s="319"/>
      <c r="D2" s="319"/>
      <c r="E2" s="319"/>
      <c r="F2" s="319"/>
      <c r="G2" s="319"/>
      <c r="H2" s="319"/>
      <c r="I2" s="319"/>
      <c r="J2" s="319"/>
      <c r="K2" s="319"/>
      <c r="L2" s="319"/>
      <c r="M2" s="319"/>
      <c r="N2" s="319"/>
      <c r="O2" s="319"/>
      <c r="P2" s="319"/>
      <c r="Q2" s="319"/>
      <c r="R2" s="319"/>
      <c r="S2" s="319"/>
      <c r="T2" s="319"/>
      <c r="U2" s="319"/>
      <c r="V2" s="319"/>
      <c r="W2" s="319"/>
      <c r="X2" s="319"/>
      <c r="Y2" s="319"/>
      <c r="Z2" s="319"/>
      <c r="AA2" s="319"/>
      <c r="AB2" s="319"/>
    </row>
    <row r="3" spans="2:28" ht="83.25" customHeight="1">
      <c r="B3" s="320" t="s">
        <v>991</v>
      </c>
      <c r="C3" s="321"/>
      <c r="D3" s="321"/>
      <c r="E3" s="321"/>
      <c r="F3" s="321"/>
      <c r="G3" s="321"/>
      <c r="H3" s="321"/>
      <c r="I3" s="321"/>
      <c r="J3" s="321"/>
      <c r="K3" s="321"/>
      <c r="L3" s="321"/>
      <c r="M3" s="321"/>
      <c r="N3" s="321"/>
      <c r="O3" s="321"/>
      <c r="P3" s="321"/>
      <c r="Q3" s="321"/>
      <c r="R3" s="321"/>
      <c r="S3" s="321"/>
      <c r="T3" s="321"/>
      <c r="U3" s="321"/>
      <c r="V3" s="321"/>
      <c r="W3" s="321"/>
      <c r="X3" s="321"/>
      <c r="Y3" s="321"/>
      <c r="Z3" s="321"/>
      <c r="AA3" s="321"/>
      <c r="AB3" s="321"/>
    </row>
    <row r="4" spans="2:28" ht="61.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c r="AA4" s="321"/>
      <c r="AB4" s="321"/>
    </row>
    <row r="6" spans="2:28">
      <c r="B6" s="312" t="s">
        <v>941</v>
      </c>
      <c r="C6" s="313"/>
      <c r="D6" s="313"/>
      <c r="E6" s="313"/>
      <c r="F6" s="313"/>
      <c r="G6" s="314"/>
      <c r="I6" s="312" t="s">
        <v>942</v>
      </c>
      <c r="J6" s="313"/>
      <c r="K6" s="313"/>
      <c r="L6" s="313"/>
      <c r="M6" s="313"/>
      <c r="N6" s="314"/>
      <c r="P6" s="312" t="s">
        <v>944</v>
      </c>
      <c r="Q6" s="313"/>
      <c r="R6" s="313"/>
      <c r="S6" s="313"/>
      <c r="T6" s="313"/>
      <c r="U6" s="314"/>
      <c r="W6" s="312" t="s">
        <v>943</v>
      </c>
      <c r="X6" s="313"/>
      <c r="Y6" s="313"/>
      <c r="Z6" s="313"/>
      <c r="AA6" s="313"/>
      <c r="AB6" s="314"/>
    </row>
    <row r="7" spans="2:28">
      <c r="B7" s="222" t="s">
        <v>12</v>
      </c>
      <c r="C7" s="69" t="s">
        <v>949</v>
      </c>
      <c r="D7" s="69" t="s">
        <v>950</v>
      </c>
      <c r="E7" s="69" t="s">
        <v>951</v>
      </c>
      <c r="F7" s="69" t="s">
        <v>952</v>
      </c>
      <c r="G7" s="69" t="s">
        <v>953</v>
      </c>
      <c r="I7" s="222" t="s">
        <v>12</v>
      </c>
      <c r="J7" s="69" t="s">
        <v>949</v>
      </c>
      <c r="K7" s="69" t="s">
        <v>950</v>
      </c>
      <c r="L7" s="69" t="s">
        <v>951</v>
      </c>
      <c r="M7" s="69" t="s">
        <v>952</v>
      </c>
      <c r="N7" s="69" t="s">
        <v>953</v>
      </c>
      <c r="P7" s="222" t="s">
        <v>12</v>
      </c>
      <c r="Q7" s="69" t="s">
        <v>949</v>
      </c>
      <c r="R7" s="69" t="s">
        <v>950</v>
      </c>
      <c r="S7" s="69" t="s">
        <v>951</v>
      </c>
      <c r="T7" s="69" t="s">
        <v>952</v>
      </c>
      <c r="U7" s="69" t="s">
        <v>953</v>
      </c>
      <c r="W7" s="222" t="s">
        <v>12</v>
      </c>
      <c r="X7" s="69" t="s">
        <v>949</v>
      </c>
      <c r="Y7" s="69" t="s">
        <v>950</v>
      </c>
      <c r="Z7" s="69" t="s">
        <v>951</v>
      </c>
      <c r="AA7" s="69" t="s">
        <v>952</v>
      </c>
      <c r="AB7" s="69" t="s">
        <v>953</v>
      </c>
    </row>
    <row r="8" spans="2:28">
      <c r="B8" s="222">
        <v>0</v>
      </c>
      <c r="C8" s="43">
        <v>0.45040064322823609</v>
      </c>
      <c r="D8" s="43">
        <v>0.31336588416394073</v>
      </c>
      <c r="E8" s="43">
        <v>0.1943308639599769</v>
      </c>
      <c r="F8" s="43">
        <v>3.8038772368674235E-2</v>
      </c>
      <c r="G8" s="43">
        <v>3.8638362791720499E-3</v>
      </c>
      <c r="I8" s="222">
        <v>0</v>
      </c>
      <c r="J8" s="43">
        <v>0.66782006920415227</v>
      </c>
      <c r="K8" s="43">
        <v>0.22837370242214533</v>
      </c>
      <c r="L8" s="43">
        <v>1.7301038062283738E-2</v>
      </c>
      <c r="M8" s="43">
        <v>6.228373702422145E-2</v>
      </c>
      <c r="N8" s="43">
        <v>2.4221453287197232E-2</v>
      </c>
      <c r="P8" s="222">
        <v>0</v>
      </c>
      <c r="Q8" s="82"/>
      <c r="R8" s="82"/>
      <c r="S8" s="82"/>
      <c r="T8" s="82"/>
      <c r="U8" s="82"/>
      <c r="W8" s="222">
        <v>0</v>
      </c>
      <c r="X8" s="82"/>
      <c r="Y8" s="82"/>
      <c r="Z8" s="82"/>
      <c r="AA8" s="82"/>
      <c r="AB8" s="82"/>
    </row>
    <row r="9" spans="2:28">
      <c r="B9" s="222">
        <v>1</v>
      </c>
      <c r="C9" s="43">
        <v>0.45139357981138317</v>
      </c>
      <c r="D9" s="43">
        <v>0.32482386073221819</v>
      </c>
      <c r="E9" s="43">
        <v>0.17253329858988364</v>
      </c>
      <c r="F9" s="43">
        <v>4.3676525120516341E-2</v>
      </c>
      <c r="G9" s="43">
        <v>7.5727357459986567E-3</v>
      </c>
      <c r="I9" s="222">
        <v>1</v>
      </c>
      <c r="J9" s="43">
        <v>0.74356435643564356</v>
      </c>
      <c r="K9" s="43">
        <v>0.18723872387238724</v>
      </c>
      <c r="L9" s="43">
        <v>5.3905390539053903E-3</v>
      </c>
      <c r="M9" s="43">
        <v>2.8932893289328934E-2</v>
      </c>
      <c r="N9" s="43">
        <v>3.4873487348734876E-2</v>
      </c>
      <c r="P9" s="222">
        <v>1</v>
      </c>
      <c r="Q9" s="43">
        <v>0.88311688311688308</v>
      </c>
      <c r="R9" s="43">
        <v>9.7402597402597407E-2</v>
      </c>
      <c r="S9" s="43">
        <v>0</v>
      </c>
      <c r="T9" s="43">
        <v>1.948051948051948E-2</v>
      </c>
      <c r="U9" s="43">
        <v>0</v>
      </c>
      <c r="W9" s="222">
        <v>1</v>
      </c>
      <c r="X9" s="82"/>
      <c r="Y9" s="82"/>
      <c r="Z9" s="82"/>
      <c r="AA9" s="82"/>
      <c r="AB9" s="82"/>
    </row>
    <row r="10" spans="2:28">
      <c r="B10" s="222">
        <v>2</v>
      </c>
      <c r="C10" s="43">
        <v>0.43827428946187247</v>
      </c>
      <c r="D10" s="43">
        <v>0.33785823424211203</v>
      </c>
      <c r="E10" s="43">
        <v>0.16458018888767439</v>
      </c>
      <c r="F10" s="43">
        <v>4.7591693779637248E-2</v>
      </c>
      <c r="G10" s="43">
        <v>1.1695593628703857E-2</v>
      </c>
      <c r="I10" s="222">
        <v>2</v>
      </c>
      <c r="J10" s="43">
        <v>0.6778105539167486</v>
      </c>
      <c r="K10" s="43">
        <v>0.19987982082377362</v>
      </c>
      <c r="L10" s="43">
        <v>4.7361520812848244E-2</v>
      </c>
      <c r="M10" s="43">
        <v>4.8781820168250847E-2</v>
      </c>
      <c r="N10" s="43">
        <v>2.6166284278378672E-2</v>
      </c>
      <c r="P10" s="222">
        <v>2</v>
      </c>
      <c r="Q10" s="43">
        <v>0.8765571913929785</v>
      </c>
      <c r="R10" s="43">
        <v>9.1732729331823332E-2</v>
      </c>
      <c r="S10" s="43">
        <v>1.8120045300113252E-2</v>
      </c>
      <c r="T10" s="43">
        <v>1.1325028312570781E-2</v>
      </c>
      <c r="U10" s="43">
        <v>2.2650056625141564E-3</v>
      </c>
      <c r="W10" s="222">
        <v>2</v>
      </c>
      <c r="X10" s="43">
        <v>0.9285714285714286</v>
      </c>
      <c r="Y10" s="43">
        <v>4.2253521126760563E-2</v>
      </c>
      <c r="Z10" s="43">
        <v>2.8169014084507043E-2</v>
      </c>
      <c r="AA10" s="43">
        <v>1.4084507042253521E-2</v>
      </c>
      <c r="AB10" s="43">
        <v>0</v>
      </c>
    </row>
    <row r="11" spans="2:28">
      <c r="B11" s="222">
        <v>3</v>
      </c>
      <c r="C11" s="43">
        <v>0.42283202023575533</v>
      </c>
      <c r="D11" s="43">
        <v>0.33919801584477161</v>
      </c>
      <c r="E11" s="43">
        <v>0.16858201886699481</v>
      </c>
      <c r="F11" s="43">
        <v>5.4153640629191827E-2</v>
      </c>
      <c r="G11" s="43">
        <v>1.5234304423286448E-2</v>
      </c>
      <c r="I11" s="222">
        <v>3</v>
      </c>
      <c r="J11" s="43">
        <v>0.63156426806916888</v>
      </c>
      <c r="K11" s="43">
        <v>0.21702924535819587</v>
      </c>
      <c r="L11" s="43">
        <v>7.2117300183281538E-2</v>
      </c>
      <c r="M11" s="43">
        <v>5.530321141126783E-2</v>
      </c>
      <c r="N11" s="43">
        <v>2.3985974978085904E-2</v>
      </c>
      <c r="P11" s="222">
        <v>3</v>
      </c>
      <c r="Q11" s="43">
        <v>0.81572714353387021</v>
      </c>
      <c r="R11" s="43">
        <v>0.10847939365229749</v>
      </c>
      <c r="S11" s="43">
        <v>4.5002368545712934E-2</v>
      </c>
      <c r="T11" s="43">
        <v>2.6527711984841308E-2</v>
      </c>
      <c r="U11" s="43">
        <v>4.2633822832780673E-3</v>
      </c>
      <c r="W11" s="222">
        <v>3</v>
      </c>
      <c r="X11" s="43">
        <v>0.91549295774647887</v>
      </c>
      <c r="Y11" s="43">
        <v>4.2253521126760563E-2</v>
      </c>
      <c r="Z11" s="43">
        <v>2.8169014084507043E-2</v>
      </c>
      <c r="AA11" s="43">
        <v>1.4084507042253521E-2</v>
      </c>
      <c r="AB11" s="43">
        <v>0</v>
      </c>
    </row>
    <row r="12" spans="2:28">
      <c r="B12" s="222">
        <v>4</v>
      </c>
      <c r="C12" s="43">
        <v>0.40388609208848697</v>
      </c>
      <c r="D12" s="43">
        <v>0.33398835421075462</v>
      </c>
      <c r="E12" s="43">
        <v>0.17847566345509272</v>
      </c>
      <c r="F12" s="43">
        <v>6.475177118521537E-2</v>
      </c>
      <c r="G12" s="43">
        <v>1.889811906045032E-2</v>
      </c>
      <c r="I12" s="222">
        <v>4</v>
      </c>
      <c r="J12" s="43">
        <v>0.60238449020024054</v>
      </c>
      <c r="K12" s="43">
        <v>0.22496992853605038</v>
      </c>
      <c r="L12" s="43">
        <v>9.4636665959102806E-2</v>
      </c>
      <c r="M12" s="43">
        <v>5.7843345361918916E-2</v>
      </c>
      <c r="N12" s="43">
        <v>2.0165569942687329E-2</v>
      </c>
      <c r="P12" s="222">
        <v>4</v>
      </c>
      <c r="Q12" s="43">
        <v>0.79075701729515169</v>
      </c>
      <c r="R12" s="43">
        <v>0.11964842642472356</v>
      </c>
      <c r="S12" s="43">
        <v>5.3303090445137508E-2</v>
      </c>
      <c r="T12" s="43">
        <v>2.9486815990927135E-2</v>
      </c>
      <c r="U12" s="43">
        <v>6.8046498440601077E-3</v>
      </c>
      <c r="W12" s="222">
        <v>4</v>
      </c>
      <c r="X12" s="43">
        <v>0.8828125</v>
      </c>
      <c r="Y12" s="43">
        <v>7.03125E-2</v>
      </c>
      <c r="Z12" s="43">
        <v>2.34375E-2</v>
      </c>
      <c r="AA12" s="43">
        <v>2.34375E-2</v>
      </c>
      <c r="AB12" s="43">
        <v>0</v>
      </c>
    </row>
    <row r="13" spans="2:28">
      <c r="B13" s="222">
        <v>5</v>
      </c>
      <c r="C13" s="43">
        <v>0.382457280906632</v>
      </c>
      <c r="D13" s="43">
        <v>0.32442031253762249</v>
      </c>
      <c r="E13" s="43">
        <v>0.19416821169728637</v>
      </c>
      <c r="F13" s="43">
        <v>7.5602160635027643E-2</v>
      </c>
      <c r="G13" s="43">
        <v>2.3352034223431493E-2</v>
      </c>
      <c r="I13" s="222">
        <v>5</v>
      </c>
      <c r="J13" s="43">
        <v>0.57719352939138868</v>
      </c>
      <c r="K13" s="43">
        <v>0.22685233295230178</v>
      </c>
      <c r="L13" s="43">
        <v>0.11562575773320863</v>
      </c>
      <c r="M13" s="43">
        <v>6.1103605944092282E-2</v>
      </c>
      <c r="N13" s="43">
        <v>1.9224773979008625E-2</v>
      </c>
      <c r="P13" s="222">
        <v>5</v>
      </c>
      <c r="Q13" s="43">
        <v>0.75859213250517599</v>
      </c>
      <c r="R13" s="43">
        <v>0.12153209109730849</v>
      </c>
      <c r="S13" s="43">
        <v>7.2877846790890266E-2</v>
      </c>
      <c r="T13" s="43">
        <v>4.2028985507246375E-2</v>
      </c>
      <c r="U13" s="43">
        <v>4.9689440993788822E-3</v>
      </c>
      <c r="W13" s="222">
        <v>5</v>
      </c>
      <c r="X13" s="43">
        <v>0.88317757009345799</v>
      </c>
      <c r="Y13" s="43">
        <v>5.6074766355140186E-2</v>
      </c>
      <c r="Z13" s="43">
        <v>3.7383177570093455E-2</v>
      </c>
      <c r="AA13" s="43">
        <v>2.336448598130841E-2</v>
      </c>
      <c r="AB13" s="43">
        <v>0</v>
      </c>
    </row>
    <row r="14" spans="2:28">
      <c r="B14" s="222">
        <v>6</v>
      </c>
      <c r="C14" s="43">
        <v>0.35894910683171466</v>
      </c>
      <c r="D14" s="43">
        <v>0.31277303879234153</v>
      </c>
      <c r="E14" s="43">
        <v>0.21141598864663666</v>
      </c>
      <c r="F14" s="43">
        <v>8.8326944541244318E-2</v>
      </c>
      <c r="G14" s="43">
        <v>2.8534921188062806E-2</v>
      </c>
      <c r="I14" s="222">
        <v>6</v>
      </c>
      <c r="J14" s="43">
        <v>0.55996583989306403</v>
      </c>
      <c r="K14" s="43">
        <v>0.22549383632853112</v>
      </c>
      <c r="L14" s="43">
        <v>0.12977127580573294</v>
      </c>
      <c r="M14" s="43">
        <v>6.5572553096687955E-2</v>
      </c>
      <c r="N14" s="43">
        <v>1.919649487598396E-2</v>
      </c>
      <c r="P14" s="222">
        <v>6</v>
      </c>
      <c r="Q14" s="43">
        <v>0.74215842636895268</v>
      </c>
      <c r="R14" s="43">
        <v>0.12830054935318094</v>
      </c>
      <c r="S14" s="43">
        <v>8.3820662768031184E-2</v>
      </c>
      <c r="T14" s="43">
        <v>3.9695197589934429E-2</v>
      </c>
      <c r="U14" s="43">
        <v>6.0251639199007624E-3</v>
      </c>
      <c r="W14" s="222">
        <v>6</v>
      </c>
      <c r="X14" s="43">
        <v>0.8012048192771084</v>
      </c>
      <c r="Y14" s="43">
        <v>7.5301204819277115E-2</v>
      </c>
      <c r="Z14" s="43">
        <v>7.8313253012048195E-2</v>
      </c>
      <c r="AA14" s="43">
        <v>4.5180722891566265E-2</v>
      </c>
      <c r="AB14" s="43">
        <v>0</v>
      </c>
    </row>
    <row r="15" spans="2:28">
      <c r="B15" s="222">
        <v>7</v>
      </c>
      <c r="C15" s="43">
        <v>0.33554402527991262</v>
      </c>
      <c r="D15" s="43">
        <v>0.29774769502854392</v>
      </c>
      <c r="E15" s="43">
        <v>0.2306857046255478</v>
      </c>
      <c r="F15" s="43">
        <v>0.10037841844497328</v>
      </c>
      <c r="G15" s="43">
        <v>3.5644156621022383E-2</v>
      </c>
      <c r="I15" s="222">
        <v>7</v>
      </c>
      <c r="J15" s="43">
        <v>0.54001495886312645</v>
      </c>
      <c r="K15" s="43">
        <v>0.22180669824648883</v>
      </c>
      <c r="L15" s="43">
        <v>0.14510097232610322</v>
      </c>
      <c r="M15" s="43">
        <v>7.1345466633424753E-2</v>
      </c>
      <c r="N15" s="43">
        <v>2.1731903930856812E-2</v>
      </c>
      <c r="P15" s="222">
        <v>7</v>
      </c>
      <c r="Q15" s="43">
        <v>0.70778890208722212</v>
      </c>
      <c r="R15" s="43">
        <v>0.1369421347361276</v>
      </c>
      <c r="S15" s="43">
        <v>0.10487018496521297</v>
      </c>
      <c r="T15" s="43">
        <v>4.20838282708298E-2</v>
      </c>
      <c r="U15" s="43">
        <v>8.3149499406075002E-3</v>
      </c>
      <c r="W15" s="222">
        <v>7</v>
      </c>
      <c r="X15" s="43">
        <v>0.79274611398963735</v>
      </c>
      <c r="Y15" s="43">
        <v>8.8082901554404139E-2</v>
      </c>
      <c r="Z15" s="43">
        <v>6.4766839378238336E-2</v>
      </c>
      <c r="AA15" s="43">
        <v>4.6632124352331605E-2</v>
      </c>
      <c r="AB15" s="43">
        <v>7.7720207253886009E-3</v>
      </c>
    </row>
    <row r="16" spans="2:28">
      <c r="B16" s="222">
        <v>8</v>
      </c>
      <c r="C16" s="43">
        <v>0.314940380774407</v>
      </c>
      <c r="D16" s="43">
        <v>0.28037751699426522</v>
      </c>
      <c r="E16" s="43">
        <v>0.24357732497835535</v>
      </c>
      <c r="F16" s="43">
        <v>0.11369227736012412</v>
      </c>
      <c r="G16" s="43">
        <v>4.7412499892848264E-2</v>
      </c>
      <c r="I16" s="222">
        <v>8</v>
      </c>
      <c r="J16" s="43">
        <v>0.52074385005857082</v>
      </c>
      <c r="K16" s="43">
        <v>0.21661460367044125</v>
      </c>
      <c r="L16" s="43">
        <v>0.15887348691917219</v>
      </c>
      <c r="M16" s="43">
        <v>7.633736821554081E-2</v>
      </c>
      <c r="N16" s="43">
        <v>2.7430691136274894E-2</v>
      </c>
      <c r="P16" s="222">
        <v>8</v>
      </c>
      <c r="Q16" s="43">
        <v>0.69713874392657904</v>
      </c>
      <c r="R16" s="43">
        <v>0.13982364585207846</v>
      </c>
      <c r="S16" s="43">
        <v>0.10419290984344071</v>
      </c>
      <c r="T16" s="43">
        <v>4.9307180133165374E-2</v>
      </c>
      <c r="U16" s="43">
        <v>9.537520244736369E-3</v>
      </c>
      <c r="W16" s="222">
        <v>8</v>
      </c>
      <c r="X16" s="43">
        <v>0.77295918367346939</v>
      </c>
      <c r="Y16" s="43">
        <v>9.438775510204081E-2</v>
      </c>
      <c r="Z16" s="43">
        <v>8.9285714285714288E-2</v>
      </c>
      <c r="AA16" s="43">
        <v>4.0816326530612242E-2</v>
      </c>
      <c r="AB16" s="43">
        <v>2.5510204081632651E-3</v>
      </c>
    </row>
    <row r="17" spans="2:28">
      <c r="B17" s="222">
        <v>9</v>
      </c>
      <c r="C17" s="43">
        <v>0.29333287329353991</v>
      </c>
      <c r="D17" s="43">
        <v>0.26884725528758235</v>
      </c>
      <c r="E17" s="43">
        <v>0.25232032570817375</v>
      </c>
      <c r="F17" s="43">
        <v>0.12632692727920966</v>
      </c>
      <c r="G17" s="43">
        <v>5.9172618431494323E-2</v>
      </c>
      <c r="I17" s="222">
        <v>9</v>
      </c>
      <c r="J17" s="43">
        <v>0.50594023760950435</v>
      </c>
      <c r="K17" s="43">
        <v>0.21432857314292572</v>
      </c>
      <c r="L17" s="43">
        <v>0.16662666506660267</v>
      </c>
      <c r="M17" s="43">
        <v>7.9443177727109085E-2</v>
      </c>
      <c r="N17" s="43">
        <v>3.3661346453858154E-2</v>
      </c>
      <c r="P17" s="222">
        <v>9</v>
      </c>
      <c r="Q17" s="43">
        <v>0.65761750405186381</v>
      </c>
      <c r="R17" s="43">
        <v>0.141612641815235</v>
      </c>
      <c r="S17" s="43">
        <v>0.12621555915721233</v>
      </c>
      <c r="T17" s="43">
        <v>5.6320907617504051E-2</v>
      </c>
      <c r="U17" s="43">
        <v>1.8233387358184763E-2</v>
      </c>
      <c r="W17" s="222">
        <v>9</v>
      </c>
      <c r="X17" s="43">
        <v>0.73160173160173159</v>
      </c>
      <c r="Y17" s="43">
        <v>0.11038961038961038</v>
      </c>
      <c r="Z17" s="43">
        <v>0.11688311688311688</v>
      </c>
      <c r="AA17" s="43">
        <v>3.896103896103896E-2</v>
      </c>
      <c r="AB17" s="43">
        <v>2.1645021645021645E-3</v>
      </c>
    </row>
    <row r="18" spans="2:28">
      <c r="B18" s="222">
        <v>10</v>
      </c>
      <c r="C18" s="43">
        <v>0.27125943558743382</v>
      </c>
      <c r="D18" s="43">
        <v>0.25548908447395619</v>
      </c>
      <c r="E18" s="43">
        <v>0.25802612209102016</v>
      </c>
      <c r="F18" s="43">
        <v>0.13970933692485984</v>
      </c>
      <c r="G18" s="43">
        <v>7.5516020922729979E-2</v>
      </c>
      <c r="I18" s="222">
        <v>10</v>
      </c>
      <c r="J18" s="43">
        <v>0.48631950573698146</v>
      </c>
      <c r="K18" s="43">
        <v>0.20476610767872905</v>
      </c>
      <c r="L18" s="43">
        <v>0.17762577228596646</v>
      </c>
      <c r="M18" s="43">
        <v>8.3480435422182989E-2</v>
      </c>
      <c r="N18" s="43">
        <v>4.7808178876140042E-2</v>
      </c>
      <c r="P18" s="222">
        <v>10</v>
      </c>
      <c r="Q18" s="43">
        <v>0.62332053742802307</v>
      </c>
      <c r="R18" s="43">
        <v>0.15786948176583493</v>
      </c>
      <c r="S18" s="43">
        <v>0.12571976967370441</v>
      </c>
      <c r="T18" s="43">
        <v>6.4539347408829176E-2</v>
      </c>
      <c r="U18" s="43">
        <v>2.8550863723608447E-2</v>
      </c>
      <c r="W18" s="222">
        <v>10</v>
      </c>
      <c r="X18" s="43">
        <v>0.7407407407407407</v>
      </c>
      <c r="Y18" s="43">
        <v>8.4656084656084651E-2</v>
      </c>
      <c r="Z18" s="43">
        <v>0.12698412698412698</v>
      </c>
      <c r="AA18" s="43">
        <v>4.2328042328042326E-2</v>
      </c>
      <c r="AB18" s="43">
        <v>5.2910052910052907E-3</v>
      </c>
    </row>
    <row r="19" spans="2:28">
      <c r="B19" s="222">
        <v>11</v>
      </c>
      <c r="C19" s="43">
        <v>0.25595894477903131</v>
      </c>
      <c r="D19" s="43">
        <v>0.24512257188904912</v>
      </c>
      <c r="E19" s="43">
        <v>0.26015777419628466</v>
      </c>
      <c r="F19" s="43">
        <v>0.14674696751208754</v>
      </c>
      <c r="G19" s="43">
        <v>9.2013741623547377E-2</v>
      </c>
      <c r="I19" s="222">
        <v>11</v>
      </c>
      <c r="J19" s="43">
        <v>0.45264922246019185</v>
      </c>
      <c r="K19" s="43">
        <v>0.2176180277493249</v>
      </c>
      <c r="L19" s="43">
        <v>0.17236241735729585</v>
      </c>
      <c r="M19" s="43">
        <v>0.10010243039389143</v>
      </c>
      <c r="N19" s="43">
        <v>5.7267902039296027E-2</v>
      </c>
      <c r="P19" s="222">
        <v>11</v>
      </c>
      <c r="Q19" s="43">
        <v>0.58588957055214719</v>
      </c>
      <c r="R19" s="43">
        <v>0.17066369213608476</v>
      </c>
      <c r="S19" s="43">
        <v>0.14026770775237032</v>
      </c>
      <c r="T19" s="43">
        <v>7.1946458449525935E-2</v>
      </c>
      <c r="U19" s="43">
        <v>3.1232571109871723E-2</v>
      </c>
      <c r="W19" s="222">
        <v>11</v>
      </c>
      <c r="X19" s="43">
        <v>0.7142857142857143</v>
      </c>
      <c r="Y19" s="43">
        <v>0.12044817927170869</v>
      </c>
      <c r="Z19" s="43">
        <v>9.5238095238095233E-2</v>
      </c>
      <c r="AA19" s="43">
        <v>5.6022408963585436E-2</v>
      </c>
      <c r="AB19" s="43">
        <v>1.4005602240896359E-2</v>
      </c>
    </row>
    <row r="20" spans="2:28">
      <c r="B20" s="222">
        <v>12</v>
      </c>
      <c r="C20" s="43">
        <v>0.24189138630673152</v>
      </c>
      <c r="D20" s="43">
        <v>0.22977523239416353</v>
      </c>
      <c r="E20" s="43">
        <v>0.25723084007252423</v>
      </c>
      <c r="F20" s="43">
        <v>0.16182692030966703</v>
      </c>
      <c r="G20" s="43">
        <v>0.10927562091691369</v>
      </c>
      <c r="I20" s="222">
        <v>12</v>
      </c>
      <c r="J20" s="43">
        <v>0.42414187643020596</v>
      </c>
      <c r="K20" s="43">
        <v>0.21155606407322655</v>
      </c>
      <c r="L20" s="43">
        <v>0.17528604118993135</v>
      </c>
      <c r="M20" s="43">
        <v>0.11533180778032037</v>
      </c>
      <c r="N20" s="43">
        <v>7.3684210526315783E-2</v>
      </c>
      <c r="P20" s="222">
        <v>12</v>
      </c>
      <c r="Q20" s="43">
        <v>0.52854700854700853</v>
      </c>
      <c r="R20" s="43">
        <v>0.18290598290598289</v>
      </c>
      <c r="S20" s="43">
        <v>0.15145299145299146</v>
      </c>
      <c r="T20" s="43">
        <v>8.615384615384615E-2</v>
      </c>
      <c r="U20" s="43">
        <v>5.0940170940170941E-2</v>
      </c>
      <c r="W20" s="222">
        <v>12</v>
      </c>
      <c r="X20" s="43">
        <v>0.6312292358803987</v>
      </c>
      <c r="Y20" s="43">
        <v>0.1461794019933555</v>
      </c>
      <c r="Z20" s="43">
        <v>0.13289036544850499</v>
      </c>
      <c r="AA20" s="43">
        <v>6.6445182724252497E-2</v>
      </c>
      <c r="AB20" s="43">
        <v>2.3255813953488372E-2</v>
      </c>
    </row>
    <row r="21" spans="2:28">
      <c r="B21" s="222">
        <v>13</v>
      </c>
      <c r="C21" s="43">
        <v>0.23743092321366466</v>
      </c>
      <c r="D21" s="43">
        <v>0.22177995903698264</v>
      </c>
      <c r="E21" s="43">
        <v>0.24407775244425553</v>
      </c>
      <c r="F21" s="43">
        <v>0.16806430420837037</v>
      </c>
      <c r="G21" s="43">
        <v>0.12864706109672683</v>
      </c>
      <c r="I21" s="222">
        <v>13</v>
      </c>
      <c r="J21" s="43">
        <v>0.39463814418669257</v>
      </c>
      <c r="K21" s="43">
        <v>0.22211418252535076</v>
      </c>
      <c r="L21" s="43">
        <v>0.16585636894013056</v>
      </c>
      <c r="M21" s="43">
        <v>0.12404500625086817</v>
      </c>
      <c r="N21" s="43">
        <v>9.3346298096957908E-2</v>
      </c>
      <c r="P21" s="222">
        <v>13</v>
      </c>
      <c r="Q21" s="43">
        <v>0.48336755646817248</v>
      </c>
      <c r="R21" s="43">
        <v>0.19507186858316222</v>
      </c>
      <c r="S21" s="43">
        <v>0.15195071868583163</v>
      </c>
      <c r="T21" s="43">
        <v>0.10431211498973306</v>
      </c>
      <c r="U21" s="43">
        <v>6.5297741273100618E-2</v>
      </c>
      <c r="W21" s="222">
        <v>13</v>
      </c>
      <c r="X21" s="43">
        <v>0.55913978494623651</v>
      </c>
      <c r="Y21" s="43">
        <v>0.15770609318996415</v>
      </c>
      <c r="Z21" s="43">
        <v>0.16845878136200718</v>
      </c>
      <c r="AA21" s="43">
        <v>9.3189964157706098E-2</v>
      </c>
      <c r="AB21" s="43">
        <v>2.1505376344086023E-2</v>
      </c>
    </row>
    <row r="22" spans="2:28">
      <c r="B22" s="222">
        <v>14</v>
      </c>
      <c r="C22" s="43">
        <v>0.22943588146764232</v>
      </c>
      <c r="D22" s="43">
        <v>0.21755150760288547</v>
      </c>
      <c r="E22" s="43">
        <v>0.24137215216150293</v>
      </c>
      <c r="F22" s="43">
        <v>0.16752296434687841</v>
      </c>
      <c r="G22" s="43">
        <v>0.14411749442109087</v>
      </c>
      <c r="I22" s="222">
        <v>14</v>
      </c>
      <c r="J22" s="43">
        <v>0.37703035274815422</v>
      </c>
      <c r="K22" s="43">
        <v>0.21460213289581626</v>
      </c>
      <c r="L22" s="43">
        <v>0.16931911402789171</v>
      </c>
      <c r="M22" s="43">
        <v>0.13683347005742411</v>
      </c>
      <c r="N22" s="43">
        <v>0.1022149302707137</v>
      </c>
      <c r="P22" s="222">
        <v>14</v>
      </c>
      <c r="Q22" s="43">
        <v>0.43451242829827919</v>
      </c>
      <c r="R22" s="43">
        <v>0.20076481835564053</v>
      </c>
      <c r="S22" s="43">
        <v>0.16778202676864246</v>
      </c>
      <c r="T22" s="43">
        <v>0.11376673040152964</v>
      </c>
      <c r="U22" s="43">
        <v>8.3173996175908219E-2</v>
      </c>
      <c r="W22" s="222">
        <v>14</v>
      </c>
      <c r="X22" s="43">
        <v>0.55474452554744524</v>
      </c>
      <c r="Y22" s="43">
        <v>0.22992700729927007</v>
      </c>
      <c r="Z22" s="43">
        <v>0.13138686131386862</v>
      </c>
      <c r="AA22" s="43">
        <v>5.4744525547445258E-2</v>
      </c>
      <c r="AB22" s="43">
        <v>2.9197080291970802E-2</v>
      </c>
    </row>
    <row r="23" spans="2:28">
      <c r="B23" s="222">
        <v>15</v>
      </c>
      <c r="C23" s="43">
        <v>0.22712462666304642</v>
      </c>
      <c r="D23" s="43">
        <v>0.20567472169427098</v>
      </c>
      <c r="E23" s="43">
        <v>0.2284143361390171</v>
      </c>
      <c r="F23" s="43">
        <v>0.17533260928590821</v>
      </c>
      <c r="G23" s="43">
        <v>0.16345370621775726</v>
      </c>
      <c r="I23" s="222">
        <v>15</v>
      </c>
      <c r="J23" s="43">
        <v>0.33586153247763517</v>
      </c>
      <c r="K23" s="43">
        <v>0.22306495527032283</v>
      </c>
      <c r="L23" s="43">
        <v>0.16841695838195256</v>
      </c>
      <c r="M23" s="43">
        <v>0.15227537922987164</v>
      </c>
      <c r="N23" s="43">
        <v>0.12038117464021782</v>
      </c>
      <c r="P23" s="222">
        <v>15</v>
      </c>
      <c r="Q23" s="43">
        <v>0.4192495921696574</v>
      </c>
      <c r="R23" s="43">
        <v>0.1952147906470908</v>
      </c>
      <c r="S23" s="43">
        <v>0.17237629146275149</v>
      </c>
      <c r="T23" s="43">
        <v>0.12180532898314302</v>
      </c>
      <c r="U23" s="43">
        <v>9.1353996737357265E-2</v>
      </c>
      <c r="W23" s="222">
        <v>15</v>
      </c>
      <c r="X23" s="43">
        <v>0.47967479674796748</v>
      </c>
      <c r="Y23" s="43">
        <v>0.17886178861788618</v>
      </c>
      <c r="Z23" s="43">
        <v>0.12195121951219512</v>
      </c>
      <c r="AA23" s="43">
        <v>0.16666666666666666</v>
      </c>
      <c r="AB23" s="43">
        <v>5.2845528455284556E-2</v>
      </c>
    </row>
    <row r="24" spans="2:28">
      <c r="B24" s="222">
        <v>16</v>
      </c>
      <c r="C24" s="43">
        <v>0.21934581073989856</v>
      </c>
      <c r="D24" s="43">
        <v>0.20290362078012944</v>
      </c>
      <c r="E24" s="43">
        <v>0.21584747245058597</v>
      </c>
      <c r="F24" s="43">
        <v>0.17316774532097254</v>
      </c>
      <c r="G24" s="43">
        <v>0.18873535070841349</v>
      </c>
      <c r="I24" s="222">
        <v>16</v>
      </c>
      <c r="J24" s="43">
        <v>0.32505128789605653</v>
      </c>
      <c r="K24" s="43">
        <v>0.21062229313881925</v>
      </c>
      <c r="L24" s="43">
        <v>0.17095965352176887</v>
      </c>
      <c r="M24" s="43">
        <v>0.15682698883063598</v>
      </c>
      <c r="N24" s="43">
        <v>0.1365397766127194</v>
      </c>
      <c r="P24" s="222">
        <v>16</v>
      </c>
      <c r="Q24" s="43">
        <v>0.40231990231990233</v>
      </c>
      <c r="R24" s="43">
        <v>0.19658119658119658</v>
      </c>
      <c r="S24" s="43">
        <v>0.15934065934065933</v>
      </c>
      <c r="T24" s="43">
        <v>0.1288156288156288</v>
      </c>
      <c r="U24" s="43">
        <v>0.11294261294261294</v>
      </c>
      <c r="W24" s="222">
        <v>16</v>
      </c>
      <c r="X24" s="43">
        <v>0.4719626168224299</v>
      </c>
      <c r="Y24" s="43">
        <v>0.16355140186915887</v>
      </c>
      <c r="Z24" s="43">
        <v>0.20093457943925233</v>
      </c>
      <c r="AA24" s="43">
        <v>0.13084112149532709</v>
      </c>
      <c r="AB24" s="43">
        <v>3.2710280373831772E-2</v>
      </c>
    </row>
    <row r="25" spans="2:28">
      <c r="B25" s="222">
        <v>17</v>
      </c>
      <c r="C25" s="43">
        <v>0.21222163308589609</v>
      </c>
      <c r="D25" s="43">
        <v>0.17802226935312832</v>
      </c>
      <c r="E25" s="43">
        <v>0.20148462354188759</v>
      </c>
      <c r="F25" s="43">
        <v>0.18186638388123011</v>
      </c>
      <c r="G25" s="43">
        <v>0.2264050901378579</v>
      </c>
      <c r="I25" s="222">
        <v>17</v>
      </c>
      <c r="J25" s="43">
        <v>0.29647124201166991</v>
      </c>
      <c r="K25" s="43">
        <v>0.18699638788552375</v>
      </c>
      <c r="L25" s="43">
        <v>0.1631008613503751</v>
      </c>
      <c r="M25" s="43">
        <v>0.1747707696582384</v>
      </c>
      <c r="N25" s="43">
        <v>0.17866073909419283</v>
      </c>
      <c r="P25" s="222">
        <v>17</v>
      </c>
      <c r="Q25" s="43">
        <v>0.33715103793843954</v>
      </c>
      <c r="R25" s="43">
        <v>0.19255547602004294</v>
      </c>
      <c r="S25" s="43">
        <v>0.17895490336435219</v>
      </c>
      <c r="T25" s="43">
        <v>0.16105941302791696</v>
      </c>
      <c r="U25" s="43">
        <v>0.13027916964924838</v>
      </c>
      <c r="W25" s="222">
        <v>17</v>
      </c>
      <c r="X25" s="43">
        <v>0.42574257425742573</v>
      </c>
      <c r="Y25" s="43">
        <v>0.19306930693069307</v>
      </c>
      <c r="Z25" s="43">
        <v>0.19801980198019803</v>
      </c>
      <c r="AA25" s="43">
        <v>0.12871287128712872</v>
      </c>
      <c r="AB25" s="43">
        <v>5.4455445544554455E-2</v>
      </c>
    </row>
    <row r="26" spans="2:28">
      <c r="B26" s="222">
        <v>18</v>
      </c>
      <c r="C26" s="43">
        <v>0.19518820333721382</v>
      </c>
      <c r="D26" s="43">
        <v>0.20139697322467986</v>
      </c>
      <c r="E26" s="43">
        <v>0.18432285603414825</v>
      </c>
      <c r="F26" s="43">
        <v>0.18005432673651534</v>
      </c>
      <c r="G26" s="43">
        <v>0.23903764066744276</v>
      </c>
      <c r="I26" s="222">
        <v>18</v>
      </c>
      <c r="J26" s="43">
        <v>0.26380368098159507</v>
      </c>
      <c r="K26" s="43">
        <v>0.19904567143830948</v>
      </c>
      <c r="L26" s="43">
        <v>0.15337423312883436</v>
      </c>
      <c r="M26" s="43">
        <v>0.18609406952965235</v>
      </c>
      <c r="N26" s="43">
        <v>0.19768234492160872</v>
      </c>
      <c r="P26" s="222">
        <v>18</v>
      </c>
      <c r="Q26" s="43">
        <v>0.34149659863945581</v>
      </c>
      <c r="R26" s="43">
        <v>0.17278911564625851</v>
      </c>
      <c r="S26" s="43">
        <v>0.14829931972789115</v>
      </c>
      <c r="T26" s="43">
        <v>0.18775510204081633</v>
      </c>
      <c r="U26" s="43">
        <v>0.14965986394557823</v>
      </c>
      <c r="W26" s="222">
        <v>18</v>
      </c>
      <c r="X26" s="43">
        <v>0.45205479452054792</v>
      </c>
      <c r="Y26" s="43">
        <v>0.13013698630136986</v>
      </c>
      <c r="Z26" s="43">
        <v>0.22602739726027396</v>
      </c>
      <c r="AA26" s="43">
        <v>0.14383561643835616</v>
      </c>
      <c r="AB26" s="43">
        <v>4.7945205479452052E-2</v>
      </c>
    </row>
    <row r="28" spans="2:28" ht="15" customHeight="1">
      <c r="B28" s="312" t="s">
        <v>945</v>
      </c>
      <c r="C28" s="313"/>
      <c r="D28" s="313"/>
      <c r="E28" s="313"/>
      <c r="F28" s="314"/>
      <c r="G28" s="422" t="s">
        <v>967</v>
      </c>
      <c r="I28" s="312" t="s">
        <v>946</v>
      </c>
      <c r="J28" s="313"/>
      <c r="K28" s="313"/>
      <c r="L28" s="313"/>
      <c r="M28" s="314"/>
      <c r="N28" s="422" t="s">
        <v>967</v>
      </c>
      <c r="P28" s="312" t="s">
        <v>948</v>
      </c>
      <c r="Q28" s="313"/>
      <c r="R28" s="313"/>
      <c r="S28" s="313"/>
      <c r="T28" s="314"/>
      <c r="U28" s="422" t="s">
        <v>967</v>
      </c>
      <c r="W28" s="312" t="s">
        <v>947</v>
      </c>
      <c r="X28" s="313"/>
      <c r="Y28" s="313"/>
      <c r="Z28" s="313"/>
      <c r="AA28" s="314"/>
    </row>
    <row r="29" spans="2:28">
      <c r="B29" s="222" t="s">
        <v>12</v>
      </c>
      <c r="C29" s="222" t="s">
        <v>521</v>
      </c>
      <c r="D29" s="222" t="s">
        <v>954</v>
      </c>
      <c r="E29" s="222" t="s">
        <v>955</v>
      </c>
      <c r="F29" s="222" t="s">
        <v>956</v>
      </c>
      <c r="G29" s="423"/>
      <c r="I29" s="222" t="s">
        <v>12</v>
      </c>
      <c r="J29" s="222" t="s">
        <v>521</v>
      </c>
      <c r="K29" s="222" t="s">
        <v>954</v>
      </c>
      <c r="L29" s="222" t="s">
        <v>955</v>
      </c>
      <c r="M29" s="222" t="s">
        <v>956</v>
      </c>
      <c r="N29" s="423"/>
      <c r="P29" s="222" t="s">
        <v>12</v>
      </c>
      <c r="Q29" s="222" t="s">
        <v>521</v>
      </c>
      <c r="R29" s="222" t="s">
        <v>954</v>
      </c>
      <c r="S29" s="222" t="s">
        <v>955</v>
      </c>
      <c r="T29" s="222" t="s">
        <v>956</v>
      </c>
      <c r="U29" s="423"/>
      <c r="W29" s="222" t="s">
        <v>12</v>
      </c>
      <c r="X29" s="222" t="s">
        <v>521</v>
      </c>
      <c r="Y29" s="222" t="s">
        <v>954</v>
      </c>
      <c r="Z29" s="222" t="s">
        <v>955</v>
      </c>
      <c r="AA29" s="222" t="s">
        <v>956</v>
      </c>
    </row>
    <row r="30" spans="2:28">
      <c r="B30" s="222">
        <v>0</v>
      </c>
      <c r="C30" s="43">
        <v>9.9645399818548697E-5</v>
      </c>
      <c r="D30" s="43">
        <v>1.7180241348030457E-6</v>
      </c>
      <c r="E30" s="43">
        <v>9.79273756837736E-5</v>
      </c>
      <c r="F30" s="73">
        <v>1.7241379310344827E-2</v>
      </c>
      <c r="G30" s="424"/>
      <c r="I30" s="222">
        <v>0</v>
      </c>
      <c r="J30" s="43">
        <v>6.9204152249134898E-3</v>
      </c>
      <c r="K30" s="43">
        <v>0</v>
      </c>
      <c r="L30" s="43">
        <v>6.920415224913495E-3</v>
      </c>
      <c r="M30" s="73">
        <v>0</v>
      </c>
      <c r="N30" s="424"/>
      <c r="P30" s="222">
        <v>0</v>
      </c>
      <c r="Q30" s="82"/>
      <c r="R30" s="82"/>
      <c r="S30" s="82"/>
      <c r="T30" s="76"/>
      <c r="U30" s="424"/>
      <c r="W30" s="222">
        <v>0</v>
      </c>
      <c r="X30" s="82"/>
      <c r="Y30" s="82"/>
      <c r="Z30" s="82"/>
      <c r="AA30" s="76"/>
    </row>
    <row r="31" spans="2:28">
      <c r="B31" s="222">
        <v>1</v>
      </c>
      <c r="C31" s="43">
        <v>8.4787380110040722E-4</v>
      </c>
      <c r="D31" s="43">
        <v>7.2159472434079309E-5</v>
      </c>
      <c r="E31" s="43">
        <v>7.7571432866635264E-4</v>
      </c>
      <c r="F31" s="73">
        <v>8.5106382978723402E-2</v>
      </c>
      <c r="G31" s="219"/>
      <c r="I31" s="222">
        <v>1</v>
      </c>
      <c r="J31" s="43">
        <v>1.3971397139713959E-2</v>
      </c>
      <c r="K31" s="43">
        <v>1.7601760176017601E-3</v>
      </c>
      <c r="L31" s="43">
        <v>1.2211221122112211E-2</v>
      </c>
      <c r="M31" s="73">
        <v>0.12598425196850394</v>
      </c>
      <c r="N31" s="219"/>
      <c r="P31" s="222">
        <v>1</v>
      </c>
      <c r="Q31" s="82"/>
      <c r="R31" s="82"/>
      <c r="S31" s="82"/>
      <c r="T31" s="76"/>
      <c r="U31" s="219"/>
      <c r="W31" s="222">
        <v>1</v>
      </c>
      <c r="X31" s="82"/>
      <c r="Y31" s="82"/>
      <c r="Z31" s="82"/>
      <c r="AA31" s="76"/>
    </row>
    <row r="32" spans="2:28">
      <c r="B32" s="222">
        <v>2</v>
      </c>
      <c r="C32" s="43">
        <v>2.4814472861059977E-3</v>
      </c>
      <c r="D32" s="43">
        <v>3.3954199041375286E-4</v>
      </c>
      <c r="E32" s="43">
        <v>2.1419052956922354E-3</v>
      </c>
      <c r="F32" s="73">
        <v>0.13683223992502344</v>
      </c>
      <c r="G32" s="220"/>
      <c r="I32" s="222">
        <v>2</v>
      </c>
      <c r="J32" s="43">
        <v>2.9170763684038037E-2</v>
      </c>
      <c r="K32" s="43">
        <v>4.2608980662078005E-3</v>
      </c>
      <c r="L32" s="43">
        <v>2.4909865617830221E-2</v>
      </c>
      <c r="M32" s="73">
        <v>0.14606741573033705</v>
      </c>
      <c r="N32" s="220"/>
      <c r="P32" s="222">
        <v>2</v>
      </c>
      <c r="Q32" s="43">
        <v>0.14609286523216303</v>
      </c>
      <c r="R32" s="43">
        <v>2.7180067950169876E-2</v>
      </c>
      <c r="S32" s="43">
        <v>0.11891279728199321</v>
      </c>
      <c r="T32" s="73">
        <v>0.18604651162790697</v>
      </c>
      <c r="U32" s="220"/>
      <c r="W32" s="222">
        <v>2</v>
      </c>
      <c r="X32" s="82"/>
      <c r="Y32" s="82"/>
      <c r="Z32" s="82"/>
      <c r="AA32" s="76"/>
    </row>
    <row r="33" spans="2:27">
      <c r="B33" s="222">
        <v>3</v>
      </c>
      <c r="C33" s="43">
        <v>5.4887296259998886E-3</v>
      </c>
      <c r="D33" s="43">
        <v>8.5410655526781164E-4</v>
      </c>
      <c r="E33" s="43">
        <v>4.6346230707320678E-3</v>
      </c>
      <c r="F33" s="73">
        <v>0.15561097256857853</v>
      </c>
      <c r="G33" s="220"/>
      <c r="I33" s="222">
        <v>3</v>
      </c>
      <c r="J33" s="43">
        <v>5.1916487369511488E-2</v>
      </c>
      <c r="K33" s="43">
        <v>8.4468881982628103E-3</v>
      </c>
      <c r="L33" s="43">
        <v>4.3469599171248707E-2</v>
      </c>
      <c r="M33" s="73">
        <v>0.16270145817344589</v>
      </c>
      <c r="N33" s="220"/>
      <c r="P33" s="222">
        <v>3</v>
      </c>
      <c r="Q33" s="43">
        <v>0.17764092846991952</v>
      </c>
      <c r="R33" s="43">
        <v>4.2633822832780673E-2</v>
      </c>
      <c r="S33" s="43">
        <v>0.1350071056371388</v>
      </c>
      <c r="T33" s="73">
        <v>0.24</v>
      </c>
      <c r="U33" s="221"/>
      <c r="W33" s="222">
        <v>3</v>
      </c>
      <c r="X33" s="43">
        <v>0.42253521126760563</v>
      </c>
      <c r="Y33" s="43">
        <v>0.11267605633802817</v>
      </c>
      <c r="Z33" s="43">
        <v>0.30985915492957744</v>
      </c>
      <c r="AA33" s="73">
        <v>0.26666666666666666</v>
      </c>
    </row>
    <row r="34" spans="2:27">
      <c r="B34" s="222">
        <v>4</v>
      </c>
      <c r="C34" s="43">
        <v>1.0544959844372315E-2</v>
      </c>
      <c r="D34" s="43">
        <v>1.7810433891086897E-3</v>
      </c>
      <c r="E34" s="43">
        <v>8.7639164552636081E-3</v>
      </c>
      <c r="F34" s="73">
        <v>0.16889996883764413</v>
      </c>
      <c r="G34" s="43">
        <v>7.1666897001046379E-3</v>
      </c>
      <c r="I34" s="222">
        <v>4</v>
      </c>
      <c r="J34" s="43">
        <v>8.5190688459633512E-2</v>
      </c>
      <c r="K34" s="43">
        <v>1.6273968725677494E-2</v>
      </c>
      <c r="L34" s="43">
        <v>6.8916719733955994E-2</v>
      </c>
      <c r="M34" s="73">
        <v>0.19102990033222592</v>
      </c>
      <c r="N34" s="8">
        <v>7.0919324577861168E-2</v>
      </c>
      <c r="P34" s="222">
        <v>4</v>
      </c>
      <c r="Q34" s="43">
        <v>0.23419336546640201</v>
      </c>
      <c r="R34" s="43">
        <v>5.6421888290331727E-2</v>
      </c>
      <c r="S34" s="43">
        <v>0.17777147717607031</v>
      </c>
      <c r="T34" s="73">
        <v>0.24092009685230023</v>
      </c>
      <c r="U34" s="8">
        <v>0.2683445586671393</v>
      </c>
      <c r="W34" s="222">
        <v>4</v>
      </c>
      <c r="X34" s="43">
        <v>0.5390625</v>
      </c>
      <c r="Y34" s="43">
        <v>0.1640625</v>
      </c>
      <c r="Z34" s="43">
        <v>0.375</v>
      </c>
      <c r="AA34" s="73">
        <v>0.30434782608695654</v>
      </c>
    </row>
    <row r="35" spans="2:27">
      <c r="B35" s="222">
        <v>5</v>
      </c>
      <c r="C35" s="43">
        <v>1.8243400512067298E-2</v>
      </c>
      <c r="D35" s="43">
        <v>3.4672894945943994E-3</v>
      </c>
      <c r="E35" s="43">
        <v>1.4776111017472891E-2</v>
      </c>
      <c r="F35" s="73">
        <v>0.19005719313682359</v>
      </c>
      <c r="G35" s="221"/>
      <c r="I35" s="222">
        <v>5</v>
      </c>
      <c r="J35" s="43">
        <v>0.11728844088814994</v>
      </c>
      <c r="K35" s="43">
        <v>2.507880425369774E-2</v>
      </c>
      <c r="L35" s="43">
        <v>9.2209636634452183E-2</v>
      </c>
      <c r="M35" s="73">
        <v>0.21382161842882458</v>
      </c>
      <c r="N35" s="221"/>
      <c r="P35" s="222">
        <v>5</v>
      </c>
      <c r="Q35" s="43">
        <v>0.28902691511387169</v>
      </c>
      <c r="R35" s="43">
        <v>7.3291925465838514E-2</v>
      </c>
      <c r="S35" s="43">
        <v>0.21573498964803312</v>
      </c>
      <c r="T35" s="73">
        <v>0.25358166189111753</v>
      </c>
      <c r="U35" s="221"/>
      <c r="W35" s="222">
        <v>5</v>
      </c>
      <c r="X35" s="43">
        <v>0.63084112149532712</v>
      </c>
      <c r="Y35" s="43">
        <v>0.22429906542056074</v>
      </c>
      <c r="Z35" s="43">
        <v>0.40654205607476634</v>
      </c>
      <c r="AA35" s="73">
        <v>0.35555555555555557</v>
      </c>
    </row>
    <row r="36" spans="2:27">
      <c r="B36" s="222">
        <v>6</v>
      </c>
      <c r="C36" s="43">
        <v>2.8317752761321757E-2</v>
      </c>
      <c r="D36" s="43">
        <v>5.6160765240930695E-3</v>
      </c>
      <c r="E36" s="43">
        <v>2.270167623722873E-2</v>
      </c>
      <c r="F36" s="73">
        <v>0.19832352416622079</v>
      </c>
      <c r="G36" s="43">
        <v>2.1417670219178432E-2</v>
      </c>
      <c r="I36" s="222">
        <v>6</v>
      </c>
      <c r="J36" s="43">
        <v>0.15661666419129661</v>
      </c>
      <c r="K36" s="43">
        <v>3.6165156690925293E-2</v>
      </c>
      <c r="L36" s="43">
        <v>0.1204515075003713</v>
      </c>
      <c r="M36" s="73">
        <v>0.23091512565196776</v>
      </c>
      <c r="N36" s="8">
        <v>0.15391240972636322</v>
      </c>
      <c r="P36" s="222">
        <v>6</v>
      </c>
      <c r="Q36" s="43">
        <v>0.32978911926280352</v>
      </c>
      <c r="R36" s="43">
        <v>8.9314194577352471E-2</v>
      </c>
      <c r="S36" s="43">
        <v>0.24047492468545101</v>
      </c>
      <c r="T36" s="73">
        <v>0.27082213863514237</v>
      </c>
      <c r="U36" s="8">
        <v>0.40954867586721372</v>
      </c>
      <c r="W36" s="222">
        <v>6</v>
      </c>
      <c r="X36" s="43">
        <v>0.63855421686746983</v>
      </c>
      <c r="Y36" s="43">
        <v>0.21084337349397592</v>
      </c>
      <c r="Z36" s="43">
        <v>0.42771084337349397</v>
      </c>
      <c r="AA36" s="73">
        <v>0.33018867924528306</v>
      </c>
    </row>
    <row r="37" spans="2:27">
      <c r="B37" s="222">
        <v>7</v>
      </c>
      <c r="C37" s="43">
        <v>4.091730711712771E-2</v>
      </c>
      <c r="D37" s="43">
        <v>8.5891884159742006E-3</v>
      </c>
      <c r="E37" s="43">
        <v>3.2328118701153458E-2</v>
      </c>
      <c r="F37" s="73">
        <v>0.20991577943747025</v>
      </c>
      <c r="G37" s="221"/>
      <c r="I37" s="222">
        <v>7</v>
      </c>
      <c r="J37" s="43">
        <v>0.19479763982381781</v>
      </c>
      <c r="K37" s="43">
        <v>4.8782514751101139E-2</v>
      </c>
      <c r="L37" s="43">
        <v>0.14601512507271669</v>
      </c>
      <c r="M37" s="73">
        <v>0.25042662116040959</v>
      </c>
      <c r="N37" s="221"/>
      <c r="P37" s="222">
        <v>7</v>
      </c>
      <c r="Q37" s="43">
        <v>0.37909384014932967</v>
      </c>
      <c r="R37" s="43">
        <v>0.11471237060919735</v>
      </c>
      <c r="S37" s="43">
        <v>0.26438146954013236</v>
      </c>
      <c r="T37" s="73">
        <v>0.30259623992837958</v>
      </c>
      <c r="U37" s="221"/>
      <c r="W37" s="222">
        <v>7</v>
      </c>
      <c r="X37" s="43">
        <v>0.70207253886010368</v>
      </c>
      <c r="Y37" s="43">
        <v>0.25129533678756477</v>
      </c>
      <c r="Z37" s="43">
        <v>0.45077720207253885</v>
      </c>
      <c r="AA37" s="73">
        <v>0.35793357933579334</v>
      </c>
    </row>
    <row r="38" spans="2:27">
      <c r="B38" s="222">
        <v>8</v>
      </c>
      <c r="C38" s="43">
        <v>5.3447285632238106E-2</v>
      </c>
      <c r="D38" s="43">
        <v>1.1118064068165647E-2</v>
      </c>
      <c r="E38" s="43">
        <v>4.2329221564072449E-2</v>
      </c>
      <c r="F38" s="73">
        <v>0.20801924619085807</v>
      </c>
      <c r="G38" s="43">
        <v>4.5559500941071467E-2</v>
      </c>
      <c r="I38" s="222">
        <v>8</v>
      </c>
      <c r="J38" s="43">
        <v>0.23081803982819216</v>
      </c>
      <c r="K38" s="43">
        <v>5.9888715345568139E-2</v>
      </c>
      <c r="L38" s="43">
        <v>0.17092932448262396</v>
      </c>
      <c r="M38" s="73">
        <v>0.25946288855994926</v>
      </c>
      <c r="N38" s="8">
        <v>0.26376440460947503</v>
      </c>
      <c r="P38" s="222">
        <v>8</v>
      </c>
      <c r="Q38" s="43">
        <v>0.41389238797912542</v>
      </c>
      <c r="R38" s="43">
        <v>0.1308259852438366</v>
      </c>
      <c r="S38" s="43">
        <v>0.28306640273528882</v>
      </c>
      <c r="T38" s="73">
        <v>0.31608695652173913</v>
      </c>
      <c r="U38" s="8">
        <v>0.5304253337472834</v>
      </c>
      <c r="W38" s="222">
        <v>8</v>
      </c>
      <c r="X38" s="43">
        <v>0.68367346938775508</v>
      </c>
      <c r="Y38" s="43">
        <v>0.27295918367346939</v>
      </c>
      <c r="Z38" s="43">
        <v>0.4107142857142857</v>
      </c>
      <c r="AA38" s="73">
        <v>0.39925373134328357</v>
      </c>
    </row>
    <row r="39" spans="2:27">
      <c r="B39" s="222">
        <v>9</v>
      </c>
      <c r="C39" s="43">
        <v>6.5394656637799198E-2</v>
      </c>
      <c r="D39" s="43">
        <v>1.4790279359164568E-2</v>
      </c>
      <c r="E39" s="43">
        <v>5.0604377278634601E-2</v>
      </c>
      <c r="F39" s="73">
        <v>0.22616953921913471</v>
      </c>
      <c r="G39" s="221"/>
      <c r="I39" s="222">
        <v>9</v>
      </c>
      <c r="J39" s="43">
        <v>0.26035041401656067</v>
      </c>
      <c r="K39" s="43">
        <v>6.9542781711268445E-2</v>
      </c>
      <c r="L39" s="43">
        <v>0.19080763230529221</v>
      </c>
      <c r="M39" s="73">
        <v>0.2671122378428209</v>
      </c>
      <c r="N39" s="221"/>
      <c r="P39" s="222">
        <v>9</v>
      </c>
      <c r="Q39" s="43">
        <v>0.44104538087520262</v>
      </c>
      <c r="R39" s="43">
        <v>0.14667747163695299</v>
      </c>
      <c r="S39" s="43">
        <v>0.29436790923824957</v>
      </c>
      <c r="T39" s="73">
        <v>0.33256775378961878</v>
      </c>
      <c r="U39" s="221"/>
      <c r="W39" s="222">
        <v>9</v>
      </c>
      <c r="X39" s="43">
        <v>0.69047619047619047</v>
      </c>
      <c r="Y39" s="43">
        <v>0.26839826839826841</v>
      </c>
      <c r="Z39" s="43">
        <v>0.42207792207792205</v>
      </c>
      <c r="AA39" s="73">
        <v>0.38871473354231978</v>
      </c>
    </row>
    <row r="40" spans="2:27">
      <c r="B40" s="222">
        <v>10</v>
      </c>
      <c r="C40" s="43">
        <v>7.8554201772794152E-2</v>
      </c>
      <c r="D40" s="43">
        <v>1.78688884016663E-2</v>
      </c>
      <c r="E40" s="43">
        <v>6.0685313371127883E-2</v>
      </c>
      <c r="F40" s="73">
        <v>0.22747208931419458</v>
      </c>
      <c r="G40" s="43">
        <v>7.7973230081110845E-2</v>
      </c>
      <c r="I40" s="222">
        <v>10</v>
      </c>
      <c r="J40" s="43">
        <v>0.27640482494851426</v>
      </c>
      <c r="K40" s="43">
        <v>7.575757575757576E-2</v>
      </c>
      <c r="L40" s="43">
        <v>0.20064724919093851</v>
      </c>
      <c r="M40" s="73">
        <v>0.27408195848855776</v>
      </c>
      <c r="N40" s="8">
        <v>0.36743128745608594</v>
      </c>
      <c r="P40" s="222">
        <v>10</v>
      </c>
      <c r="Q40" s="43">
        <v>0.45057581573896355</v>
      </c>
      <c r="R40" s="43">
        <v>0.14731285988483686</v>
      </c>
      <c r="S40" s="43">
        <v>0.30326295585412666</v>
      </c>
      <c r="T40" s="73">
        <v>0.32694355697550587</v>
      </c>
      <c r="U40" s="8">
        <v>0.63724987172909198</v>
      </c>
      <c r="W40" s="222">
        <v>10</v>
      </c>
      <c r="X40" s="43">
        <v>0.74867724867724861</v>
      </c>
      <c r="Y40" s="43">
        <v>0.29629629629629628</v>
      </c>
      <c r="Z40" s="43">
        <v>0.45238095238095238</v>
      </c>
      <c r="AA40" s="73">
        <v>0.39575971731448767</v>
      </c>
    </row>
    <row r="41" spans="2:27">
      <c r="B41" s="222">
        <v>11</v>
      </c>
      <c r="C41" s="43">
        <v>8.9129697175332923E-2</v>
      </c>
      <c r="D41" s="43">
        <v>2.0803291203664434E-2</v>
      </c>
      <c r="E41" s="43">
        <v>6.8326405971668502E-2</v>
      </c>
      <c r="F41" s="73">
        <v>0.23340471092077089</v>
      </c>
      <c r="G41" s="221"/>
      <c r="I41" s="222">
        <v>11</v>
      </c>
      <c r="J41" s="43">
        <v>0.28689822143588783</v>
      </c>
      <c r="K41" s="43">
        <v>8.2316789272744204E-2</v>
      </c>
      <c r="L41" s="43">
        <v>0.20458143216314367</v>
      </c>
      <c r="M41" s="73">
        <v>0.28691983122362869</v>
      </c>
      <c r="N41" s="221"/>
      <c r="P41" s="222">
        <v>11</v>
      </c>
      <c r="Q41" s="43">
        <v>0.46737311767986611</v>
      </c>
      <c r="R41" s="43">
        <v>0.16452872281093139</v>
      </c>
      <c r="S41" s="43">
        <v>0.30284439486893472</v>
      </c>
      <c r="T41" s="73">
        <v>0.35202863961813846</v>
      </c>
      <c r="U41" s="221"/>
      <c r="W41" s="222">
        <v>11</v>
      </c>
      <c r="X41" s="43">
        <v>0.72268907563025209</v>
      </c>
      <c r="Y41" s="43">
        <v>0.30252100840336132</v>
      </c>
      <c r="Z41" s="43">
        <v>0.42016806722689076</v>
      </c>
      <c r="AA41" s="73">
        <v>0.41860465116279066</v>
      </c>
    </row>
    <row r="42" spans="2:27">
      <c r="B42" s="222">
        <v>12</v>
      </c>
      <c r="C42" s="43">
        <v>9.638242150401477E-2</v>
      </c>
      <c r="D42" s="43">
        <v>2.2217745416870521E-2</v>
      </c>
      <c r="E42" s="43">
        <v>7.4164676087144207E-2</v>
      </c>
      <c r="F42" s="73">
        <v>0.23051657211107796</v>
      </c>
      <c r="G42" s="43">
        <v>0.11846821354461422</v>
      </c>
      <c r="I42" s="222">
        <v>12</v>
      </c>
      <c r="J42" s="43">
        <v>0.29576659038901598</v>
      </c>
      <c r="K42" s="43">
        <v>8.1578947368421056E-2</v>
      </c>
      <c r="L42" s="43">
        <v>0.21418764302059495</v>
      </c>
      <c r="M42" s="73">
        <v>0.27582205029013546</v>
      </c>
      <c r="N42" s="8">
        <v>0.45593327038086245</v>
      </c>
      <c r="P42" s="222">
        <v>12</v>
      </c>
      <c r="Q42" s="43">
        <v>0.45196581196581198</v>
      </c>
      <c r="R42" s="43">
        <v>0.17196581196581195</v>
      </c>
      <c r="S42" s="43">
        <v>0.28000000000000003</v>
      </c>
      <c r="T42" s="73">
        <v>0.38048411497730705</v>
      </c>
      <c r="U42" s="8">
        <v>0.69301682415303067</v>
      </c>
      <c r="W42" s="222">
        <v>12</v>
      </c>
      <c r="X42" s="43">
        <v>0.69102990033222589</v>
      </c>
      <c r="Y42" s="43">
        <v>0.29900332225913623</v>
      </c>
      <c r="Z42" s="43">
        <v>0.39202657807308972</v>
      </c>
      <c r="AA42" s="73">
        <v>0.43269230769230765</v>
      </c>
    </row>
    <row r="43" spans="2:27">
      <c r="B43" s="222">
        <v>13</v>
      </c>
      <c r="C43" s="43">
        <v>0.10433976117788002</v>
      </c>
      <c r="D43" s="43">
        <v>2.5196120106658424E-2</v>
      </c>
      <c r="E43" s="43">
        <v>7.9143641071221543E-2</v>
      </c>
      <c r="F43" s="73">
        <v>0.24148148148148152</v>
      </c>
      <c r="G43" s="220"/>
      <c r="I43" s="222">
        <v>13</v>
      </c>
      <c r="J43" s="43">
        <v>0.29295735518822064</v>
      </c>
      <c r="K43" s="43">
        <v>8.8762328101125151E-2</v>
      </c>
      <c r="L43" s="43">
        <v>0.20419502708709544</v>
      </c>
      <c r="M43" s="73">
        <v>0.30298719772403981</v>
      </c>
      <c r="N43" s="221"/>
      <c r="P43" s="222">
        <v>13</v>
      </c>
      <c r="Q43" s="43">
        <v>0.43655030800821359</v>
      </c>
      <c r="R43" s="43">
        <v>0.15359342915811089</v>
      </c>
      <c r="S43" s="43">
        <v>0.28295687885010268</v>
      </c>
      <c r="T43" s="73">
        <v>0.35183443085606769</v>
      </c>
      <c r="U43" s="221"/>
      <c r="W43" s="222">
        <v>13</v>
      </c>
      <c r="X43" s="43">
        <v>0.61290322580645162</v>
      </c>
      <c r="Y43" s="43">
        <v>0.25089605734767023</v>
      </c>
      <c r="Z43" s="43">
        <v>0.36200716845878134</v>
      </c>
      <c r="AA43" s="73">
        <v>0.40935672514619886</v>
      </c>
    </row>
    <row r="44" spans="2:27">
      <c r="B44" s="222">
        <v>14</v>
      </c>
      <c r="C44" s="43">
        <v>0.10659608697908562</v>
      </c>
      <c r="D44" s="43">
        <v>2.4650993824277337E-2</v>
      </c>
      <c r="E44" s="43">
        <v>8.1945093154808246E-2</v>
      </c>
      <c r="F44" s="73">
        <v>0.23125608568646541</v>
      </c>
      <c r="G44" s="220"/>
      <c r="I44" s="222">
        <v>14</v>
      </c>
      <c r="J44" s="43">
        <v>0.29630844954881053</v>
      </c>
      <c r="K44" s="43">
        <v>8.6956521739130432E-2</v>
      </c>
      <c r="L44" s="43">
        <v>0.20935192780968007</v>
      </c>
      <c r="M44" s="73">
        <v>0.29346622369878178</v>
      </c>
      <c r="N44" s="221"/>
      <c r="P44" s="222">
        <v>14</v>
      </c>
      <c r="Q44" s="43">
        <v>0.41730401529636707</v>
      </c>
      <c r="R44" s="43">
        <v>0.14053537284894838</v>
      </c>
      <c r="S44" s="43">
        <v>0.27676864244741872</v>
      </c>
      <c r="T44" s="73">
        <v>0.33676975945017185</v>
      </c>
      <c r="U44" s="221"/>
      <c r="W44" s="222">
        <v>14</v>
      </c>
      <c r="X44" s="43">
        <v>0.63138686131386867</v>
      </c>
      <c r="Y44" s="43">
        <v>0.27372262773722628</v>
      </c>
      <c r="Z44" s="43">
        <v>0.35766423357664234</v>
      </c>
      <c r="AA44" s="73">
        <v>0.43352601156069359</v>
      </c>
    </row>
    <row r="45" spans="2:27">
      <c r="B45" s="222">
        <v>15</v>
      </c>
      <c r="C45" s="43">
        <v>0.10901439044257399</v>
      </c>
      <c r="D45" s="43">
        <v>2.3554167797990768E-2</v>
      </c>
      <c r="E45" s="43">
        <v>8.5460222644583222E-2</v>
      </c>
      <c r="F45" s="73">
        <v>0.21606475716064755</v>
      </c>
      <c r="G45" s="220"/>
      <c r="I45" s="222">
        <v>15</v>
      </c>
      <c r="J45" s="43">
        <v>0.29404900816802804</v>
      </c>
      <c r="K45" s="43">
        <v>9.5099183197199538E-2</v>
      </c>
      <c r="L45" s="43">
        <v>0.19894982497082847</v>
      </c>
      <c r="M45" s="73">
        <v>0.32341269841269837</v>
      </c>
      <c r="N45" s="221"/>
      <c r="P45" s="222">
        <v>15</v>
      </c>
      <c r="Q45" s="43">
        <v>0.43284393692224032</v>
      </c>
      <c r="R45" s="43">
        <v>0.15388798259923872</v>
      </c>
      <c r="S45" s="43">
        <v>0.27895595432300163</v>
      </c>
      <c r="T45" s="73">
        <v>0.35552763819095479</v>
      </c>
      <c r="U45" s="221"/>
      <c r="W45" s="222">
        <v>15</v>
      </c>
      <c r="X45" s="43">
        <v>0.62601626016260159</v>
      </c>
      <c r="Y45" s="43">
        <v>0.28048780487804881</v>
      </c>
      <c r="Z45" s="43">
        <v>0.34552845528455284</v>
      </c>
      <c r="AA45" s="73">
        <v>0.44805194805194815</v>
      </c>
    </row>
    <row r="46" spans="2:27">
      <c r="B46" s="222">
        <v>16</v>
      </c>
      <c r="C46" s="43">
        <v>0.11124715760013992</v>
      </c>
      <c r="D46" s="43">
        <v>2.6674829456008395E-2</v>
      </c>
      <c r="E46" s="43">
        <v>8.4572328144131542E-2</v>
      </c>
      <c r="F46" s="73">
        <v>0.23977987421383645</v>
      </c>
      <c r="G46" s="220"/>
      <c r="I46" s="222">
        <v>16</v>
      </c>
      <c r="J46" s="43">
        <v>0.29040346478231138</v>
      </c>
      <c r="K46" s="43">
        <v>9.7788921814451785E-2</v>
      </c>
      <c r="L46" s="43">
        <v>0.1926145429678596</v>
      </c>
      <c r="M46" s="73">
        <v>0.33673469387755101</v>
      </c>
      <c r="N46" s="220"/>
      <c r="P46" s="222">
        <v>16</v>
      </c>
      <c r="Q46" s="43">
        <v>0.40964590964590963</v>
      </c>
      <c r="R46" s="43">
        <v>0.16117216117216118</v>
      </c>
      <c r="S46" s="43">
        <v>0.24847374847374848</v>
      </c>
      <c r="T46" s="73">
        <v>0.39344262295081972</v>
      </c>
      <c r="U46" s="220"/>
      <c r="W46" s="222">
        <v>16</v>
      </c>
      <c r="X46" s="43">
        <v>0.63551401869158886</v>
      </c>
      <c r="Y46" s="43">
        <v>0.2570093457943925</v>
      </c>
      <c r="Z46" s="43">
        <v>0.37850467289719625</v>
      </c>
      <c r="AA46" s="73">
        <v>0.40441176470588236</v>
      </c>
    </row>
    <row r="47" spans="2:27">
      <c r="B47" s="222">
        <v>17</v>
      </c>
      <c r="C47" s="43">
        <v>0.11227465535524916</v>
      </c>
      <c r="D47" s="43">
        <v>2.9427359490986214E-2</v>
      </c>
      <c r="E47" s="43">
        <v>8.2847295864262996E-2</v>
      </c>
      <c r="F47" s="73">
        <v>0.26210153482880755</v>
      </c>
      <c r="G47" s="220"/>
      <c r="I47" s="222">
        <v>17</v>
      </c>
      <c r="J47" s="43">
        <v>0.29202556265629342</v>
      </c>
      <c r="K47" s="43">
        <v>0.10697415948874688</v>
      </c>
      <c r="L47" s="43">
        <v>0.18505140316754654</v>
      </c>
      <c r="M47" s="73">
        <v>0.36631779257849667</v>
      </c>
      <c r="N47" s="220"/>
      <c r="P47" s="222">
        <v>17</v>
      </c>
      <c r="Q47" s="43">
        <v>0.39370078740157477</v>
      </c>
      <c r="R47" s="43">
        <v>0.13457408732999285</v>
      </c>
      <c r="S47" s="43">
        <v>0.25912670007158195</v>
      </c>
      <c r="T47" s="73">
        <v>0.34181818181818185</v>
      </c>
      <c r="U47" s="220"/>
      <c r="W47" s="222">
        <v>17</v>
      </c>
      <c r="X47" s="43">
        <v>0.57920792079207928</v>
      </c>
      <c r="Y47" s="43">
        <v>0.26237623762376239</v>
      </c>
      <c r="Z47" s="43">
        <v>0.31683168316831684</v>
      </c>
      <c r="AA47" s="73">
        <v>0.45299145299145294</v>
      </c>
    </row>
    <row r="48" spans="2:27">
      <c r="B48" s="222">
        <v>18</v>
      </c>
      <c r="C48" s="43">
        <v>9.7788125727590214E-2</v>
      </c>
      <c r="D48" s="43">
        <v>2.4835079549864181E-2</v>
      </c>
      <c r="E48" s="43">
        <v>7.2953046177726036E-2</v>
      </c>
      <c r="F48" s="73">
        <v>0.25396825396825395</v>
      </c>
      <c r="G48" s="220"/>
      <c r="I48" s="222">
        <v>18</v>
      </c>
      <c r="J48" s="43">
        <v>0.27471029311520112</v>
      </c>
      <c r="K48" s="43">
        <v>9.3387866394001359E-2</v>
      </c>
      <c r="L48" s="43">
        <v>0.18132242672119972</v>
      </c>
      <c r="M48" s="73">
        <v>0.33995037220843677</v>
      </c>
      <c r="N48" s="220"/>
      <c r="P48" s="222">
        <v>18</v>
      </c>
      <c r="Q48" s="43">
        <v>0.39047619047619042</v>
      </c>
      <c r="R48" s="43">
        <v>0.14285714285714285</v>
      </c>
      <c r="S48" s="43">
        <v>0.24761904761904763</v>
      </c>
      <c r="T48" s="73">
        <v>0.36585365853658536</v>
      </c>
      <c r="U48" s="220"/>
      <c r="W48" s="222">
        <v>18</v>
      </c>
      <c r="X48" s="43">
        <v>0.58904109589041098</v>
      </c>
      <c r="Y48" s="43">
        <v>0.20547945205479451</v>
      </c>
      <c r="Z48" s="43">
        <v>0.38356164383561642</v>
      </c>
      <c r="AA48" s="73">
        <v>0.34883720930232559</v>
      </c>
    </row>
    <row r="50" spans="2:20">
      <c r="B50" s="312" t="s">
        <v>963</v>
      </c>
      <c r="C50" s="313"/>
      <c r="D50" s="313"/>
      <c r="E50" s="313"/>
      <c r="F50" s="313"/>
      <c r="G50" s="313"/>
      <c r="H50" s="313"/>
      <c r="I50" s="313"/>
      <c r="J50" s="313"/>
      <c r="K50" s="313"/>
      <c r="L50" s="313"/>
      <c r="M50" s="313"/>
      <c r="N50" s="313"/>
      <c r="O50" s="313"/>
      <c r="P50" s="313"/>
      <c r="Q50" s="313"/>
      <c r="R50" s="313"/>
      <c r="S50" s="314"/>
    </row>
    <row r="51" spans="2:20">
      <c r="B51" s="417" t="s">
        <v>39</v>
      </c>
      <c r="C51" s="418"/>
      <c r="D51" s="223">
        <v>1</v>
      </c>
      <c r="E51" s="336">
        <v>2</v>
      </c>
      <c r="F51" s="337"/>
      <c r="G51" s="336">
        <v>3</v>
      </c>
      <c r="H51" s="337"/>
      <c r="I51" s="336">
        <v>4</v>
      </c>
      <c r="J51" s="337"/>
      <c r="K51" s="336">
        <v>5</v>
      </c>
      <c r="L51" s="337"/>
      <c r="M51" s="336">
        <v>6</v>
      </c>
      <c r="N51" s="337"/>
      <c r="O51" s="336">
        <v>7</v>
      </c>
      <c r="P51" s="337"/>
      <c r="Q51" s="336">
        <v>8</v>
      </c>
      <c r="R51" s="337"/>
      <c r="S51" s="223">
        <v>9</v>
      </c>
    </row>
    <row r="52" spans="2:20">
      <c r="B52" s="417" t="s">
        <v>957</v>
      </c>
      <c r="C52" s="418"/>
      <c r="D52" s="222">
        <v>2</v>
      </c>
      <c r="E52" s="222">
        <v>1</v>
      </c>
      <c r="F52" s="222">
        <v>3</v>
      </c>
      <c r="G52" s="222">
        <v>2</v>
      </c>
      <c r="H52" s="222">
        <v>4</v>
      </c>
      <c r="I52" s="222">
        <v>3</v>
      </c>
      <c r="J52" s="222">
        <v>5</v>
      </c>
      <c r="K52" s="222">
        <v>4</v>
      </c>
      <c r="L52" s="222">
        <v>6</v>
      </c>
      <c r="M52" s="222">
        <v>5</v>
      </c>
      <c r="N52" s="222">
        <v>7</v>
      </c>
      <c r="O52" s="222">
        <v>6</v>
      </c>
      <c r="P52" s="222">
        <v>8</v>
      </c>
      <c r="Q52" s="222">
        <v>7</v>
      </c>
      <c r="R52" s="222">
        <v>9</v>
      </c>
      <c r="S52" s="222">
        <v>8</v>
      </c>
      <c r="T52" s="227" t="s">
        <v>11</v>
      </c>
    </row>
    <row r="53" spans="2:20" ht="15" customHeight="1">
      <c r="B53" s="419" t="s">
        <v>958</v>
      </c>
      <c r="C53" s="222" t="s">
        <v>960</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c r="B54" s="420"/>
      <c r="C54" s="222" t="s">
        <v>962</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c r="B55" s="421"/>
      <c r="C55" s="222" t="s">
        <v>961</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c r="B56" s="417" t="s">
        <v>959</v>
      </c>
      <c r="C56" s="418"/>
      <c r="D56" s="222">
        <v>2</v>
      </c>
      <c r="E56" s="222">
        <v>1</v>
      </c>
      <c r="F56" s="222">
        <v>3</v>
      </c>
      <c r="G56" s="222">
        <v>2</v>
      </c>
      <c r="H56" s="222">
        <v>4</v>
      </c>
      <c r="I56" s="222">
        <v>3</v>
      </c>
      <c r="J56" s="222">
        <v>5</v>
      </c>
      <c r="K56" s="222">
        <v>4</v>
      </c>
      <c r="L56" s="222">
        <v>6</v>
      </c>
      <c r="M56" s="222">
        <v>5</v>
      </c>
      <c r="N56" s="222">
        <v>7</v>
      </c>
      <c r="O56" s="222">
        <v>6</v>
      </c>
      <c r="P56" s="222">
        <v>8</v>
      </c>
      <c r="Q56" s="222">
        <v>7</v>
      </c>
      <c r="R56" s="222">
        <v>9</v>
      </c>
      <c r="S56" s="222">
        <v>8</v>
      </c>
      <c r="T56" s="105"/>
    </row>
    <row r="57" spans="2:20" ht="15" customHeight="1">
      <c r="B57" s="419" t="s">
        <v>958</v>
      </c>
      <c r="C57" s="222" t="s">
        <v>960</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c r="B58" s="420"/>
      <c r="C58" s="222" t="s">
        <v>962</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c r="B59" s="421"/>
      <c r="C59" s="222" t="s">
        <v>961</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c r="T60" s="105"/>
    </row>
    <row r="61" spans="2:20">
      <c r="B61" s="312" t="s">
        <v>963</v>
      </c>
      <c r="C61" s="313"/>
      <c r="D61" s="313"/>
      <c r="E61" s="313"/>
      <c r="F61" s="313"/>
      <c r="G61" s="313"/>
      <c r="H61" s="313"/>
      <c r="I61" s="313"/>
      <c r="J61" s="313"/>
      <c r="K61" s="313"/>
      <c r="L61" s="313"/>
      <c r="M61" s="313"/>
      <c r="N61" s="313"/>
      <c r="O61" s="313"/>
      <c r="P61" s="313"/>
      <c r="Q61" s="313"/>
      <c r="R61" s="313"/>
      <c r="S61" s="314"/>
      <c r="T61" s="105"/>
    </row>
    <row r="62" spans="2:20">
      <c r="B62" s="417" t="s">
        <v>39</v>
      </c>
      <c r="C62" s="418"/>
      <c r="D62" s="223">
        <v>1</v>
      </c>
      <c r="E62" s="336">
        <v>2</v>
      </c>
      <c r="F62" s="337"/>
      <c r="G62" s="336">
        <v>3</v>
      </c>
      <c r="H62" s="337"/>
      <c r="I62" s="336">
        <v>4</v>
      </c>
      <c r="J62" s="337"/>
      <c r="K62" s="336">
        <v>5</v>
      </c>
      <c r="L62" s="337"/>
      <c r="M62" s="336">
        <v>6</v>
      </c>
      <c r="N62" s="337"/>
      <c r="O62" s="336">
        <v>7</v>
      </c>
      <c r="P62" s="337"/>
      <c r="Q62" s="336">
        <v>8</v>
      </c>
      <c r="R62" s="337"/>
      <c r="S62" s="223">
        <v>9</v>
      </c>
      <c r="T62" s="105"/>
    </row>
    <row r="63" spans="2:20">
      <c r="B63" s="417" t="s">
        <v>957</v>
      </c>
      <c r="C63" s="418"/>
      <c r="D63" s="222">
        <v>2</v>
      </c>
      <c r="E63" s="222">
        <v>1</v>
      </c>
      <c r="F63" s="222">
        <v>3</v>
      </c>
      <c r="G63" s="222">
        <v>2</v>
      </c>
      <c r="H63" s="222">
        <v>4</v>
      </c>
      <c r="I63" s="222">
        <v>3</v>
      </c>
      <c r="J63" s="222">
        <v>5</v>
      </c>
      <c r="K63" s="222">
        <v>4</v>
      </c>
      <c r="L63" s="222">
        <v>6</v>
      </c>
      <c r="M63" s="222">
        <v>5</v>
      </c>
      <c r="N63" s="222">
        <v>7</v>
      </c>
      <c r="O63" s="222">
        <v>6</v>
      </c>
      <c r="P63" s="222">
        <v>8</v>
      </c>
      <c r="Q63" s="222">
        <v>7</v>
      </c>
      <c r="R63" s="222">
        <v>9</v>
      </c>
      <c r="S63" s="222">
        <v>8</v>
      </c>
      <c r="T63" s="105"/>
    </row>
    <row r="64" spans="2:20" ht="15" customHeight="1">
      <c r="B64" s="419" t="s">
        <v>958</v>
      </c>
      <c r="C64" s="222" t="s">
        <v>960</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c r="B65" s="420"/>
      <c r="C65" s="222" t="s">
        <v>962</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c r="B66" s="421"/>
      <c r="C66" s="222" t="s">
        <v>961</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c r="B67" s="417" t="s">
        <v>959</v>
      </c>
      <c r="C67" s="418"/>
      <c r="D67" s="222">
        <v>2</v>
      </c>
      <c r="E67" s="222">
        <v>1</v>
      </c>
      <c r="F67" s="222">
        <v>3</v>
      </c>
      <c r="G67" s="222">
        <v>2</v>
      </c>
      <c r="H67" s="222">
        <v>4</v>
      </c>
      <c r="I67" s="222">
        <v>3</v>
      </c>
      <c r="J67" s="222">
        <v>5</v>
      </c>
      <c r="K67" s="222">
        <v>4</v>
      </c>
      <c r="L67" s="222">
        <v>6</v>
      </c>
      <c r="M67" s="222">
        <v>5</v>
      </c>
      <c r="N67" s="222">
        <v>7</v>
      </c>
      <c r="O67" s="222">
        <v>6</v>
      </c>
      <c r="P67" s="222">
        <v>8</v>
      </c>
      <c r="Q67" s="222">
        <v>7</v>
      </c>
      <c r="R67" s="222">
        <v>9</v>
      </c>
      <c r="S67" s="222">
        <v>8</v>
      </c>
      <c r="T67" s="105"/>
    </row>
    <row r="68" spans="2:20" ht="15" customHeight="1">
      <c r="B68" s="419" t="s">
        <v>958</v>
      </c>
      <c r="C68" s="222" t="s">
        <v>960</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c r="B69" s="420"/>
      <c r="C69" s="222" t="s">
        <v>962</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c r="B70" s="421"/>
      <c r="C70" s="222" t="s">
        <v>961</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c r="N71" s="8"/>
      <c r="O71" s="8"/>
      <c r="P71" s="8"/>
      <c r="Q71" s="8"/>
      <c r="R71" s="8"/>
      <c r="S71" s="8"/>
    </row>
    <row r="72" spans="2:20">
      <c r="B72" s="312" t="s">
        <v>965</v>
      </c>
      <c r="C72" s="313"/>
      <c r="D72" s="313"/>
      <c r="E72" s="313"/>
      <c r="F72" s="313"/>
      <c r="G72" s="313"/>
      <c r="H72" s="313"/>
      <c r="I72" s="313"/>
      <c r="J72" s="313"/>
      <c r="K72" s="313"/>
      <c r="L72" s="313"/>
      <c r="M72" s="314"/>
    </row>
    <row r="73" spans="2:20">
      <c r="B73" s="417" t="s">
        <v>39</v>
      </c>
      <c r="C73" s="418"/>
      <c r="D73" s="223">
        <v>1</v>
      </c>
      <c r="E73" s="224">
        <v>2</v>
      </c>
      <c r="F73" s="224">
        <v>3</v>
      </c>
      <c r="G73" s="224">
        <v>4</v>
      </c>
      <c r="H73" s="224">
        <v>5</v>
      </c>
      <c r="I73" s="224">
        <v>6</v>
      </c>
      <c r="J73" s="224">
        <v>7</v>
      </c>
      <c r="K73" s="224">
        <v>8</v>
      </c>
      <c r="L73" s="224">
        <v>9</v>
      </c>
      <c r="M73" s="11"/>
    </row>
    <row r="74" spans="2:20">
      <c r="B74" s="417" t="s">
        <v>957</v>
      </c>
      <c r="C74" s="418"/>
      <c r="D74" s="385" t="s">
        <v>964</v>
      </c>
      <c r="E74" s="386"/>
      <c r="F74" s="386"/>
      <c r="G74" s="386"/>
      <c r="H74" s="386"/>
      <c r="I74" s="386"/>
      <c r="J74" s="386"/>
      <c r="K74" s="386"/>
      <c r="L74" s="387"/>
      <c r="M74" s="222" t="s">
        <v>11</v>
      </c>
    </row>
    <row r="75" spans="2:20" ht="15" customHeight="1">
      <c r="B75" s="419" t="s">
        <v>958</v>
      </c>
      <c r="C75" s="222" t="s">
        <v>960</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c r="B76" s="420"/>
      <c r="C76" s="222" t="s">
        <v>962</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c r="B77" s="421"/>
      <c r="C77" s="222" t="s">
        <v>961</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c r="B78" s="417" t="s">
        <v>959</v>
      </c>
      <c r="C78" s="418"/>
      <c r="D78" s="385" t="s">
        <v>964</v>
      </c>
      <c r="E78" s="386"/>
      <c r="F78" s="386"/>
      <c r="G78" s="386"/>
      <c r="H78" s="386"/>
      <c r="I78" s="386"/>
      <c r="J78" s="386"/>
      <c r="K78" s="386"/>
      <c r="L78" s="387"/>
      <c r="M78" s="176" t="s">
        <v>11</v>
      </c>
    </row>
    <row r="79" spans="2:20" ht="15" customHeight="1">
      <c r="B79" s="419" t="s">
        <v>958</v>
      </c>
      <c r="C79" s="222" t="s">
        <v>960</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c r="B80" s="420"/>
      <c r="C80" s="222" t="s">
        <v>962</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c r="B81" s="421"/>
      <c r="C81" s="222" t="s">
        <v>961</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row r="163" spans="12:57" ht="15" customHeight="1"/>
    <row r="166" spans="12:57" ht="15" customHeight="1">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2:AB2"/>
    <mergeCell ref="B3:AB4"/>
    <mergeCell ref="G28:G30"/>
    <mergeCell ref="N28:N30"/>
    <mergeCell ref="U28:U30"/>
    <mergeCell ref="B6:G6"/>
    <mergeCell ref="I6:N6"/>
    <mergeCell ref="P6:U6"/>
    <mergeCell ref="W6:AB6"/>
    <mergeCell ref="B28:F28"/>
    <mergeCell ref="I28:M28"/>
    <mergeCell ref="P28:T28"/>
    <mergeCell ref="W28:AA28"/>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73:C73"/>
    <mergeCell ref="B74:C74"/>
    <mergeCell ref="B75:B77"/>
    <mergeCell ref="B78:C78"/>
    <mergeCell ref="B79:B81"/>
    <mergeCell ref="G51:H51"/>
    <mergeCell ref="E51:F51"/>
    <mergeCell ref="B50:S50"/>
    <mergeCell ref="Q51:R51"/>
    <mergeCell ref="O51:P51"/>
    <mergeCell ref="M51:N51"/>
    <mergeCell ref="K51:L51"/>
    <mergeCell ref="I51:J51"/>
    <mergeCell ref="B56:C56"/>
    <mergeCell ref="B52:C52"/>
    <mergeCell ref="B51:C51"/>
    <mergeCell ref="B57:B59"/>
    <mergeCell ref="B53:B55"/>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AG88"/>
  <sheetViews>
    <sheetView zoomScale="85" zoomScaleNormal="85" workbookViewId="0">
      <selection activeCell="AB32" sqref="AB32"/>
    </sheetView>
  </sheetViews>
  <sheetFormatPr defaultRowHeight="15"/>
  <cols>
    <col min="2" max="2" width="9.85546875" bestFit="1" customWidth="1"/>
    <col min="3" max="3" width="9.140625" customWidth="1"/>
    <col min="10" max="10" width="9.85546875" bestFit="1" customWidth="1"/>
    <col min="18" max="18" width="9.85546875" bestFit="1" customWidth="1"/>
    <col min="25" max="25" width="9.7109375" customWidth="1"/>
  </cols>
  <sheetData>
    <row r="2" spans="2:33" ht="18.75">
      <c r="B2" s="319" t="s">
        <v>197</v>
      </c>
      <c r="C2" s="319"/>
      <c r="D2" s="319"/>
      <c r="E2" s="319"/>
      <c r="F2" s="319"/>
      <c r="G2" s="319"/>
      <c r="H2" s="319"/>
      <c r="I2" s="319"/>
      <c r="J2" s="319"/>
      <c r="K2" s="319"/>
      <c r="L2" s="319"/>
      <c r="M2" s="319"/>
      <c r="N2" s="319"/>
      <c r="O2" s="319"/>
      <c r="P2" s="319"/>
      <c r="Q2" s="319"/>
    </row>
    <row r="3" spans="2:33">
      <c r="B3" s="320" t="s">
        <v>268</v>
      </c>
      <c r="C3" s="320"/>
      <c r="D3" s="320"/>
      <c r="E3" s="320"/>
      <c r="F3" s="320"/>
      <c r="G3" s="320"/>
      <c r="H3" s="320"/>
      <c r="I3" s="320"/>
      <c r="J3" s="320"/>
      <c r="K3" s="320"/>
      <c r="L3" s="320"/>
      <c r="M3" s="320"/>
      <c r="N3" s="320"/>
      <c r="O3" s="320"/>
      <c r="P3" s="320"/>
      <c r="Q3" s="320"/>
    </row>
    <row r="4" spans="2:33" ht="67.5" customHeight="1">
      <c r="B4" s="320"/>
      <c r="C4" s="320"/>
      <c r="D4" s="320"/>
      <c r="E4" s="320"/>
      <c r="F4" s="320"/>
      <c r="G4" s="320"/>
      <c r="H4" s="320"/>
      <c r="I4" s="320"/>
      <c r="J4" s="320"/>
      <c r="K4" s="320"/>
      <c r="L4" s="320"/>
      <c r="M4" s="320"/>
      <c r="N4" s="320"/>
      <c r="O4" s="320"/>
      <c r="P4" s="320"/>
      <c r="Q4" s="320"/>
    </row>
    <row r="5" spans="2:33">
      <c r="B5" s="37"/>
      <c r="C5" s="37"/>
      <c r="D5" s="37"/>
      <c r="E5" s="37"/>
      <c r="F5" s="37"/>
      <c r="G5" s="37"/>
      <c r="H5" s="37"/>
      <c r="I5" s="37"/>
      <c r="J5" s="37"/>
      <c r="K5" s="37"/>
      <c r="L5" s="37"/>
      <c r="M5" s="37"/>
      <c r="N5" s="37"/>
      <c r="O5" s="37"/>
      <c r="P5" s="37"/>
    </row>
    <row r="6" spans="2:33">
      <c r="B6" s="342" t="s">
        <v>156</v>
      </c>
      <c r="C6" s="311" t="s">
        <v>263</v>
      </c>
      <c r="D6" s="311"/>
      <c r="E6" s="311"/>
      <c r="F6" s="311"/>
      <c r="G6" s="311"/>
      <c r="H6" s="311" t="s">
        <v>264</v>
      </c>
      <c r="I6" s="311"/>
      <c r="J6" s="311"/>
      <c r="K6" s="311"/>
      <c r="L6" s="311"/>
      <c r="M6" s="311" t="s">
        <v>265</v>
      </c>
      <c r="N6" s="311"/>
      <c r="O6" s="311"/>
      <c r="P6" s="311"/>
      <c r="Q6" s="311"/>
      <c r="S6" s="311" t="s">
        <v>7</v>
      </c>
      <c r="T6" s="311"/>
      <c r="U6" s="311"/>
      <c r="V6" s="311"/>
      <c r="W6" s="311"/>
      <c r="X6" s="311"/>
    </row>
    <row r="7" spans="2:33">
      <c r="B7" s="342"/>
      <c r="C7" s="22" t="s">
        <v>162</v>
      </c>
      <c r="D7" s="2">
        <v>6</v>
      </c>
      <c r="E7" s="2">
        <v>8</v>
      </c>
      <c r="F7" s="2">
        <v>10</v>
      </c>
      <c r="G7" s="2">
        <v>12</v>
      </c>
      <c r="H7" s="2">
        <v>4</v>
      </c>
      <c r="I7" s="2">
        <v>6</v>
      </c>
      <c r="J7" s="2">
        <v>8</v>
      </c>
      <c r="K7" s="2">
        <v>10</v>
      </c>
      <c r="L7" s="2">
        <v>12</v>
      </c>
      <c r="M7" s="2">
        <v>4</v>
      </c>
      <c r="N7" s="2">
        <v>6</v>
      </c>
      <c r="O7" s="2">
        <v>8</v>
      </c>
      <c r="P7" s="2">
        <v>10</v>
      </c>
      <c r="Q7" s="2">
        <v>12</v>
      </c>
      <c r="S7" s="2" t="s">
        <v>2</v>
      </c>
      <c r="T7" s="335">
        <f>31971*4</f>
        <v>127884</v>
      </c>
      <c r="U7" s="335"/>
      <c r="V7" s="335"/>
      <c r="W7" s="335"/>
      <c r="X7" s="335"/>
      <c r="AB7" s="8"/>
      <c r="AC7" s="8"/>
      <c r="AD7" s="8"/>
      <c r="AE7" s="8"/>
      <c r="AF7" s="8"/>
      <c r="AG7" s="8"/>
    </row>
    <row r="8" spans="2:33">
      <c r="B8" s="22" t="s">
        <v>171</v>
      </c>
      <c r="C8" s="73" cm="1">
        <f t="array" ref="C8">SUM(D38:D40/D$87)</f>
        <v>5.4855777773390457E-2</v>
      </c>
      <c r="D8" s="73" cm="1">
        <f t="array" ref="D8">SUM(E38:E40/E$87)</f>
        <v>2.080207251227989E-2</v>
      </c>
      <c r="E8" s="73" cm="1">
        <f t="array" ref="E8">SUM(F38:F40/F$87)</f>
        <v>1.3795913615460738E-2</v>
      </c>
      <c r="F8" s="73" cm="1">
        <f t="array" ref="F8">SUM(G38:G40/G$87)</f>
        <v>1.5788243933375613E-2</v>
      </c>
      <c r="G8" s="73" cm="1">
        <f t="array" ref="G8">SUM(H38:H40/H$87)</f>
        <v>1.7543859649122806E-2</v>
      </c>
      <c r="H8" s="73" cm="1">
        <f t="array" ref="H8">SUM(L38:L40/L$87)</f>
        <v>1.5909943714821764E-2</v>
      </c>
      <c r="I8" s="73" cm="1">
        <f t="array" ref="I8">SUM(M38:M40/M$87)</f>
        <v>6.4930762605181205E-3</v>
      </c>
      <c r="J8" s="73" cm="1">
        <f t="array" ref="J8">SUM(N38:N40/N$87)</f>
        <v>2.4855012427506215E-3</v>
      </c>
      <c r="K8" s="73" cm="1">
        <f t="array" ref="K8">SUM(O38:O40/O$87)</f>
        <v>1.4465798718743541E-3</v>
      </c>
      <c r="L8" s="73" cm="1">
        <f t="array" ref="L8">SUM(P38:P40/P$87)</f>
        <v>1.4164305949008497E-3</v>
      </c>
      <c r="M8" s="73" cm="1">
        <f t="array" ref="M8">SUM(T38:T40/T$87)</f>
        <v>3.5448422545196739E-4</v>
      </c>
      <c r="N8" s="73" cm="1">
        <f t="array" ref="N8">SUM(U38:U40/U$87)</f>
        <v>5.5949272659455425E-4</v>
      </c>
      <c r="O8" s="73" cm="1">
        <f t="array" ref="O8">SUM(V38:V40/V$87)</f>
        <v>1.552312946289972E-4</v>
      </c>
      <c r="P8" s="73" cm="1">
        <f t="array" ref="P8">SUM(W38:W40/W$87)</f>
        <v>1.7102787754403969E-4</v>
      </c>
      <c r="Q8" s="73" cm="1">
        <f t="array" ref="Q8">SUM(X38:X40/X$87)</f>
        <v>2.3046784973496196E-4</v>
      </c>
      <c r="S8" s="2" t="s">
        <v>158</v>
      </c>
      <c r="T8" s="2" t="s">
        <v>162</v>
      </c>
      <c r="U8" s="2" t="s">
        <v>163</v>
      </c>
      <c r="V8" s="2" t="s">
        <v>164</v>
      </c>
      <c r="W8" s="2" t="s">
        <v>165</v>
      </c>
      <c r="X8" s="2" t="s">
        <v>166</v>
      </c>
      <c r="AB8" s="8"/>
      <c r="AC8" s="8"/>
      <c r="AD8" s="8"/>
      <c r="AE8" s="8"/>
      <c r="AF8" s="8"/>
      <c r="AG8" s="8"/>
    </row>
    <row r="9" spans="2:33">
      <c r="B9" s="2">
        <v>3</v>
      </c>
      <c r="C9" s="73">
        <f>SUM(D41:D60)/D$87</f>
        <v>0.28002408639513532</v>
      </c>
      <c r="D9" s="73">
        <f>SUM(E41:E60)/E$87</f>
        <v>0.15398920139022482</v>
      </c>
      <c r="E9" s="73">
        <f>SUM(F41:F60)/F$87</f>
        <v>8.9101034208432781E-2</v>
      </c>
      <c r="F9" s="73">
        <f>SUM(G41:G60)/G$87</f>
        <v>6.3152975733502453E-2</v>
      </c>
      <c r="G9" s="73">
        <f>SUM(H41:H60)/H$87</f>
        <v>6.6025278249386907E-2</v>
      </c>
      <c r="H9" s="73">
        <f>SUM(L41:L60)/L$87</f>
        <v>0.12037523452157599</v>
      </c>
      <c r="I9" s="73">
        <f>SUM(M41:M60)/M$87</f>
        <v>5.4329821771682239E-2</v>
      </c>
      <c r="J9" s="73">
        <f>SUM(N41:N60)/N$87</f>
        <v>2.6587331475483918E-2</v>
      </c>
      <c r="K9" s="73">
        <f>SUM(O41:O60)/O$87</f>
        <v>1.6429014259144451E-2</v>
      </c>
      <c r="L9" s="73">
        <f>SUM(P41:P60)/P$87</f>
        <v>1.2590494176896443E-2</v>
      </c>
      <c r="M9" s="73">
        <f>SUM(T41:T60)/T$87</f>
        <v>2.4459411556185751E-2</v>
      </c>
      <c r="N9" s="73">
        <f>SUM(U41:U60)/U$87</f>
        <v>9.8843715031704596E-3</v>
      </c>
      <c r="O9" s="73">
        <f>SUM(V41:V60)/V$87</f>
        <v>4.6569388388699165E-3</v>
      </c>
      <c r="P9" s="73">
        <f>SUM(W41:W60)/W$87</f>
        <v>2.9074739182486744E-3</v>
      </c>
      <c r="Q9" s="73">
        <f>SUM(X41:X60)/X$87</f>
        <v>9.2187139893984784E-4</v>
      </c>
      <c r="S9" s="2" t="s">
        <v>159</v>
      </c>
      <c r="T9" s="4">
        <f>D87</f>
        <v>101302</v>
      </c>
      <c r="U9" s="4">
        <f>E87</f>
        <v>77973</v>
      </c>
      <c r="V9" s="4">
        <f>F87</f>
        <v>51537</v>
      </c>
      <c r="W9" s="4">
        <f>G87</f>
        <v>29959</v>
      </c>
      <c r="X9" s="4">
        <f>H87</f>
        <v>15903</v>
      </c>
      <c r="AB9" s="8"/>
      <c r="AC9" s="8"/>
      <c r="AD9" s="8"/>
      <c r="AE9" s="8"/>
      <c r="AF9" s="8"/>
      <c r="AG9" s="8"/>
    </row>
    <row r="10" spans="2:33">
      <c r="B10" s="2">
        <v>2</v>
      </c>
      <c r="C10" s="73">
        <f>SUM(D61:D75)/D$87</f>
        <v>0.45250834139503665</v>
      </c>
      <c r="D10" s="73">
        <f>SUM(E61:E75)/E$87</f>
        <v>0.44156310517743319</v>
      </c>
      <c r="E10" s="73">
        <f>SUM(F61:F75)/F$87</f>
        <v>0.36744474843316455</v>
      </c>
      <c r="F10" s="73">
        <f>SUM(G61:G75)/G$87</f>
        <v>0.29069728629126473</v>
      </c>
      <c r="G10" s="73">
        <f>SUM(H61:H75)/H$87</f>
        <v>0.24058353769728982</v>
      </c>
      <c r="H10" s="73">
        <f>SUM(L61:L75)/L$87</f>
        <v>0.43166979362101315</v>
      </c>
      <c r="I10" s="73">
        <f>SUM(M61:M75)/M$87</f>
        <v>0.31915457496852845</v>
      </c>
      <c r="J10" s="73">
        <f>SUM(N61:N75)/N$87</f>
        <v>0.21299992468178053</v>
      </c>
      <c r="K10" s="73">
        <f>SUM(O61:O75)/O$87</f>
        <v>0.14434800578631948</v>
      </c>
      <c r="L10" s="73">
        <f>SUM(P61:P75)/P$87</f>
        <v>9.9307522820270694E-2</v>
      </c>
      <c r="M10" s="73">
        <f>SUM(T61:T75)/T$87</f>
        <v>0.18078695498050337</v>
      </c>
      <c r="N10" s="73">
        <f>SUM(U61:U75)/U$87</f>
        <v>9.9776202909362177E-2</v>
      </c>
      <c r="O10" s="73">
        <f>SUM(V61:V75)/V$87</f>
        <v>6.2402980440856876E-2</v>
      </c>
      <c r="P10" s="73">
        <f>SUM(W61:W75)/W$87</f>
        <v>4.0191551222849321E-2</v>
      </c>
      <c r="Q10" s="73">
        <f>SUM(X61:X75)/X$87</f>
        <v>3.1804563263424755E-2</v>
      </c>
      <c r="S10" s="38">
        <v>1</v>
      </c>
      <c r="T10" s="4">
        <f>L87</f>
        <v>13325</v>
      </c>
      <c r="U10" s="4">
        <f>M87</f>
        <v>15093</v>
      </c>
      <c r="V10" s="4">
        <f>N87</f>
        <v>13277</v>
      </c>
      <c r="W10" s="4">
        <f>O87</f>
        <v>9678</v>
      </c>
      <c r="X10" s="4">
        <f>P87</f>
        <v>6354</v>
      </c>
      <c r="AB10" s="8"/>
      <c r="AC10" s="8"/>
      <c r="AD10" s="8"/>
      <c r="AE10" s="8"/>
      <c r="AF10" s="8"/>
      <c r="AG10" s="8"/>
    </row>
    <row r="11" spans="2:33">
      <c r="B11" s="2">
        <v>1</v>
      </c>
      <c r="C11" s="73">
        <f>SUM(D76:D85)/D$87</f>
        <v>0.20544510473633296</v>
      </c>
      <c r="D11" s="73">
        <f>SUM(E76:E85)/E$87</f>
        <v>0.36222795070088365</v>
      </c>
      <c r="E11" s="73">
        <f>SUM(F76:F85)/F$87</f>
        <v>0.48409880280187051</v>
      </c>
      <c r="F11" s="73">
        <f>SUM(G76:G85)/G$87</f>
        <v>0.55238826396074636</v>
      </c>
      <c r="G11" s="73">
        <f>SUM(H76:H85)/H$87</f>
        <v>0.55737911085958625</v>
      </c>
      <c r="H11" s="73">
        <f>SUM(L76:L85)/L$87</f>
        <v>0.36112570356472795</v>
      </c>
      <c r="I11" s="73">
        <f>SUM(M76:M85)/M$87</f>
        <v>0.46611011727290796</v>
      </c>
      <c r="J11" s="73">
        <f>SUM(N76:N85)/N$87</f>
        <v>0.49416283799050992</v>
      </c>
      <c r="K11" s="73">
        <f>SUM(O76:O85)/O$87</f>
        <v>0.47034511262657575</v>
      </c>
      <c r="L11" s="73">
        <f>SUM(P76:P85)/P$87</f>
        <v>0.43075228202706956</v>
      </c>
      <c r="M11" s="73">
        <f>SUM(T76:T85)/T$87</f>
        <v>0.52605459057071957</v>
      </c>
      <c r="N11" s="73">
        <f>SUM(U76:U85)/U$87</f>
        <v>0.48023125699365909</v>
      </c>
      <c r="O11" s="73">
        <f>SUM(V76:V85)/V$87</f>
        <v>0.40235951567836076</v>
      </c>
      <c r="P11" s="73">
        <f>SUM(W76:W85)/W$87</f>
        <v>0.31948007525226613</v>
      </c>
      <c r="Q11" s="73">
        <f>SUM(X76:X85)/X$87</f>
        <v>0.27402627333486979</v>
      </c>
      <c r="S11" s="2" t="s">
        <v>160</v>
      </c>
      <c r="T11" s="4">
        <f>T87</f>
        <v>2821</v>
      </c>
      <c r="U11" s="4">
        <f>U87</f>
        <v>5362</v>
      </c>
      <c r="V11" s="4">
        <f>V87</f>
        <v>6442</v>
      </c>
      <c r="W11" s="4">
        <f>W87</f>
        <v>5847</v>
      </c>
      <c r="X11" s="4">
        <f>X87</f>
        <v>4339</v>
      </c>
      <c r="AB11" s="8"/>
      <c r="AC11" s="8"/>
      <c r="AD11" s="8"/>
      <c r="AE11" s="8"/>
      <c r="AF11" s="8"/>
      <c r="AG11" s="8"/>
    </row>
    <row r="12" spans="2:33">
      <c r="B12" s="2">
        <v>0</v>
      </c>
      <c r="C12" s="73">
        <f>D86/D$87</f>
        <v>7.1666897001046379E-3</v>
      </c>
      <c r="D12" s="73">
        <f>E86/E$87</f>
        <v>2.1417670219178432E-2</v>
      </c>
      <c r="E12" s="73">
        <f>F86/F$87</f>
        <v>4.5559500941071467E-2</v>
      </c>
      <c r="F12" s="73">
        <f>G86/G$87</f>
        <v>7.7973230081110845E-2</v>
      </c>
      <c r="G12" s="73">
        <f>H86/H$87</f>
        <v>0.11846821354461422</v>
      </c>
      <c r="H12" s="73">
        <f>L86/L$87</f>
        <v>7.0919324577861168E-2</v>
      </c>
      <c r="I12" s="73">
        <f>M86/M$87</f>
        <v>0.15391240972636322</v>
      </c>
      <c r="J12" s="73">
        <f>N86/N$87</f>
        <v>0.26376440460947503</v>
      </c>
      <c r="K12" s="73">
        <f>O86/O$87</f>
        <v>0.36743128745608594</v>
      </c>
      <c r="L12" s="73">
        <f>P86/P$87</f>
        <v>0.45593327038086245</v>
      </c>
      <c r="M12" s="73">
        <f>T86/T$87</f>
        <v>0.2683445586671393</v>
      </c>
      <c r="N12" s="73">
        <f>U86/U$87</f>
        <v>0.40954867586721372</v>
      </c>
      <c r="O12" s="73">
        <f>V86/V$87</f>
        <v>0.5304253337472834</v>
      </c>
      <c r="P12" s="73">
        <f>W86/W$87</f>
        <v>0.63724987172909187</v>
      </c>
      <c r="Q12" s="73">
        <f>X86/X$87</f>
        <v>0.69301682415303067</v>
      </c>
      <c r="S12" s="2" t="s">
        <v>161</v>
      </c>
      <c r="T12" s="4">
        <v>1939</v>
      </c>
      <c r="U12" s="4">
        <v>4955</v>
      </c>
      <c r="V12" s="4">
        <v>7938</v>
      </c>
      <c r="W12" s="4">
        <v>8966</v>
      </c>
      <c r="X12" s="4">
        <v>8003</v>
      </c>
      <c r="AB12" s="8"/>
      <c r="AC12" s="8"/>
      <c r="AD12" s="8"/>
      <c r="AE12" s="8"/>
      <c r="AF12" s="8"/>
      <c r="AG12" s="8"/>
    </row>
    <row r="13" spans="2:33">
      <c r="B13" s="2" t="s">
        <v>198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167</v>
      </c>
      <c r="T13" s="4">
        <f>$T$7-SUM(T9:T12)</f>
        <v>8497</v>
      </c>
      <c r="U13" s="4">
        <f>$T$7-SUM(U9:U12)</f>
        <v>24501</v>
      </c>
      <c r="V13" s="4">
        <f>$T$7-SUM(V9:V12)</f>
        <v>48690</v>
      </c>
      <c r="W13" s="4">
        <f>$T$7-SUM(W9:W12)</f>
        <v>73434</v>
      </c>
      <c r="X13" s="4">
        <f>$T$7-SUM(X9:X12)</f>
        <v>93285</v>
      </c>
      <c r="AB13" s="8"/>
      <c r="AC13" s="8"/>
      <c r="AD13" s="8"/>
      <c r="AE13" s="8"/>
      <c r="AF13" s="8"/>
      <c r="AG13" s="8"/>
    </row>
    <row r="14" spans="2:33">
      <c r="AB14" s="8"/>
      <c r="AC14" s="8"/>
      <c r="AD14" s="8"/>
      <c r="AE14" s="8"/>
      <c r="AF14" s="8"/>
      <c r="AG14" s="8"/>
    </row>
    <row r="15" spans="2:33">
      <c r="B15" s="312" t="s">
        <v>168</v>
      </c>
      <c r="C15" s="313"/>
      <c r="D15" s="313"/>
      <c r="E15" s="313"/>
      <c r="F15" s="313"/>
      <c r="G15" s="313"/>
      <c r="H15" s="314"/>
      <c r="J15" s="312" t="s">
        <v>169</v>
      </c>
      <c r="K15" s="313"/>
      <c r="L15" s="313"/>
      <c r="M15" s="313"/>
      <c r="N15" s="313"/>
      <c r="O15" s="313"/>
      <c r="P15" s="314"/>
      <c r="R15" s="312" t="s">
        <v>170</v>
      </c>
      <c r="S15" s="313"/>
      <c r="T15" s="313"/>
      <c r="U15" s="313"/>
      <c r="V15" s="313"/>
      <c r="W15" s="313"/>
      <c r="X15" s="314"/>
      <c r="AB15" s="8"/>
      <c r="AC15" s="8"/>
      <c r="AD15" s="8"/>
      <c r="AE15" s="8"/>
      <c r="AF15" s="8"/>
      <c r="AG15" s="8"/>
    </row>
    <row r="16" spans="2:33">
      <c r="B16" s="342" t="s">
        <v>156</v>
      </c>
      <c r="C16" s="342" t="s">
        <v>157</v>
      </c>
      <c r="D16" s="360" t="s">
        <v>12</v>
      </c>
      <c r="E16" s="360"/>
      <c r="F16" s="360"/>
      <c r="G16" s="360"/>
      <c r="H16" s="360"/>
      <c r="J16" s="342" t="s">
        <v>156</v>
      </c>
      <c r="K16" s="342" t="s">
        <v>157</v>
      </c>
      <c r="L16" s="360" t="s">
        <v>12</v>
      </c>
      <c r="M16" s="360"/>
      <c r="N16" s="360"/>
      <c r="O16" s="360"/>
      <c r="P16" s="360"/>
      <c r="R16" s="342" t="s">
        <v>156</v>
      </c>
      <c r="S16" s="342" t="s">
        <v>157</v>
      </c>
      <c r="T16" s="360" t="s">
        <v>12</v>
      </c>
      <c r="U16" s="360"/>
      <c r="V16" s="360"/>
      <c r="W16" s="360"/>
      <c r="X16" s="360"/>
      <c r="AB16" s="8"/>
      <c r="AC16" s="8"/>
      <c r="AD16" s="8"/>
      <c r="AE16" s="8"/>
      <c r="AF16" s="8"/>
      <c r="AG16" s="8"/>
    </row>
    <row r="17" spans="2:33">
      <c r="B17" s="342"/>
      <c r="C17" s="342"/>
      <c r="D17" s="10">
        <v>4</v>
      </c>
      <c r="E17" s="10">
        <v>6</v>
      </c>
      <c r="F17" s="10">
        <v>8</v>
      </c>
      <c r="G17" s="10">
        <v>10</v>
      </c>
      <c r="H17" s="10">
        <v>12</v>
      </c>
      <c r="J17" s="342"/>
      <c r="K17" s="342"/>
      <c r="L17" s="10">
        <v>4</v>
      </c>
      <c r="M17" s="10">
        <v>6</v>
      </c>
      <c r="N17" s="10">
        <v>8</v>
      </c>
      <c r="O17" s="10">
        <v>10</v>
      </c>
      <c r="P17" s="10">
        <v>12</v>
      </c>
      <c r="R17" s="342"/>
      <c r="S17" s="342"/>
      <c r="T17" s="10">
        <v>4</v>
      </c>
      <c r="U17" s="10">
        <v>6</v>
      </c>
      <c r="V17" s="10">
        <v>8</v>
      </c>
      <c r="W17" s="10">
        <v>10</v>
      </c>
      <c r="X17" s="10">
        <v>12</v>
      </c>
      <c r="AB17" s="8"/>
      <c r="AC17" s="8"/>
      <c r="AD17" s="8"/>
      <c r="AE17" s="8"/>
      <c r="AF17" s="8"/>
      <c r="AG17" s="8"/>
    </row>
    <row r="18" spans="2:33">
      <c r="B18" s="49" t="s">
        <v>171</v>
      </c>
      <c r="C18" s="39" t="s">
        <v>19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171</v>
      </c>
      <c r="K18" s="39" t="s">
        <v>19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171</v>
      </c>
      <c r="S18" s="39" t="s">
        <v>19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c r="AB18" s="8"/>
      <c r="AC18" s="8"/>
      <c r="AD18" s="8"/>
      <c r="AE18" s="8"/>
      <c r="AF18" s="8"/>
      <c r="AG18" s="8"/>
    </row>
    <row r="19" spans="2:33">
      <c r="B19" s="49" t="s">
        <v>188</v>
      </c>
      <c r="C19" s="39" t="s">
        <v>172</v>
      </c>
      <c r="D19" s="3">
        <f>SUM(D54:D60)/D87</f>
        <v>7.1351009851730471E-2</v>
      </c>
      <c r="E19" s="3">
        <f>SUM(E54:E60)/E87</f>
        <v>3.3973298449463278E-2</v>
      </c>
      <c r="F19" s="3">
        <f>SUM(F54:F60)/F87</f>
        <v>1.8957254011680927E-2</v>
      </c>
      <c r="G19" s="3">
        <f>SUM(G54:G60)/G87</f>
        <v>1.3051169932240729E-2</v>
      </c>
      <c r="H19" s="3">
        <f>SUM(H54:H60)/H87</f>
        <v>1.5594541910331383E-2</v>
      </c>
      <c r="J19" s="41" t="s">
        <v>188</v>
      </c>
      <c r="K19" s="39" t="s">
        <v>172</v>
      </c>
      <c r="L19" s="3">
        <f>SUM(L54:L60)/L87</f>
        <v>8.4052532833020638E-3</v>
      </c>
      <c r="M19" s="3">
        <f>SUM(M54:M60)/M87</f>
        <v>5.631749817796329E-3</v>
      </c>
      <c r="N19" s="3">
        <f>SUM(N54:N60)/N87</f>
        <v>3.8412291933418692E-3</v>
      </c>
      <c r="O19" s="3">
        <f>SUM(O54:O60)/O87</f>
        <v>1.7565612729902873E-3</v>
      </c>
      <c r="P19" s="3">
        <f>SUM(P54:P60)/P87</f>
        <v>4.7214353163361664E-4</v>
      </c>
      <c r="R19" s="41" t="s">
        <v>188</v>
      </c>
      <c r="S19" s="39" t="s">
        <v>172</v>
      </c>
      <c r="T19" s="3">
        <f>SUM(T54:T60)/T87</f>
        <v>1.0634526763559022E-3</v>
      </c>
      <c r="U19" s="3">
        <f>SUM(U54:U60)/U87</f>
        <v>1.1189854531891085E-3</v>
      </c>
      <c r="V19" s="3">
        <f>SUM(V54:V60)/V87</f>
        <v>3.1046258925799441E-4</v>
      </c>
      <c r="W19" s="3">
        <f>SUM(W54:W60)/W87</f>
        <v>0</v>
      </c>
      <c r="X19" s="3">
        <f>SUM(X54:X60)/X87</f>
        <v>0</v>
      </c>
      <c r="Y19" s="5" t="s">
        <v>178</v>
      </c>
      <c r="AB19" s="8"/>
      <c r="AC19" s="8"/>
      <c r="AD19" s="8"/>
      <c r="AE19" s="8"/>
      <c r="AF19" s="8"/>
      <c r="AG19" s="8"/>
    </row>
    <row r="20" spans="2:33">
      <c r="B20" s="49" t="s">
        <v>190</v>
      </c>
      <c r="C20" s="39" t="s">
        <v>176</v>
      </c>
      <c r="D20" s="3">
        <f>SUM(D49:D53)/D87</f>
        <v>8.9702078932301435E-2</v>
      </c>
      <c r="E20" s="3">
        <f>SUM(E49:E53)/E87</f>
        <v>5.3569825452400188E-2</v>
      </c>
      <c r="F20" s="3">
        <f>SUM(F49:F53)/F87</f>
        <v>3.1918815608203817E-2</v>
      </c>
      <c r="G20" s="3">
        <f>SUM(G49:G53)/G87</f>
        <v>2.1662939350445609E-2</v>
      </c>
      <c r="H20" s="3">
        <f>SUM(H49:H53)/H87</f>
        <v>1.987046469219644E-2</v>
      </c>
      <c r="J20" s="41" t="s">
        <v>190</v>
      </c>
      <c r="K20" s="39" t="s">
        <v>176</v>
      </c>
      <c r="L20" s="3">
        <f>SUM(L49:L53)/L87</f>
        <v>4.2551594746716701E-2</v>
      </c>
      <c r="M20" s="3">
        <f>SUM(M49:M53)/M87</f>
        <v>2.2526999271185316E-2</v>
      </c>
      <c r="N20" s="3">
        <f>SUM(N49:N53)/N87</f>
        <v>1.0469232507343527E-2</v>
      </c>
      <c r="O20" s="3">
        <f>SUM(O49:O53)/O87</f>
        <v>7.4395536267823931E-3</v>
      </c>
      <c r="P20" s="3">
        <f>SUM(P49:P53)/P87</f>
        <v>4.4066729619137547E-3</v>
      </c>
      <c r="R20" s="41" t="s">
        <v>190</v>
      </c>
      <c r="S20" s="39" t="s">
        <v>176</v>
      </c>
      <c r="T20" s="3">
        <f>SUM(T49:T53)/T87</f>
        <v>1.4179369018078695E-2</v>
      </c>
      <c r="U20" s="3">
        <f>SUM(U49:U53)/U87</f>
        <v>6.713912719134651E-3</v>
      </c>
      <c r="V20" s="3">
        <f>SUM(V49:V53)/V87</f>
        <v>3.2598571872089412E-3</v>
      </c>
      <c r="W20" s="3">
        <f>SUM(W49:W53)/W87</f>
        <v>1.1971951428082776E-3</v>
      </c>
      <c r="X20" s="3">
        <f>SUM(X49:X53)/X87</f>
        <v>2.3046784973496196E-4</v>
      </c>
      <c r="Y20" s="5" t="s">
        <v>174</v>
      </c>
    </row>
    <row r="21" spans="2:33">
      <c r="B21" s="49" t="s">
        <v>191</v>
      </c>
      <c r="C21" s="39" t="s">
        <v>173</v>
      </c>
      <c r="D21" s="3">
        <f>SUM(D41:D48)/D87</f>
        <v>0.11897099761110343</v>
      </c>
      <c r="E21" s="3">
        <f>SUM(E41:E48)/E87</f>
        <v>6.6446077488361358E-2</v>
      </c>
      <c r="F21" s="3">
        <f>SUM(F41:F48)/F87</f>
        <v>3.8224964588548037E-2</v>
      </c>
      <c r="G21" s="3">
        <f>SUM(G41:G48)/G87</f>
        <v>2.8438866450816114E-2</v>
      </c>
      <c r="H21" s="3">
        <f>SUM(H41:H48)/H87</f>
        <v>3.0560271646859084E-2</v>
      </c>
      <c r="J21" s="41" t="s">
        <v>191</v>
      </c>
      <c r="K21" s="39" t="s">
        <v>173</v>
      </c>
      <c r="L21" s="3">
        <f>SUM(L41:L48)/L87</f>
        <v>6.9418386491557224E-2</v>
      </c>
      <c r="M21" s="3">
        <f>SUM(M41:M48)/M87</f>
        <v>2.6171072682700591E-2</v>
      </c>
      <c r="N21" s="3">
        <f>SUM(N41:N48)/N87</f>
        <v>1.2276869774798523E-2</v>
      </c>
      <c r="O21" s="3">
        <f>SUM(O41:O48)/O87</f>
        <v>7.2328993593717712E-3</v>
      </c>
      <c r="P21" s="3">
        <f>SUM(P41:P48)/P87</f>
        <v>7.711677683349071E-3</v>
      </c>
      <c r="R21" s="41" t="s">
        <v>191</v>
      </c>
      <c r="S21" s="39" t="s">
        <v>173</v>
      </c>
      <c r="T21" s="3">
        <f>SUM(T41:T48)/T87</f>
        <v>9.2165898617511521E-3</v>
      </c>
      <c r="U21" s="3">
        <f>SUM(U41:U48)/U87</f>
        <v>2.0514733308466988E-3</v>
      </c>
      <c r="V21" s="3">
        <f>SUM(V41:V48)/V87</f>
        <v>1.0866190624029804E-3</v>
      </c>
      <c r="W21" s="3">
        <f>SUM(W41:W48)/W87</f>
        <v>1.7102787754403968E-3</v>
      </c>
      <c r="X21" s="3">
        <f>SUM(X41:X48)/X87</f>
        <v>6.9140354920488594E-4</v>
      </c>
      <c r="Y21" t="s">
        <v>175</v>
      </c>
    </row>
    <row r="22" spans="2:33">
      <c r="B22" s="49" t="s">
        <v>189</v>
      </c>
      <c r="C22" s="39" t="s">
        <v>185</v>
      </c>
      <c r="D22" s="3">
        <f>SUM(D71:D75)/D87</f>
        <v>0.23235474126868177</v>
      </c>
      <c r="E22" s="3">
        <f>SUM(E71:E75)/E87</f>
        <v>0.19973580598412272</v>
      </c>
      <c r="F22" s="3">
        <f>SUM(F71:F75)/F87</f>
        <v>0.14979529270233036</v>
      </c>
      <c r="G22" s="3">
        <f>SUM(G71:G75)/G87</f>
        <v>0.11268733936379718</v>
      </c>
      <c r="H22" s="3">
        <f>SUM(H71:H75)/H87</f>
        <v>9.130352763629504E-2</v>
      </c>
      <c r="J22" s="41" t="s">
        <v>189</v>
      </c>
      <c r="K22" s="39" t="s">
        <v>185</v>
      </c>
      <c r="L22" s="3">
        <f>SUM(L71:L75)/L87</f>
        <v>0.20555347091932458</v>
      </c>
      <c r="M22" s="3">
        <f>SUM(M71:M75)/M87</f>
        <v>0.14437156297621415</v>
      </c>
      <c r="N22" s="3">
        <f>SUM(N71:N75)/N87</f>
        <v>9.3018001054455068E-2</v>
      </c>
      <c r="O22" s="3">
        <f>SUM(O71:O75)/O87</f>
        <v>6.0136391816491011E-2</v>
      </c>
      <c r="P22" s="3">
        <f>SUM(P71:P75)/P87</f>
        <v>4.0132200188857416E-2</v>
      </c>
      <c r="R22" s="41" t="s">
        <v>189</v>
      </c>
      <c r="S22" s="39" t="s">
        <v>185</v>
      </c>
      <c r="T22" s="3">
        <f>SUM(T71:T75)/T87</f>
        <v>2.9422190712513292E-2</v>
      </c>
      <c r="U22" s="3">
        <f>SUM(U71:U75)/U87</f>
        <v>1.659828422230511E-2</v>
      </c>
      <c r="V22" s="3">
        <f>SUM(V71:V75)/V87</f>
        <v>1.3039428748835765E-2</v>
      </c>
      <c r="W22" s="3">
        <f>SUM(W71:W75)/W87</f>
        <v>6.841115101761587E-3</v>
      </c>
      <c r="X22" s="3">
        <f>SUM(X71:X75)/X87</f>
        <v>3.6874855957593914E-3</v>
      </c>
      <c r="Y22" t="s">
        <v>106</v>
      </c>
    </row>
    <row r="23" spans="2:33">
      <c r="B23" s="49" t="s">
        <v>192</v>
      </c>
      <c r="C23" s="39" t="s">
        <v>186</v>
      </c>
      <c r="D23" s="3">
        <f>SUM(D67:D70)/D87</f>
        <v>0.13000730489032794</v>
      </c>
      <c r="E23" s="3">
        <f>SUM(E67:E70)/E87</f>
        <v>0.15514344709065958</v>
      </c>
      <c r="F23" s="3">
        <f>SUM(F67:F70)/F87</f>
        <v>0.14672953412111686</v>
      </c>
      <c r="G23" s="3">
        <f>SUM(G67:G70)/G87</f>
        <v>0.11746052939016656</v>
      </c>
      <c r="H23" s="3">
        <f>SUM(H67:H70)/H87</f>
        <v>9.017166572344841E-2</v>
      </c>
      <c r="J23" s="41" t="s">
        <v>192</v>
      </c>
      <c r="K23" s="39" t="s">
        <v>186</v>
      </c>
      <c r="L23" s="3">
        <f>SUM(L67:L70)/L87</f>
        <v>0.12277673545966229</v>
      </c>
      <c r="M23" s="3">
        <f>SUM(M67:M70)/M87</f>
        <v>9.9648843834890352E-2</v>
      </c>
      <c r="N23" s="3">
        <f>SUM(N67:N70)/N87</f>
        <v>7.2230172478722598E-2</v>
      </c>
      <c r="O23" s="3">
        <f>SUM(O67:O70)/O87</f>
        <v>5.1766893986360821E-2</v>
      </c>
      <c r="P23" s="3">
        <f>SUM(P67:P70)/P87</f>
        <v>3.2892666037141957E-2</v>
      </c>
      <c r="R23" s="41" t="s">
        <v>192</v>
      </c>
      <c r="S23" s="39" t="s">
        <v>186</v>
      </c>
      <c r="T23" s="3">
        <f>SUM(T67:T70)/T87</f>
        <v>7.6214108472172984E-2</v>
      </c>
      <c r="U23" s="3">
        <f>SUM(U67:U70)/U87</f>
        <v>4.8862364789257741E-2</v>
      </c>
      <c r="V23" s="3">
        <f>SUM(V67:V70)/V87</f>
        <v>3.058056504191245E-2</v>
      </c>
      <c r="W23" s="3">
        <f>SUM(W67:W70)/W87</f>
        <v>2.0694373182828803E-2</v>
      </c>
      <c r="X23" s="3">
        <f>SUM(X67:X70)/X87</f>
        <v>1.7285088730122147E-2</v>
      </c>
      <c r="Y23" s="5" t="s">
        <v>177</v>
      </c>
    </row>
    <row r="24" spans="2:33">
      <c r="B24" s="49" t="s">
        <v>194</v>
      </c>
      <c r="C24" s="39" t="s">
        <v>187</v>
      </c>
      <c r="D24" s="3">
        <f>SUM(D61:D66)/D87</f>
        <v>9.0146295236026935E-2</v>
      </c>
      <c r="E24" s="3">
        <f>SUM(E61:E66)/E87</f>
        <v>8.6683852102650921E-2</v>
      </c>
      <c r="F24" s="3">
        <f>SUM(F61:F66)/F87</f>
        <v>7.0919921609717287E-2</v>
      </c>
      <c r="G24" s="3">
        <f>SUM(G61:G66)/G87</f>
        <v>6.0549417537300976E-2</v>
      </c>
      <c r="H24" s="3">
        <f>SUM(H61:H66)/H87</f>
        <v>5.9108344337546373E-2</v>
      </c>
      <c r="J24" s="41" t="s">
        <v>194</v>
      </c>
      <c r="K24" s="39" t="s">
        <v>187</v>
      </c>
      <c r="L24" s="3">
        <f>SUM(L61:L66)/L87</f>
        <v>0.10333958724202627</v>
      </c>
      <c r="M24" s="3">
        <f>SUM(M61:M66)/M87</f>
        <v>7.5134168157423978E-2</v>
      </c>
      <c r="N24" s="3">
        <f>SUM(N61:N66)/N87</f>
        <v>4.7751751148602847E-2</v>
      </c>
      <c r="O24" s="3">
        <f>SUM(O61:O66)/O87</f>
        <v>3.2444719983467658E-2</v>
      </c>
      <c r="P24" s="3">
        <f>SUM(P61:P66)/P87</f>
        <v>2.6282656594271325E-2</v>
      </c>
      <c r="R24" s="41" t="s">
        <v>194</v>
      </c>
      <c r="S24" s="39" t="s">
        <v>187</v>
      </c>
      <c r="T24" s="3">
        <f>SUM(T61:T66)/T87</f>
        <v>7.515065579581709E-2</v>
      </c>
      <c r="U24" s="3">
        <f>SUM(U61:U66)/U87</f>
        <v>3.4315553897799327E-2</v>
      </c>
      <c r="V24" s="3">
        <f>SUM(V61:V66)/V87</f>
        <v>1.8782986650108663E-2</v>
      </c>
      <c r="W24" s="3">
        <f>SUM(W61:W66)/W87</f>
        <v>1.2656062938258937E-2</v>
      </c>
      <c r="X24" s="3">
        <f>SUM(X61:X66)/X87</f>
        <v>1.0831988937543212E-2</v>
      </c>
      <c r="Y24" s="5" t="s">
        <v>184</v>
      </c>
    </row>
    <row r="25" spans="2:33">
      <c r="B25" s="49" t="s">
        <v>195</v>
      </c>
      <c r="C25" s="39" t="s">
        <v>181</v>
      </c>
      <c r="D25" s="3">
        <f>SUM(D83:D85)/D87</f>
        <v>0.13403486604410575</v>
      </c>
      <c r="E25" s="3">
        <f>SUM(E83:E85)/E87</f>
        <v>0.21467687532863941</v>
      </c>
      <c r="F25" s="3">
        <f>SUM(F83:F85)/F87</f>
        <v>0.26353881677241592</v>
      </c>
      <c r="G25" s="3">
        <f>SUM(G83:G85)/G87</f>
        <v>0.28398811709336091</v>
      </c>
      <c r="H25" s="3">
        <f>SUM(H83:H85)/H87</f>
        <v>0.28095327925548641</v>
      </c>
      <c r="J25" s="41" t="s">
        <v>195</v>
      </c>
      <c r="K25" s="39" t="s">
        <v>181</v>
      </c>
      <c r="L25" s="3">
        <f>SUM(L83:L85)/L87</f>
        <v>0.22979362101313322</v>
      </c>
      <c r="M25" s="3">
        <f>SUM(M83:M85)/M87</f>
        <v>0.27085403829589877</v>
      </c>
      <c r="N25" s="3">
        <f>SUM(N83:N85)/N87</f>
        <v>0.27242599984936355</v>
      </c>
      <c r="O25" s="3">
        <f>SUM(O83:O85)/O87</f>
        <v>0.24488530688158711</v>
      </c>
      <c r="P25" s="3">
        <f>SUM(P83:P85)/P87</f>
        <v>0.22489770223481273</v>
      </c>
      <c r="R25" s="41" t="s">
        <v>195</v>
      </c>
      <c r="S25" s="39" t="s">
        <v>181</v>
      </c>
      <c r="T25" s="3">
        <f>SUM(T83:T85)/T87</f>
        <v>0.28642325416518966</v>
      </c>
      <c r="U25" s="3">
        <f>SUM(U83:U85)/U87</f>
        <v>0.2495337560611712</v>
      </c>
      <c r="V25" s="3">
        <f>SUM(V83:V85)/V87</f>
        <v>0.19807513194660042</v>
      </c>
      <c r="W25" s="3">
        <f>SUM(W83:W85)/W87</f>
        <v>0.16059517701385326</v>
      </c>
      <c r="X25" s="3">
        <f>SUM(X83:X85)/X87</f>
        <v>0.1320580778981332</v>
      </c>
      <c r="Y25" s="5" t="s">
        <v>106</v>
      </c>
    </row>
    <row r="26" spans="2:33">
      <c r="B26" s="49" t="s">
        <v>193</v>
      </c>
      <c r="C26" s="39" t="s">
        <v>182</v>
      </c>
      <c r="D26" s="3">
        <f>SUM(D81:D82)/D87</f>
        <v>5.0186570847564706E-2</v>
      </c>
      <c r="E26" s="3">
        <f>SUM(E81:E82)/E87</f>
        <v>0.10683185205135111</v>
      </c>
      <c r="F26" s="3">
        <f>SUM(F81:F82)/F87</f>
        <v>0.16320313561130839</v>
      </c>
      <c r="G26" s="3">
        <f>SUM(G81:G82)/G87</f>
        <v>0.20094128642478054</v>
      </c>
      <c r="H26" s="3">
        <f>SUM(H81:H82)/H87</f>
        <v>0.2037351443123939</v>
      </c>
      <c r="J26" s="41" t="s">
        <v>193</v>
      </c>
      <c r="K26" s="39" t="s">
        <v>182</v>
      </c>
      <c r="L26" s="3">
        <f>SUM(L81:L82)/L87</f>
        <v>9.5909943714821769E-2</v>
      </c>
      <c r="M26" s="3">
        <f>SUM(M81:M82)/M87</f>
        <v>0.14245014245014245</v>
      </c>
      <c r="N26" s="3">
        <f>SUM(N81:N82)/N87</f>
        <v>0.16645326504481434</v>
      </c>
      <c r="O26" s="3">
        <f>SUM(O81:O82)/O87</f>
        <v>0.16491010539367637</v>
      </c>
      <c r="P26" s="3">
        <f>SUM(P81:P82)/P87</f>
        <v>0.14526282656594272</v>
      </c>
      <c r="R26" s="41" t="s">
        <v>193</v>
      </c>
      <c r="S26" s="39" t="s">
        <v>182</v>
      </c>
      <c r="T26" s="3">
        <f>SUM(T81:T82)/T87</f>
        <v>0.16164480680609714</v>
      </c>
      <c r="U26" s="3">
        <f>SUM(U81:U82)/U87</f>
        <v>0.14957105557627751</v>
      </c>
      <c r="V26" s="3">
        <f>SUM(V81:V82)/V87</f>
        <v>0.13458553244334057</v>
      </c>
      <c r="W26" s="3">
        <f>SUM(W81:W82)/W87</f>
        <v>0.10381392166923209</v>
      </c>
      <c r="X26" s="3">
        <f>SUM(X81:X82)/X87</f>
        <v>8.7577782899285556E-2</v>
      </c>
      <c r="Y26" s="5" t="s">
        <v>180</v>
      </c>
    </row>
    <row r="27" spans="2:33">
      <c r="B27" s="49" t="s">
        <v>196</v>
      </c>
      <c r="C27" s="39" t="s">
        <v>183</v>
      </c>
      <c r="D27" s="3">
        <f>SUM(D76:D80)/D87</f>
        <v>2.1223667844662494E-2</v>
      </c>
      <c r="E27" s="3">
        <f>SUM(E76:E80)/E87</f>
        <v>4.071922332089313E-2</v>
      </c>
      <c r="F27" s="3">
        <f>SUM(F76:F80)/F87</f>
        <v>5.7356850418146185E-2</v>
      </c>
      <c r="G27" s="3">
        <f>SUM(G76:G80)/G87</f>
        <v>6.7458860442604893E-2</v>
      </c>
      <c r="H27" s="3">
        <f>SUM(H76:H80)/H87</f>
        <v>7.2690687291705969E-2</v>
      </c>
      <c r="J27" s="41" t="s">
        <v>196</v>
      </c>
      <c r="K27" s="39" t="s">
        <v>183</v>
      </c>
      <c r="L27" s="3">
        <f>SUM(L76:L80)/L87</f>
        <v>3.5422138836772983E-2</v>
      </c>
      <c r="M27" s="3">
        <f>SUM(M76:M80)/M87</f>
        <v>5.2805936526866756E-2</v>
      </c>
      <c r="N27" s="3">
        <f>SUM(N76:N80)/N87</f>
        <v>5.5283573096332E-2</v>
      </c>
      <c r="O27" s="3">
        <f>SUM(O76:O80)/O87</f>
        <v>6.0549700351312255E-2</v>
      </c>
      <c r="P27" s="3">
        <f>SUM(P76:P80)/P87</f>
        <v>6.0591753226314132E-2</v>
      </c>
      <c r="R27" s="41" t="s">
        <v>196</v>
      </c>
      <c r="S27" s="39" t="s">
        <v>183</v>
      </c>
      <c r="T27" s="3">
        <f>SUM(T76:T80)/T87</f>
        <v>7.7986529599432822E-2</v>
      </c>
      <c r="U27" s="3">
        <f>SUM(U76:U80)/U87</f>
        <v>8.1126445356210372E-2</v>
      </c>
      <c r="V27" s="3">
        <f>SUM(V76:V80)/V87</f>
        <v>6.9698851288419739E-2</v>
      </c>
      <c r="W27" s="3">
        <f>SUM(W76:W80)/W87</f>
        <v>5.507097656918078E-2</v>
      </c>
      <c r="X27" s="3">
        <f>SUM(X76:X80)/X87</f>
        <v>5.4390412537451027E-2</v>
      </c>
      <c r="Y27" s="5" t="s">
        <v>179</v>
      </c>
    </row>
    <row r="28" spans="2:33">
      <c r="B28" s="49" t="s">
        <v>215</v>
      </c>
      <c r="C28" s="39" t="s">
        <v>231</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215</v>
      </c>
      <c r="K28" s="39" t="s">
        <v>231</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215</v>
      </c>
      <c r="S28" s="39" t="s">
        <v>231</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106</v>
      </c>
    </row>
    <row r="29" spans="2:33">
      <c r="B29" s="49" t="s">
        <v>216</v>
      </c>
      <c r="C29" s="39" t="s">
        <v>232</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216</v>
      </c>
      <c r="K29" s="39" t="s">
        <v>232</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216</v>
      </c>
      <c r="S29" s="39" t="s">
        <v>232</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33">
      <c r="B30" s="49" t="s">
        <v>217</v>
      </c>
      <c r="C30" s="39" t="s">
        <v>233</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217</v>
      </c>
      <c r="K30" s="39" t="s">
        <v>233</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217</v>
      </c>
      <c r="S30" s="39" t="s">
        <v>233</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75">
      <c r="B33" s="319" t="s">
        <v>36</v>
      </c>
      <c r="C33" s="319"/>
      <c r="D33" s="319"/>
      <c r="E33" s="319"/>
      <c r="F33" s="319"/>
      <c r="G33" s="319"/>
      <c r="H33" s="319"/>
      <c r="I33" s="319"/>
      <c r="J33" s="319"/>
      <c r="K33" s="319"/>
      <c r="L33" s="319"/>
      <c r="M33" s="319"/>
      <c r="N33" s="319"/>
      <c r="O33" s="319"/>
      <c r="P33" s="319"/>
      <c r="Q33" s="319"/>
      <c r="R33" s="319"/>
      <c r="S33" s="319"/>
      <c r="T33" s="319"/>
      <c r="U33" s="319"/>
      <c r="V33" s="319"/>
      <c r="W33" s="319"/>
      <c r="X33" s="319"/>
    </row>
    <row r="35" spans="2:24">
      <c r="B35" s="312" t="s">
        <v>168</v>
      </c>
      <c r="C35" s="313"/>
      <c r="D35" s="313"/>
      <c r="E35" s="313"/>
      <c r="F35" s="313"/>
      <c r="G35" s="313"/>
      <c r="H35" s="314"/>
      <c r="J35" s="312" t="s">
        <v>169</v>
      </c>
      <c r="K35" s="313"/>
      <c r="L35" s="313"/>
      <c r="M35" s="313"/>
      <c r="N35" s="313"/>
      <c r="O35" s="313"/>
      <c r="P35" s="314"/>
      <c r="R35" s="312" t="s">
        <v>170</v>
      </c>
      <c r="S35" s="313"/>
      <c r="T35" s="313"/>
      <c r="U35" s="313"/>
      <c r="V35" s="313"/>
      <c r="W35" s="313"/>
      <c r="X35" s="314"/>
    </row>
    <row r="36" spans="2:24">
      <c r="B36" s="342" t="s">
        <v>156</v>
      </c>
      <c r="C36" s="342" t="s">
        <v>157</v>
      </c>
      <c r="D36" s="342" t="s">
        <v>12</v>
      </c>
      <c r="E36" s="342"/>
      <c r="F36" s="342"/>
      <c r="G36" s="342"/>
      <c r="H36" s="342"/>
      <c r="J36" s="342" t="s">
        <v>156</v>
      </c>
      <c r="K36" s="342" t="s">
        <v>157</v>
      </c>
      <c r="L36" s="342" t="s">
        <v>12</v>
      </c>
      <c r="M36" s="342"/>
      <c r="N36" s="342"/>
      <c r="O36" s="342"/>
      <c r="P36" s="342"/>
      <c r="R36" s="342" t="s">
        <v>156</v>
      </c>
      <c r="S36" s="342" t="s">
        <v>157</v>
      </c>
      <c r="T36" s="342" t="s">
        <v>12</v>
      </c>
      <c r="U36" s="342"/>
      <c r="V36" s="342"/>
      <c r="W36" s="342"/>
      <c r="X36" s="342"/>
    </row>
    <row r="37" spans="2:24">
      <c r="B37" s="342"/>
      <c r="C37" s="342"/>
      <c r="D37" s="10">
        <v>4</v>
      </c>
      <c r="E37" s="10">
        <v>6</v>
      </c>
      <c r="F37" s="10">
        <v>8</v>
      </c>
      <c r="G37" s="10">
        <v>10</v>
      </c>
      <c r="H37" s="10">
        <v>12</v>
      </c>
      <c r="J37" s="342"/>
      <c r="K37" s="342"/>
      <c r="L37" s="10">
        <v>4</v>
      </c>
      <c r="M37" s="10">
        <v>6</v>
      </c>
      <c r="N37" s="10">
        <v>8</v>
      </c>
      <c r="O37" s="10">
        <v>10</v>
      </c>
      <c r="P37" s="10">
        <v>12</v>
      </c>
      <c r="R37" s="342"/>
      <c r="S37" s="342"/>
      <c r="T37" s="10">
        <v>4</v>
      </c>
      <c r="U37" s="10">
        <v>6</v>
      </c>
      <c r="V37" s="10">
        <v>8</v>
      </c>
      <c r="W37" s="10">
        <v>10</v>
      </c>
      <c r="X37" s="10">
        <v>12</v>
      </c>
    </row>
    <row r="38" spans="2:24">
      <c r="B38" s="40">
        <v>6</v>
      </c>
      <c r="C38" s="39" t="s">
        <v>19</v>
      </c>
      <c r="D38" s="4">
        <v>17</v>
      </c>
      <c r="E38" s="4">
        <v>7</v>
      </c>
      <c r="F38" s="4">
        <v>10</v>
      </c>
      <c r="G38" s="4">
        <v>2</v>
      </c>
      <c r="H38" s="4">
        <v>5</v>
      </c>
      <c r="J38" s="40">
        <v>6</v>
      </c>
      <c r="K38" s="39" t="s">
        <v>19</v>
      </c>
      <c r="L38" s="4">
        <v>0</v>
      </c>
      <c r="M38" s="4">
        <v>0</v>
      </c>
      <c r="N38" s="4">
        <v>0</v>
      </c>
      <c r="O38" s="4">
        <v>0</v>
      </c>
      <c r="P38" s="4">
        <v>0</v>
      </c>
      <c r="R38" s="40">
        <v>6</v>
      </c>
      <c r="S38" s="39" t="s">
        <v>19</v>
      </c>
      <c r="T38" s="4">
        <v>0</v>
      </c>
      <c r="U38" s="4">
        <v>0</v>
      </c>
      <c r="V38" s="4">
        <v>0</v>
      </c>
      <c r="W38" s="4">
        <v>0</v>
      </c>
      <c r="X38" s="4">
        <v>0</v>
      </c>
    </row>
    <row r="39" spans="2:24">
      <c r="B39" s="40">
        <v>5</v>
      </c>
      <c r="C39" s="39" t="s">
        <v>19</v>
      </c>
      <c r="D39" s="4">
        <v>417</v>
      </c>
      <c r="E39" s="4">
        <v>188</v>
      </c>
      <c r="F39" s="4">
        <v>108</v>
      </c>
      <c r="G39" s="4">
        <v>70</v>
      </c>
      <c r="H39" s="4">
        <v>42</v>
      </c>
      <c r="J39" s="40">
        <v>5</v>
      </c>
      <c r="K39" s="39" t="s">
        <v>19</v>
      </c>
      <c r="L39" s="4">
        <v>13</v>
      </c>
      <c r="M39" s="4">
        <v>9</v>
      </c>
      <c r="N39" s="4">
        <v>2</v>
      </c>
      <c r="O39" s="4">
        <v>2</v>
      </c>
      <c r="P39" s="4">
        <v>2</v>
      </c>
      <c r="R39" s="40">
        <v>5</v>
      </c>
      <c r="S39" s="39" t="s">
        <v>19</v>
      </c>
      <c r="T39" s="4">
        <v>0</v>
      </c>
      <c r="U39" s="4">
        <v>0</v>
      </c>
      <c r="V39" s="4">
        <v>0</v>
      </c>
      <c r="W39" s="4">
        <v>0</v>
      </c>
      <c r="X39" s="4">
        <v>0</v>
      </c>
    </row>
    <row r="40" spans="2:24">
      <c r="B40" s="40">
        <v>4</v>
      </c>
      <c r="C40" s="39" t="s">
        <v>19</v>
      </c>
      <c r="D40" s="4">
        <v>5123</v>
      </c>
      <c r="E40" s="4">
        <v>1427</v>
      </c>
      <c r="F40" s="4">
        <v>593</v>
      </c>
      <c r="G40" s="4">
        <v>401</v>
      </c>
      <c r="H40" s="4">
        <v>232</v>
      </c>
      <c r="J40" s="40">
        <v>4</v>
      </c>
      <c r="K40" s="39" t="s">
        <v>19</v>
      </c>
      <c r="L40" s="4">
        <v>199</v>
      </c>
      <c r="M40" s="4">
        <v>89</v>
      </c>
      <c r="N40" s="4">
        <v>31</v>
      </c>
      <c r="O40" s="4">
        <v>12</v>
      </c>
      <c r="P40" s="4">
        <v>7</v>
      </c>
      <c r="R40" s="40">
        <v>4</v>
      </c>
      <c r="S40" s="39" t="s">
        <v>19</v>
      </c>
      <c r="T40" s="4">
        <v>1</v>
      </c>
      <c r="U40" s="4">
        <v>3</v>
      </c>
      <c r="V40" s="4">
        <v>1</v>
      </c>
      <c r="W40" s="4">
        <v>1</v>
      </c>
      <c r="X40" s="4">
        <v>1</v>
      </c>
    </row>
    <row r="41" spans="2:24">
      <c r="B41" s="425">
        <v>3</v>
      </c>
      <c r="C41" s="39">
        <v>80</v>
      </c>
      <c r="D41" s="4">
        <v>593</v>
      </c>
      <c r="E41" s="4">
        <v>250</v>
      </c>
      <c r="F41" s="4">
        <v>85</v>
      </c>
      <c r="G41" s="4">
        <v>34</v>
      </c>
      <c r="H41" s="4">
        <v>20</v>
      </c>
      <c r="J41" s="425">
        <v>3</v>
      </c>
      <c r="K41" s="39">
        <v>80</v>
      </c>
      <c r="L41" s="4">
        <v>33</v>
      </c>
      <c r="M41" s="4">
        <v>14</v>
      </c>
      <c r="N41" s="4">
        <v>3</v>
      </c>
      <c r="O41" s="4">
        <v>1</v>
      </c>
      <c r="P41" s="4">
        <v>6</v>
      </c>
      <c r="R41" s="425">
        <v>3</v>
      </c>
      <c r="S41" s="39">
        <v>80</v>
      </c>
      <c r="T41" s="4">
        <v>2</v>
      </c>
      <c r="U41" s="4">
        <v>0</v>
      </c>
      <c r="V41" s="4">
        <v>0</v>
      </c>
      <c r="W41" s="4">
        <v>0</v>
      </c>
      <c r="X41" s="4">
        <v>0</v>
      </c>
    </row>
    <row r="42" spans="2:24">
      <c r="B42" s="426"/>
      <c r="C42" s="39">
        <v>76</v>
      </c>
      <c r="D42" s="4">
        <v>874</v>
      </c>
      <c r="E42" s="4">
        <v>366</v>
      </c>
      <c r="F42" s="4">
        <v>115</v>
      </c>
      <c r="G42" s="4">
        <v>54</v>
      </c>
      <c r="H42" s="4">
        <v>24</v>
      </c>
      <c r="J42" s="426"/>
      <c r="K42" s="39">
        <v>76</v>
      </c>
      <c r="L42" s="4">
        <v>55</v>
      </c>
      <c r="M42" s="4">
        <v>15</v>
      </c>
      <c r="N42" s="4">
        <v>5</v>
      </c>
      <c r="O42" s="4">
        <v>4</v>
      </c>
      <c r="P42" s="4">
        <v>2</v>
      </c>
      <c r="R42" s="426"/>
      <c r="S42" s="39">
        <v>76</v>
      </c>
      <c r="T42" s="4">
        <v>0</v>
      </c>
      <c r="U42" s="4">
        <v>0</v>
      </c>
      <c r="V42" s="4">
        <v>2</v>
      </c>
      <c r="W42" s="4">
        <v>1</v>
      </c>
      <c r="X42" s="4">
        <v>0</v>
      </c>
    </row>
    <row r="43" spans="2:24">
      <c r="B43" s="426"/>
      <c r="C43" s="39">
        <v>72</v>
      </c>
      <c r="D43" s="4">
        <v>1336</v>
      </c>
      <c r="E43" s="4">
        <v>543</v>
      </c>
      <c r="F43" s="4">
        <v>203</v>
      </c>
      <c r="G43" s="4">
        <v>91</v>
      </c>
      <c r="H43" s="4">
        <v>53</v>
      </c>
      <c r="J43" s="426"/>
      <c r="K43" s="39">
        <v>72</v>
      </c>
      <c r="L43" s="4">
        <v>108</v>
      </c>
      <c r="M43" s="4">
        <v>40</v>
      </c>
      <c r="N43" s="4">
        <v>18</v>
      </c>
      <c r="O43" s="4">
        <v>9</v>
      </c>
      <c r="P43" s="4">
        <v>5</v>
      </c>
      <c r="R43" s="426"/>
      <c r="S43" s="39">
        <v>72</v>
      </c>
      <c r="T43" s="4">
        <v>3</v>
      </c>
      <c r="U43" s="4">
        <v>2</v>
      </c>
      <c r="V43" s="4">
        <v>1</v>
      </c>
      <c r="W43" s="4">
        <v>0</v>
      </c>
      <c r="X43" s="4">
        <v>0</v>
      </c>
    </row>
    <row r="44" spans="2:24">
      <c r="B44" s="426"/>
      <c r="C44" s="39">
        <v>68</v>
      </c>
      <c r="D44" s="4">
        <v>1528</v>
      </c>
      <c r="E44" s="4">
        <v>657</v>
      </c>
      <c r="F44" s="4">
        <v>223</v>
      </c>
      <c r="G44" s="4">
        <v>94</v>
      </c>
      <c r="H44" s="4">
        <v>52</v>
      </c>
      <c r="J44" s="426"/>
      <c r="K44" s="39">
        <v>68</v>
      </c>
      <c r="L44" s="4">
        <v>133</v>
      </c>
      <c r="M44" s="4">
        <v>56</v>
      </c>
      <c r="N44" s="4">
        <v>16</v>
      </c>
      <c r="O44" s="4">
        <v>5</v>
      </c>
      <c r="P44" s="4">
        <v>9</v>
      </c>
      <c r="R44" s="426"/>
      <c r="S44" s="39">
        <v>68</v>
      </c>
      <c r="T44" s="4">
        <v>4</v>
      </c>
      <c r="U44" s="4">
        <v>2</v>
      </c>
      <c r="V44" s="4">
        <v>1</v>
      </c>
      <c r="W44" s="4">
        <v>2</v>
      </c>
      <c r="X44" s="4">
        <v>0</v>
      </c>
    </row>
    <row r="45" spans="2:24">
      <c r="B45" s="426"/>
      <c r="C45" s="39">
        <v>64</v>
      </c>
      <c r="D45" s="4">
        <v>1632</v>
      </c>
      <c r="E45" s="4">
        <v>670</v>
      </c>
      <c r="F45" s="4">
        <v>255</v>
      </c>
      <c r="G45" s="4">
        <v>125</v>
      </c>
      <c r="H45" s="4">
        <v>72</v>
      </c>
      <c r="J45" s="426"/>
      <c r="K45" s="39">
        <v>64</v>
      </c>
      <c r="L45" s="4">
        <v>128</v>
      </c>
      <c r="M45" s="4">
        <v>47</v>
      </c>
      <c r="N45" s="4">
        <v>24</v>
      </c>
      <c r="O45" s="4">
        <v>10</v>
      </c>
      <c r="P45" s="4">
        <v>1</v>
      </c>
      <c r="R45" s="426"/>
      <c r="S45" s="39">
        <v>64</v>
      </c>
      <c r="T45" s="4">
        <v>3</v>
      </c>
      <c r="U45" s="4">
        <v>1</v>
      </c>
      <c r="V45" s="4">
        <v>0</v>
      </c>
      <c r="W45" s="4">
        <v>1</v>
      </c>
      <c r="X45" s="4">
        <v>0</v>
      </c>
    </row>
    <row r="46" spans="2:24">
      <c r="B46" s="426"/>
      <c r="C46" s="39">
        <v>60</v>
      </c>
      <c r="D46" s="4">
        <v>1854</v>
      </c>
      <c r="E46" s="4">
        <v>728</v>
      </c>
      <c r="F46" s="4">
        <v>282</v>
      </c>
      <c r="G46" s="4">
        <v>139</v>
      </c>
      <c r="H46" s="4">
        <v>90</v>
      </c>
      <c r="J46" s="426"/>
      <c r="K46" s="39">
        <v>60</v>
      </c>
      <c r="L46" s="4">
        <v>131</v>
      </c>
      <c r="M46" s="4">
        <v>73</v>
      </c>
      <c r="N46" s="4">
        <v>33</v>
      </c>
      <c r="O46" s="4">
        <v>10</v>
      </c>
      <c r="P46" s="4">
        <v>10</v>
      </c>
      <c r="R46" s="426"/>
      <c r="S46" s="39">
        <v>60</v>
      </c>
      <c r="T46" s="4">
        <v>3</v>
      </c>
      <c r="U46" s="4">
        <v>3</v>
      </c>
      <c r="V46" s="4">
        <v>0</v>
      </c>
      <c r="W46" s="4">
        <v>2</v>
      </c>
      <c r="X46" s="4">
        <v>2</v>
      </c>
    </row>
    <row r="47" spans="2:24">
      <c r="B47" s="426"/>
      <c r="C47" s="39">
        <v>56</v>
      </c>
      <c r="D47" s="4">
        <v>1985</v>
      </c>
      <c r="E47" s="4">
        <v>860</v>
      </c>
      <c r="F47" s="4">
        <v>355</v>
      </c>
      <c r="G47" s="4">
        <v>126</v>
      </c>
      <c r="H47" s="4">
        <v>74</v>
      </c>
      <c r="J47" s="426"/>
      <c r="K47" s="39">
        <v>56</v>
      </c>
      <c r="L47" s="4">
        <v>161</v>
      </c>
      <c r="M47" s="4">
        <v>65</v>
      </c>
      <c r="N47" s="4">
        <v>26</v>
      </c>
      <c r="O47" s="4">
        <v>11</v>
      </c>
      <c r="P47" s="4">
        <v>8</v>
      </c>
      <c r="R47" s="426"/>
      <c r="S47" s="39">
        <v>56</v>
      </c>
      <c r="T47" s="4">
        <v>5</v>
      </c>
      <c r="U47" s="4">
        <v>2</v>
      </c>
      <c r="V47" s="4">
        <v>2</v>
      </c>
      <c r="W47" s="4">
        <v>2</v>
      </c>
      <c r="X47" s="4">
        <v>1</v>
      </c>
    </row>
    <row r="48" spans="2:24">
      <c r="B48" s="426"/>
      <c r="C48" s="39">
        <v>52</v>
      </c>
      <c r="D48" s="4">
        <v>2250</v>
      </c>
      <c r="E48" s="4">
        <v>1107</v>
      </c>
      <c r="F48" s="4">
        <v>452</v>
      </c>
      <c r="G48" s="4">
        <v>189</v>
      </c>
      <c r="H48" s="4">
        <v>101</v>
      </c>
      <c r="J48" s="426"/>
      <c r="K48" s="39">
        <v>52</v>
      </c>
      <c r="L48" s="4">
        <v>176</v>
      </c>
      <c r="M48" s="4">
        <v>85</v>
      </c>
      <c r="N48" s="4">
        <v>38</v>
      </c>
      <c r="O48" s="4">
        <v>20</v>
      </c>
      <c r="P48" s="4">
        <v>8</v>
      </c>
      <c r="R48" s="426"/>
      <c r="S48" s="39">
        <v>52</v>
      </c>
      <c r="T48" s="4">
        <v>6</v>
      </c>
      <c r="U48" s="4">
        <v>1</v>
      </c>
      <c r="V48" s="4">
        <v>1</v>
      </c>
      <c r="W48" s="4">
        <v>2</v>
      </c>
      <c r="X48" s="4">
        <v>0</v>
      </c>
    </row>
    <row r="49" spans="2:24">
      <c r="B49" s="426"/>
      <c r="C49" s="39">
        <v>48</v>
      </c>
      <c r="D49" s="4">
        <v>2312</v>
      </c>
      <c r="E49" s="4">
        <v>1107</v>
      </c>
      <c r="F49" s="4">
        <v>447</v>
      </c>
      <c r="G49" s="4">
        <v>182</v>
      </c>
      <c r="H49" s="4">
        <v>80</v>
      </c>
      <c r="J49" s="426"/>
      <c r="K49" s="39">
        <v>48</v>
      </c>
      <c r="L49" s="4">
        <v>153</v>
      </c>
      <c r="M49" s="4">
        <v>69</v>
      </c>
      <c r="N49" s="4">
        <v>22</v>
      </c>
      <c r="O49" s="4">
        <v>16</v>
      </c>
      <c r="P49" s="4">
        <v>6</v>
      </c>
      <c r="R49" s="426"/>
      <c r="S49" s="39">
        <v>48</v>
      </c>
      <c r="T49" s="4">
        <v>8</v>
      </c>
      <c r="U49" s="4">
        <v>5</v>
      </c>
      <c r="V49" s="4">
        <v>1</v>
      </c>
      <c r="W49" s="4">
        <v>2</v>
      </c>
      <c r="X49" s="4">
        <v>1</v>
      </c>
    </row>
    <row r="50" spans="2:24">
      <c r="B50" s="426"/>
      <c r="C50" s="39">
        <v>44</v>
      </c>
      <c r="D50" s="4">
        <v>2025</v>
      </c>
      <c r="E50" s="4">
        <v>964</v>
      </c>
      <c r="F50" s="4">
        <v>344</v>
      </c>
      <c r="G50" s="4">
        <v>143</v>
      </c>
      <c r="H50" s="4">
        <v>74</v>
      </c>
      <c r="J50" s="426"/>
      <c r="K50" s="39">
        <v>44</v>
      </c>
      <c r="L50" s="4">
        <v>105</v>
      </c>
      <c r="M50" s="4">
        <v>55</v>
      </c>
      <c r="N50" s="4">
        <v>22</v>
      </c>
      <c r="O50" s="4">
        <v>17</v>
      </c>
      <c r="P50" s="4">
        <v>7</v>
      </c>
      <c r="R50" s="426"/>
      <c r="S50" s="39">
        <v>44</v>
      </c>
      <c r="T50" s="4">
        <v>7</v>
      </c>
      <c r="U50" s="4">
        <v>9</v>
      </c>
      <c r="V50" s="4">
        <v>5</v>
      </c>
      <c r="W50" s="4">
        <v>1</v>
      </c>
      <c r="X50" s="4">
        <v>0</v>
      </c>
    </row>
    <row r="51" spans="2:24">
      <c r="B51" s="426"/>
      <c r="C51" s="39">
        <v>40</v>
      </c>
      <c r="D51" s="4">
        <v>1635</v>
      </c>
      <c r="E51" s="4">
        <v>622</v>
      </c>
      <c r="F51" s="4">
        <v>229</v>
      </c>
      <c r="G51" s="4">
        <v>103</v>
      </c>
      <c r="H51" s="4">
        <v>64</v>
      </c>
      <c r="J51" s="426"/>
      <c r="K51" s="39">
        <v>40</v>
      </c>
      <c r="L51" s="4">
        <v>78</v>
      </c>
      <c r="M51" s="4">
        <v>53</v>
      </c>
      <c r="N51" s="4">
        <v>26</v>
      </c>
      <c r="O51" s="4">
        <v>9</v>
      </c>
      <c r="P51" s="4">
        <v>3</v>
      </c>
      <c r="R51" s="426"/>
      <c r="S51" s="39">
        <v>40</v>
      </c>
      <c r="T51" s="4">
        <v>9</v>
      </c>
      <c r="U51" s="4">
        <v>1</v>
      </c>
      <c r="V51" s="4">
        <v>4</v>
      </c>
      <c r="W51" s="4">
        <v>2</v>
      </c>
      <c r="X51" s="4">
        <v>0</v>
      </c>
    </row>
    <row r="52" spans="2:24">
      <c r="B52" s="426"/>
      <c r="C52" s="39">
        <v>36</v>
      </c>
      <c r="D52" s="4">
        <v>1394</v>
      </c>
      <c r="E52" s="4">
        <v>636</v>
      </c>
      <c r="F52" s="4">
        <v>296</v>
      </c>
      <c r="G52" s="4">
        <v>106</v>
      </c>
      <c r="H52" s="4">
        <v>51</v>
      </c>
      <c r="J52" s="426"/>
      <c r="K52" s="39">
        <v>36</v>
      </c>
      <c r="L52" s="4">
        <v>124</v>
      </c>
      <c r="M52" s="4">
        <v>88</v>
      </c>
      <c r="N52" s="4">
        <v>35</v>
      </c>
      <c r="O52" s="4">
        <v>12</v>
      </c>
      <c r="P52" s="4">
        <v>5</v>
      </c>
      <c r="R52" s="426"/>
      <c r="S52" s="39">
        <v>36</v>
      </c>
      <c r="T52" s="4">
        <v>10</v>
      </c>
      <c r="U52" s="4">
        <v>10</v>
      </c>
      <c r="V52" s="4">
        <v>1</v>
      </c>
      <c r="W52" s="4">
        <v>1</v>
      </c>
      <c r="X52" s="4">
        <v>0</v>
      </c>
    </row>
    <row r="53" spans="2:24">
      <c r="B53" s="426"/>
      <c r="C53" s="39">
        <v>32</v>
      </c>
      <c r="D53" s="4">
        <v>1721</v>
      </c>
      <c r="E53" s="4">
        <v>848</v>
      </c>
      <c r="F53" s="4">
        <v>329</v>
      </c>
      <c r="G53" s="4">
        <v>115</v>
      </c>
      <c r="H53" s="4">
        <v>47</v>
      </c>
      <c r="J53" s="426"/>
      <c r="K53" s="39">
        <v>32</v>
      </c>
      <c r="L53" s="4">
        <v>107</v>
      </c>
      <c r="M53" s="4">
        <v>75</v>
      </c>
      <c r="N53" s="4">
        <v>34</v>
      </c>
      <c r="O53" s="4">
        <v>18</v>
      </c>
      <c r="P53" s="4">
        <v>7</v>
      </c>
      <c r="R53" s="426"/>
      <c r="S53" s="39">
        <v>32</v>
      </c>
      <c r="T53" s="4">
        <v>6</v>
      </c>
      <c r="U53" s="4">
        <v>11</v>
      </c>
      <c r="V53" s="4">
        <v>10</v>
      </c>
      <c r="W53" s="4">
        <v>1</v>
      </c>
      <c r="X53" s="4">
        <v>0</v>
      </c>
    </row>
    <row r="54" spans="2:24">
      <c r="B54" s="426"/>
      <c r="C54" s="39">
        <v>28</v>
      </c>
      <c r="D54" s="4">
        <v>2094</v>
      </c>
      <c r="E54" s="4">
        <v>888</v>
      </c>
      <c r="F54" s="4">
        <v>320</v>
      </c>
      <c r="G54" s="4">
        <v>111</v>
      </c>
      <c r="H54" s="4">
        <v>60</v>
      </c>
      <c r="J54" s="426"/>
      <c r="K54" s="39">
        <v>28</v>
      </c>
      <c r="L54" s="4">
        <v>58</v>
      </c>
      <c r="M54" s="4">
        <v>37</v>
      </c>
      <c r="N54" s="4">
        <v>25</v>
      </c>
      <c r="O54" s="4">
        <v>4</v>
      </c>
      <c r="P54" s="4">
        <v>0</v>
      </c>
      <c r="R54" s="426"/>
      <c r="S54" s="39">
        <v>28</v>
      </c>
      <c r="T54" s="4">
        <v>1</v>
      </c>
      <c r="U54" s="4">
        <v>4</v>
      </c>
      <c r="V54" s="4">
        <v>0</v>
      </c>
      <c r="W54" s="4">
        <v>0</v>
      </c>
      <c r="X54" s="4">
        <v>0</v>
      </c>
    </row>
    <row r="55" spans="2:24">
      <c r="B55" s="426"/>
      <c r="C55" s="39">
        <v>24</v>
      </c>
      <c r="D55" s="4">
        <v>1922</v>
      </c>
      <c r="E55" s="4">
        <v>665</v>
      </c>
      <c r="F55" s="4">
        <v>230</v>
      </c>
      <c r="G55" s="4">
        <v>74</v>
      </c>
      <c r="H55" s="4">
        <v>40</v>
      </c>
      <c r="J55" s="426"/>
      <c r="K55" s="39">
        <v>24</v>
      </c>
      <c r="L55" s="4">
        <v>39</v>
      </c>
      <c r="M55" s="4">
        <v>32</v>
      </c>
      <c r="N55" s="4">
        <v>17</v>
      </c>
      <c r="O55" s="4">
        <v>9</v>
      </c>
      <c r="P55" s="4">
        <v>3</v>
      </c>
      <c r="R55" s="426"/>
      <c r="S55" s="39">
        <v>24</v>
      </c>
      <c r="T55" s="4">
        <v>1</v>
      </c>
      <c r="U55" s="4">
        <v>2</v>
      </c>
      <c r="V55" s="4">
        <v>1</v>
      </c>
      <c r="W55" s="4">
        <v>0</v>
      </c>
      <c r="X55" s="4">
        <v>0</v>
      </c>
    </row>
    <row r="56" spans="2:24">
      <c r="B56" s="426"/>
      <c r="C56" s="39">
        <v>20</v>
      </c>
      <c r="D56" s="4">
        <v>2790</v>
      </c>
      <c r="E56" s="4">
        <v>969</v>
      </c>
      <c r="F56" s="4">
        <v>365</v>
      </c>
      <c r="G56" s="4">
        <v>180</v>
      </c>
      <c r="H56" s="4">
        <v>125</v>
      </c>
      <c r="J56" s="426"/>
      <c r="K56" s="39">
        <v>20</v>
      </c>
      <c r="L56" s="4">
        <v>10</v>
      </c>
      <c r="M56" s="4">
        <v>11</v>
      </c>
      <c r="N56" s="4">
        <v>8</v>
      </c>
      <c r="O56" s="4">
        <v>4</v>
      </c>
      <c r="P56" s="4">
        <v>0</v>
      </c>
      <c r="R56" s="426"/>
      <c r="S56" s="39">
        <v>20</v>
      </c>
      <c r="T56" s="4">
        <v>1</v>
      </c>
      <c r="U56" s="4">
        <v>0</v>
      </c>
      <c r="V56" s="4">
        <v>1</v>
      </c>
      <c r="W56" s="4">
        <v>0</v>
      </c>
      <c r="X56" s="4">
        <v>0</v>
      </c>
    </row>
    <row r="57" spans="2:24">
      <c r="B57" s="426"/>
      <c r="C57" s="39">
        <v>16</v>
      </c>
      <c r="D57" s="4">
        <v>418</v>
      </c>
      <c r="E57" s="4">
        <v>126</v>
      </c>
      <c r="F57" s="4">
        <v>60</v>
      </c>
      <c r="G57" s="4">
        <v>24</v>
      </c>
      <c r="H57" s="4">
        <v>21</v>
      </c>
      <c r="J57" s="426"/>
      <c r="K57" s="39">
        <v>16</v>
      </c>
      <c r="L57" s="4">
        <v>5</v>
      </c>
      <c r="M57" s="4">
        <v>5</v>
      </c>
      <c r="N57" s="4">
        <v>1</v>
      </c>
      <c r="O57" s="4">
        <v>0</v>
      </c>
      <c r="P57" s="4">
        <v>0</v>
      </c>
      <c r="R57" s="426"/>
      <c r="S57" s="39">
        <v>16</v>
      </c>
      <c r="T57" s="4">
        <v>0</v>
      </c>
      <c r="U57" s="4">
        <v>0</v>
      </c>
      <c r="V57" s="4">
        <v>0</v>
      </c>
      <c r="W57" s="4">
        <v>0</v>
      </c>
      <c r="X57" s="4">
        <v>0</v>
      </c>
    </row>
    <row r="58" spans="2:24">
      <c r="B58" s="426"/>
      <c r="C58" s="39">
        <v>12</v>
      </c>
      <c r="D58" s="4">
        <v>4</v>
      </c>
      <c r="E58" s="4">
        <v>1</v>
      </c>
      <c r="F58" s="4">
        <v>2</v>
      </c>
      <c r="G58" s="4">
        <v>2</v>
      </c>
      <c r="H58" s="4">
        <v>2</v>
      </c>
      <c r="J58" s="426"/>
      <c r="K58" s="39">
        <v>12</v>
      </c>
      <c r="L58" s="4">
        <v>0</v>
      </c>
      <c r="M58" s="4">
        <v>0</v>
      </c>
      <c r="N58" s="4">
        <v>0</v>
      </c>
      <c r="O58" s="4">
        <v>0</v>
      </c>
      <c r="P58" s="4">
        <v>0</v>
      </c>
      <c r="R58" s="426"/>
      <c r="S58" s="39">
        <v>12</v>
      </c>
      <c r="T58" s="4">
        <v>0</v>
      </c>
      <c r="U58" s="4">
        <v>0</v>
      </c>
      <c r="V58" s="4">
        <v>0</v>
      </c>
      <c r="W58" s="4">
        <v>0</v>
      </c>
      <c r="X58" s="4">
        <v>0</v>
      </c>
    </row>
    <row r="59" spans="2:24">
      <c r="B59" s="426"/>
      <c r="C59" s="39">
        <v>8</v>
      </c>
      <c r="D59" s="4">
        <v>0</v>
      </c>
      <c r="E59" s="4">
        <v>0</v>
      </c>
      <c r="F59" s="4">
        <v>0</v>
      </c>
      <c r="G59" s="4">
        <v>0</v>
      </c>
      <c r="H59" s="4">
        <v>0</v>
      </c>
      <c r="J59" s="426"/>
      <c r="K59" s="39">
        <v>8</v>
      </c>
      <c r="L59" s="4">
        <v>0</v>
      </c>
      <c r="M59" s="4">
        <v>0</v>
      </c>
      <c r="N59" s="4">
        <v>0</v>
      </c>
      <c r="O59" s="4">
        <v>0</v>
      </c>
      <c r="P59" s="4">
        <v>0</v>
      </c>
      <c r="R59" s="426"/>
      <c r="S59" s="39">
        <v>8</v>
      </c>
      <c r="T59" s="4">
        <v>0</v>
      </c>
      <c r="U59" s="4">
        <v>0</v>
      </c>
      <c r="V59" s="4">
        <v>0</v>
      </c>
      <c r="W59" s="4">
        <v>0</v>
      </c>
      <c r="X59" s="4">
        <v>0</v>
      </c>
    </row>
    <row r="60" spans="2:24">
      <c r="B60" s="427"/>
      <c r="C60" s="39">
        <v>4</v>
      </c>
      <c r="D60" s="4">
        <v>0</v>
      </c>
      <c r="E60" s="4">
        <v>0</v>
      </c>
      <c r="F60" s="4">
        <v>0</v>
      </c>
      <c r="G60" s="4">
        <v>0</v>
      </c>
      <c r="H60" s="4">
        <v>0</v>
      </c>
      <c r="J60" s="427"/>
      <c r="K60" s="39">
        <v>4</v>
      </c>
      <c r="L60" s="4">
        <v>0</v>
      </c>
      <c r="M60" s="4">
        <v>0</v>
      </c>
      <c r="N60" s="4">
        <v>0</v>
      </c>
      <c r="O60" s="4">
        <v>0</v>
      </c>
      <c r="P60" s="4">
        <v>0</v>
      </c>
      <c r="R60" s="427"/>
      <c r="S60" s="39">
        <v>4</v>
      </c>
      <c r="T60" s="4">
        <v>0</v>
      </c>
      <c r="U60" s="4">
        <v>0</v>
      </c>
      <c r="V60" s="4">
        <v>0</v>
      </c>
      <c r="W60" s="4">
        <v>0</v>
      </c>
      <c r="X60" s="4">
        <v>0</v>
      </c>
    </row>
    <row r="61" spans="2:24">
      <c r="B61" s="425">
        <v>2</v>
      </c>
      <c r="C61" s="39">
        <v>60</v>
      </c>
      <c r="D61" s="4">
        <v>1678</v>
      </c>
      <c r="E61" s="4">
        <v>1234</v>
      </c>
      <c r="F61" s="4">
        <v>603</v>
      </c>
      <c r="G61" s="4">
        <v>265</v>
      </c>
      <c r="H61" s="4">
        <v>131</v>
      </c>
      <c r="J61" s="425">
        <v>2</v>
      </c>
      <c r="K61" s="39">
        <v>60</v>
      </c>
      <c r="L61" s="4">
        <v>210</v>
      </c>
      <c r="M61" s="4">
        <v>174</v>
      </c>
      <c r="N61" s="4">
        <v>99</v>
      </c>
      <c r="O61" s="4">
        <v>39</v>
      </c>
      <c r="P61" s="4">
        <v>19</v>
      </c>
      <c r="R61" s="425">
        <v>2</v>
      </c>
      <c r="S61" s="39">
        <v>60</v>
      </c>
      <c r="T61" s="4">
        <v>23</v>
      </c>
      <c r="U61" s="4">
        <v>12</v>
      </c>
      <c r="V61" s="4">
        <v>8</v>
      </c>
      <c r="W61" s="4">
        <v>4</v>
      </c>
      <c r="X61" s="4">
        <v>3</v>
      </c>
    </row>
    <row r="62" spans="2:24">
      <c r="B62" s="426"/>
      <c r="C62" s="39">
        <v>56</v>
      </c>
      <c r="D62" s="4">
        <v>1252</v>
      </c>
      <c r="E62" s="4">
        <v>840</v>
      </c>
      <c r="F62" s="4">
        <v>406</v>
      </c>
      <c r="G62" s="4">
        <v>187</v>
      </c>
      <c r="H62" s="4">
        <v>85</v>
      </c>
      <c r="J62" s="426"/>
      <c r="K62" s="39">
        <v>56</v>
      </c>
      <c r="L62" s="4">
        <v>152</v>
      </c>
      <c r="M62" s="4">
        <v>144</v>
      </c>
      <c r="N62" s="4">
        <v>56</v>
      </c>
      <c r="O62" s="4">
        <v>34</v>
      </c>
      <c r="P62" s="4">
        <v>11</v>
      </c>
      <c r="R62" s="426"/>
      <c r="S62" s="39">
        <v>56</v>
      </c>
      <c r="T62" s="4">
        <v>25</v>
      </c>
      <c r="U62" s="4">
        <v>22</v>
      </c>
      <c r="V62" s="4">
        <v>15</v>
      </c>
      <c r="W62" s="4">
        <v>9</v>
      </c>
      <c r="X62" s="4">
        <v>5</v>
      </c>
    </row>
    <row r="63" spans="2:24">
      <c r="B63" s="426"/>
      <c r="C63" s="39">
        <v>52</v>
      </c>
      <c r="D63" s="4">
        <v>1435</v>
      </c>
      <c r="E63" s="4">
        <v>1000</v>
      </c>
      <c r="F63" s="4">
        <v>513</v>
      </c>
      <c r="G63" s="4">
        <v>261</v>
      </c>
      <c r="H63" s="4">
        <v>141</v>
      </c>
      <c r="J63" s="426"/>
      <c r="K63" s="39">
        <v>52</v>
      </c>
      <c r="L63" s="4">
        <v>200</v>
      </c>
      <c r="M63" s="4">
        <v>153</v>
      </c>
      <c r="N63" s="4">
        <v>83</v>
      </c>
      <c r="O63" s="4">
        <v>35</v>
      </c>
      <c r="P63" s="4">
        <v>18</v>
      </c>
      <c r="R63" s="426"/>
      <c r="S63" s="39">
        <v>52</v>
      </c>
      <c r="T63" s="4">
        <v>21</v>
      </c>
      <c r="U63" s="4">
        <v>27</v>
      </c>
      <c r="V63" s="4">
        <v>15</v>
      </c>
      <c r="W63" s="4">
        <v>9</v>
      </c>
      <c r="X63" s="4">
        <v>5</v>
      </c>
    </row>
    <row r="64" spans="2:24">
      <c r="B64" s="426"/>
      <c r="C64" s="39">
        <v>48</v>
      </c>
      <c r="D64" s="4">
        <v>1615</v>
      </c>
      <c r="E64" s="4">
        <v>1148</v>
      </c>
      <c r="F64" s="4">
        <v>653</v>
      </c>
      <c r="G64" s="4">
        <v>300</v>
      </c>
      <c r="H64" s="4">
        <v>152</v>
      </c>
      <c r="J64" s="426"/>
      <c r="K64" s="39">
        <v>48</v>
      </c>
      <c r="L64" s="4">
        <v>247</v>
      </c>
      <c r="M64" s="4">
        <v>163</v>
      </c>
      <c r="N64" s="4">
        <v>100</v>
      </c>
      <c r="O64" s="4">
        <v>54</v>
      </c>
      <c r="P64" s="4">
        <v>42</v>
      </c>
      <c r="R64" s="426"/>
      <c r="S64" s="39">
        <v>48</v>
      </c>
      <c r="T64" s="4">
        <v>36</v>
      </c>
      <c r="U64" s="4">
        <v>32</v>
      </c>
      <c r="V64" s="4">
        <v>28</v>
      </c>
      <c r="W64" s="4">
        <v>13</v>
      </c>
      <c r="X64" s="4">
        <v>13</v>
      </c>
    </row>
    <row r="65" spans="2:24">
      <c r="B65" s="426"/>
      <c r="C65" s="39">
        <v>44</v>
      </c>
      <c r="D65" s="4">
        <v>1607</v>
      </c>
      <c r="E65" s="4">
        <v>1221</v>
      </c>
      <c r="F65" s="4">
        <v>701</v>
      </c>
      <c r="G65" s="4">
        <v>375</v>
      </c>
      <c r="H65" s="4">
        <v>202</v>
      </c>
      <c r="J65" s="426"/>
      <c r="K65" s="39">
        <v>44</v>
      </c>
      <c r="L65" s="4">
        <v>276</v>
      </c>
      <c r="M65" s="4">
        <v>239</v>
      </c>
      <c r="N65" s="4">
        <v>139</v>
      </c>
      <c r="O65" s="4">
        <v>80</v>
      </c>
      <c r="P65" s="4">
        <v>46</v>
      </c>
      <c r="R65" s="426"/>
      <c r="S65" s="39">
        <v>44</v>
      </c>
      <c r="T65" s="4">
        <v>39</v>
      </c>
      <c r="U65" s="4">
        <v>45</v>
      </c>
      <c r="V65" s="4">
        <v>26</v>
      </c>
      <c r="W65" s="4">
        <v>19</v>
      </c>
      <c r="X65" s="4">
        <v>8</v>
      </c>
    </row>
    <row r="66" spans="2:24">
      <c r="B66" s="426"/>
      <c r="C66" s="39">
        <v>40</v>
      </c>
      <c r="D66" s="4">
        <v>1545</v>
      </c>
      <c r="E66" s="4">
        <v>1316</v>
      </c>
      <c r="F66" s="4">
        <v>779</v>
      </c>
      <c r="G66" s="4">
        <v>426</v>
      </c>
      <c r="H66" s="4">
        <v>229</v>
      </c>
      <c r="J66" s="426"/>
      <c r="K66" s="39">
        <v>40</v>
      </c>
      <c r="L66" s="4">
        <v>292</v>
      </c>
      <c r="M66" s="4">
        <v>261</v>
      </c>
      <c r="N66" s="4">
        <v>157</v>
      </c>
      <c r="O66" s="4">
        <v>72</v>
      </c>
      <c r="P66" s="4">
        <v>31</v>
      </c>
      <c r="R66" s="426"/>
      <c r="S66" s="39">
        <v>40</v>
      </c>
      <c r="T66" s="4">
        <v>68</v>
      </c>
      <c r="U66" s="4">
        <v>46</v>
      </c>
      <c r="V66" s="4">
        <v>29</v>
      </c>
      <c r="W66" s="4">
        <v>20</v>
      </c>
      <c r="X66" s="4">
        <v>13</v>
      </c>
    </row>
    <row r="67" spans="2:24">
      <c r="B67" s="426"/>
      <c r="C67" s="39">
        <v>36</v>
      </c>
      <c r="D67" s="4">
        <v>1629</v>
      </c>
      <c r="E67" s="4">
        <v>1476</v>
      </c>
      <c r="F67" s="4">
        <v>942</v>
      </c>
      <c r="G67" s="4">
        <v>466</v>
      </c>
      <c r="H67" s="4">
        <v>195</v>
      </c>
      <c r="J67" s="426"/>
      <c r="K67" s="39">
        <v>36</v>
      </c>
      <c r="L67" s="4">
        <v>258</v>
      </c>
      <c r="M67" s="4">
        <v>182</v>
      </c>
      <c r="N67" s="4">
        <v>90</v>
      </c>
      <c r="O67" s="4">
        <v>51</v>
      </c>
      <c r="P67" s="4">
        <v>30</v>
      </c>
      <c r="R67" s="426"/>
      <c r="S67" s="39">
        <v>36</v>
      </c>
      <c r="T67" s="4">
        <v>54</v>
      </c>
      <c r="U67" s="4">
        <v>46</v>
      </c>
      <c r="V67" s="4">
        <v>41</v>
      </c>
      <c r="W67" s="4">
        <v>22</v>
      </c>
      <c r="X67" s="4">
        <v>13</v>
      </c>
    </row>
    <row r="68" spans="2:24">
      <c r="B68" s="426"/>
      <c r="C68" s="39">
        <v>32</v>
      </c>
      <c r="D68" s="4">
        <v>1931</v>
      </c>
      <c r="E68" s="4">
        <v>1837</v>
      </c>
      <c r="F68" s="4">
        <v>1180</v>
      </c>
      <c r="G68" s="4">
        <v>546</v>
      </c>
      <c r="H68" s="4">
        <v>213</v>
      </c>
      <c r="J68" s="426"/>
      <c r="K68" s="39">
        <v>32</v>
      </c>
      <c r="L68" s="4">
        <v>184</v>
      </c>
      <c r="M68" s="4">
        <v>183</v>
      </c>
      <c r="N68" s="4">
        <v>133</v>
      </c>
      <c r="O68" s="4">
        <v>61</v>
      </c>
      <c r="P68" s="4">
        <v>29</v>
      </c>
      <c r="R68" s="426"/>
      <c r="S68" s="39">
        <v>32</v>
      </c>
      <c r="T68" s="4">
        <v>49</v>
      </c>
      <c r="U68" s="4">
        <v>77</v>
      </c>
      <c r="V68" s="4">
        <v>49</v>
      </c>
      <c r="W68" s="4">
        <v>35</v>
      </c>
      <c r="X68" s="4">
        <v>17</v>
      </c>
    </row>
    <row r="69" spans="2:24">
      <c r="B69" s="426"/>
      <c r="C69" s="39">
        <v>28</v>
      </c>
      <c r="D69" s="4">
        <v>3235</v>
      </c>
      <c r="E69" s="4">
        <v>3160</v>
      </c>
      <c r="F69" s="4">
        <v>1983</v>
      </c>
      <c r="G69" s="4">
        <v>955</v>
      </c>
      <c r="H69" s="4">
        <v>393</v>
      </c>
      <c r="J69" s="426"/>
      <c r="K69" s="39">
        <v>28</v>
      </c>
      <c r="L69" s="4">
        <v>407</v>
      </c>
      <c r="M69" s="4">
        <v>392</v>
      </c>
      <c r="N69" s="4">
        <v>258</v>
      </c>
      <c r="O69" s="4">
        <v>141</v>
      </c>
      <c r="P69" s="4">
        <v>55</v>
      </c>
      <c r="R69" s="426"/>
      <c r="S69" s="39">
        <v>28</v>
      </c>
      <c r="T69" s="4">
        <v>56</v>
      </c>
      <c r="U69" s="4">
        <v>72</v>
      </c>
      <c r="V69" s="4">
        <v>59</v>
      </c>
      <c r="W69" s="4">
        <v>43</v>
      </c>
      <c r="X69" s="4">
        <v>24</v>
      </c>
    </row>
    <row r="70" spans="2:24">
      <c r="B70" s="426"/>
      <c r="C70" s="39">
        <v>24</v>
      </c>
      <c r="D70" s="4">
        <v>6375</v>
      </c>
      <c r="E70" s="4">
        <v>5624</v>
      </c>
      <c r="F70" s="4">
        <v>3457</v>
      </c>
      <c r="G70" s="4">
        <v>1552</v>
      </c>
      <c r="H70" s="4">
        <v>633</v>
      </c>
      <c r="J70" s="426"/>
      <c r="K70" s="39">
        <v>24</v>
      </c>
      <c r="L70" s="4">
        <v>787</v>
      </c>
      <c r="M70" s="4">
        <v>747</v>
      </c>
      <c r="N70" s="4">
        <v>478</v>
      </c>
      <c r="O70" s="4">
        <v>248</v>
      </c>
      <c r="P70" s="4">
        <v>95</v>
      </c>
      <c r="R70" s="426"/>
      <c r="S70" s="39">
        <v>24</v>
      </c>
      <c r="T70" s="4">
        <v>56</v>
      </c>
      <c r="U70" s="4">
        <v>67</v>
      </c>
      <c r="V70" s="4">
        <v>48</v>
      </c>
      <c r="W70" s="4">
        <v>21</v>
      </c>
      <c r="X70" s="4">
        <v>21</v>
      </c>
    </row>
    <row r="71" spans="2:24">
      <c r="B71" s="426"/>
      <c r="C71" s="39">
        <v>20</v>
      </c>
      <c r="D71" s="4">
        <v>8468</v>
      </c>
      <c r="E71" s="4">
        <v>6436</v>
      </c>
      <c r="F71" s="4">
        <v>3395</v>
      </c>
      <c r="G71" s="4">
        <v>1466</v>
      </c>
      <c r="H71" s="4">
        <v>579</v>
      </c>
      <c r="J71" s="426"/>
      <c r="K71" s="39">
        <v>20</v>
      </c>
      <c r="L71" s="4">
        <v>1127</v>
      </c>
      <c r="M71" s="4">
        <v>966</v>
      </c>
      <c r="N71" s="4">
        <v>580</v>
      </c>
      <c r="O71" s="4">
        <v>259</v>
      </c>
      <c r="P71" s="4">
        <v>108</v>
      </c>
      <c r="R71" s="426"/>
      <c r="S71" s="39">
        <v>20</v>
      </c>
      <c r="T71" s="4">
        <v>38</v>
      </c>
      <c r="U71" s="4">
        <v>42</v>
      </c>
      <c r="V71" s="4">
        <v>37</v>
      </c>
      <c r="W71" s="4">
        <v>18</v>
      </c>
      <c r="X71" s="4">
        <v>8</v>
      </c>
    </row>
    <row r="72" spans="2:24">
      <c r="B72" s="426"/>
      <c r="C72" s="39">
        <v>16</v>
      </c>
      <c r="D72" s="4">
        <v>7391</v>
      </c>
      <c r="E72" s="4">
        <v>4538</v>
      </c>
      <c r="F72" s="4">
        <v>2112</v>
      </c>
      <c r="G72" s="4">
        <v>870</v>
      </c>
      <c r="H72" s="4">
        <v>343</v>
      </c>
      <c r="J72" s="426"/>
      <c r="K72" s="39">
        <v>16</v>
      </c>
      <c r="L72" s="4">
        <v>1012</v>
      </c>
      <c r="M72" s="4">
        <v>771</v>
      </c>
      <c r="N72" s="4">
        <v>417</v>
      </c>
      <c r="O72" s="4">
        <v>197</v>
      </c>
      <c r="P72" s="4">
        <v>86</v>
      </c>
      <c r="R72" s="426"/>
      <c r="S72" s="39">
        <v>16</v>
      </c>
      <c r="T72" s="4">
        <v>30</v>
      </c>
      <c r="U72" s="4">
        <v>30</v>
      </c>
      <c r="V72" s="4">
        <v>31</v>
      </c>
      <c r="W72" s="4">
        <v>14</v>
      </c>
      <c r="X72" s="4">
        <v>4</v>
      </c>
    </row>
    <row r="73" spans="2:24">
      <c r="B73" s="426"/>
      <c r="C73" s="39">
        <v>12</v>
      </c>
      <c r="D73" s="4">
        <v>7340</v>
      </c>
      <c r="E73" s="4">
        <v>4423</v>
      </c>
      <c r="F73" s="4">
        <v>2135</v>
      </c>
      <c r="G73" s="4">
        <v>1004</v>
      </c>
      <c r="H73" s="4">
        <v>513</v>
      </c>
      <c r="J73" s="426"/>
      <c r="K73" s="39">
        <v>12</v>
      </c>
      <c r="L73" s="4">
        <v>494</v>
      </c>
      <c r="M73" s="4">
        <v>367</v>
      </c>
      <c r="N73" s="4">
        <v>187</v>
      </c>
      <c r="O73" s="4">
        <v>105</v>
      </c>
      <c r="P73" s="4">
        <v>51</v>
      </c>
      <c r="R73" s="426"/>
      <c r="S73" s="39">
        <v>12</v>
      </c>
      <c r="T73" s="4">
        <v>14</v>
      </c>
      <c r="U73" s="4">
        <v>17</v>
      </c>
      <c r="V73" s="4">
        <v>16</v>
      </c>
      <c r="W73" s="4">
        <v>8</v>
      </c>
      <c r="X73" s="4">
        <v>4</v>
      </c>
    </row>
    <row r="74" spans="2:24">
      <c r="B74" s="426"/>
      <c r="C74" s="39">
        <v>8</v>
      </c>
      <c r="D74" s="4">
        <v>339</v>
      </c>
      <c r="E74" s="4">
        <v>177</v>
      </c>
      <c r="F74" s="4">
        <v>78</v>
      </c>
      <c r="G74" s="4">
        <v>36</v>
      </c>
      <c r="H74" s="4">
        <v>17</v>
      </c>
      <c r="J74" s="426"/>
      <c r="K74" s="39">
        <v>8</v>
      </c>
      <c r="L74" s="4">
        <v>105</v>
      </c>
      <c r="M74" s="4">
        <v>73</v>
      </c>
      <c r="N74" s="4">
        <v>51</v>
      </c>
      <c r="O74" s="4">
        <v>21</v>
      </c>
      <c r="P74" s="4">
        <v>7</v>
      </c>
      <c r="R74" s="426"/>
      <c r="S74" s="39">
        <v>8</v>
      </c>
      <c r="T74" s="4">
        <v>1</v>
      </c>
      <c r="U74" s="4">
        <v>0</v>
      </c>
      <c r="V74" s="4">
        <v>0</v>
      </c>
      <c r="W74" s="4">
        <v>0</v>
      </c>
      <c r="X74" s="4">
        <v>0</v>
      </c>
    </row>
    <row r="75" spans="2:24">
      <c r="B75" s="427"/>
      <c r="C75" s="39">
        <v>4</v>
      </c>
      <c r="D75" s="4">
        <v>0</v>
      </c>
      <c r="E75" s="4">
        <v>0</v>
      </c>
      <c r="F75" s="4">
        <v>0</v>
      </c>
      <c r="G75" s="4">
        <v>0</v>
      </c>
      <c r="H75" s="4">
        <v>0</v>
      </c>
      <c r="J75" s="427"/>
      <c r="K75" s="39">
        <v>4</v>
      </c>
      <c r="L75" s="4">
        <v>1</v>
      </c>
      <c r="M75" s="4">
        <v>2</v>
      </c>
      <c r="N75" s="4">
        <v>0</v>
      </c>
      <c r="O75" s="4">
        <v>0</v>
      </c>
      <c r="P75" s="4">
        <v>3</v>
      </c>
      <c r="R75" s="427"/>
      <c r="S75" s="39">
        <v>4</v>
      </c>
      <c r="T75" s="4">
        <v>0</v>
      </c>
      <c r="U75" s="4">
        <v>0</v>
      </c>
      <c r="V75" s="4">
        <v>0</v>
      </c>
      <c r="W75" s="4">
        <v>0</v>
      </c>
      <c r="X75" s="4">
        <v>0</v>
      </c>
    </row>
    <row r="76" spans="2:24">
      <c r="B76" s="425">
        <v>1</v>
      </c>
      <c r="C76" s="39">
        <v>40</v>
      </c>
      <c r="D76" s="4">
        <v>527</v>
      </c>
      <c r="E76" s="4">
        <v>753</v>
      </c>
      <c r="F76" s="4">
        <v>597</v>
      </c>
      <c r="G76" s="4">
        <v>330</v>
      </c>
      <c r="H76" s="4">
        <v>171</v>
      </c>
      <c r="J76" s="425">
        <v>1</v>
      </c>
      <c r="K76" s="39">
        <v>40</v>
      </c>
      <c r="L76" s="4">
        <v>84</v>
      </c>
      <c r="M76" s="4">
        <v>137</v>
      </c>
      <c r="N76" s="4">
        <v>99</v>
      </c>
      <c r="O76" s="4">
        <v>76</v>
      </c>
      <c r="P76" s="4">
        <v>49</v>
      </c>
      <c r="R76" s="425">
        <v>1</v>
      </c>
      <c r="S76" s="39">
        <v>40</v>
      </c>
      <c r="T76" s="4">
        <v>28</v>
      </c>
      <c r="U76" s="4">
        <v>53</v>
      </c>
      <c r="V76" s="4">
        <v>42</v>
      </c>
      <c r="W76" s="4">
        <v>22</v>
      </c>
      <c r="X76" s="4">
        <v>15</v>
      </c>
    </row>
    <row r="77" spans="2:24">
      <c r="B77" s="426"/>
      <c r="C77" s="39">
        <v>36</v>
      </c>
      <c r="D77" s="4">
        <v>407</v>
      </c>
      <c r="E77" s="4">
        <v>589</v>
      </c>
      <c r="F77" s="4">
        <v>477</v>
      </c>
      <c r="G77" s="4">
        <v>314</v>
      </c>
      <c r="H77" s="4">
        <v>192</v>
      </c>
      <c r="J77" s="426"/>
      <c r="K77" s="39">
        <v>36</v>
      </c>
      <c r="L77" s="4">
        <v>78</v>
      </c>
      <c r="M77" s="4">
        <v>145</v>
      </c>
      <c r="N77" s="4">
        <v>105</v>
      </c>
      <c r="O77" s="4">
        <v>98</v>
      </c>
      <c r="P77" s="4">
        <v>64</v>
      </c>
      <c r="R77" s="426"/>
      <c r="S77" s="39">
        <v>36</v>
      </c>
      <c r="T77" s="4">
        <v>43</v>
      </c>
      <c r="U77" s="4">
        <v>80</v>
      </c>
      <c r="V77" s="4">
        <v>74</v>
      </c>
      <c r="W77" s="4">
        <v>53</v>
      </c>
      <c r="X77" s="4">
        <v>34</v>
      </c>
    </row>
    <row r="78" spans="2:24">
      <c r="B78" s="426"/>
      <c r="C78" s="39">
        <v>32</v>
      </c>
      <c r="D78" s="4">
        <v>375</v>
      </c>
      <c r="E78" s="4">
        <v>516</v>
      </c>
      <c r="F78" s="4">
        <v>466</v>
      </c>
      <c r="G78" s="4">
        <v>338</v>
      </c>
      <c r="H78" s="4">
        <v>179</v>
      </c>
      <c r="J78" s="426"/>
      <c r="K78" s="39">
        <v>32</v>
      </c>
      <c r="L78" s="4">
        <v>77</v>
      </c>
      <c r="M78" s="4">
        <v>112</v>
      </c>
      <c r="N78" s="4">
        <v>131</v>
      </c>
      <c r="O78" s="4">
        <v>99</v>
      </c>
      <c r="P78" s="4">
        <v>70</v>
      </c>
      <c r="R78" s="426"/>
      <c r="S78" s="39">
        <v>32</v>
      </c>
      <c r="T78" s="4">
        <v>37</v>
      </c>
      <c r="U78" s="4">
        <v>78</v>
      </c>
      <c r="V78" s="4">
        <v>74</v>
      </c>
      <c r="W78" s="4">
        <v>58</v>
      </c>
      <c r="X78" s="4">
        <v>41</v>
      </c>
    </row>
    <row r="79" spans="2:24">
      <c r="B79" s="426"/>
      <c r="C79" s="39">
        <v>28</v>
      </c>
      <c r="D79" s="4">
        <v>381</v>
      </c>
      <c r="E79" s="4">
        <v>615</v>
      </c>
      <c r="F79" s="4">
        <v>626</v>
      </c>
      <c r="G79" s="4">
        <v>476</v>
      </c>
      <c r="H79" s="4">
        <v>277</v>
      </c>
      <c r="J79" s="426"/>
      <c r="K79" s="39">
        <v>28</v>
      </c>
      <c r="L79" s="4">
        <v>79</v>
      </c>
      <c r="M79" s="4">
        <v>166</v>
      </c>
      <c r="N79" s="4">
        <v>152</v>
      </c>
      <c r="O79" s="4">
        <v>124</v>
      </c>
      <c r="P79" s="4">
        <v>91</v>
      </c>
      <c r="R79" s="426"/>
      <c r="S79" s="39">
        <v>28</v>
      </c>
      <c r="T79" s="4">
        <v>33</v>
      </c>
      <c r="U79" s="4">
        <v>78</v>
      </c>
      <c r="V79" s="4">
        <v>93</v>
      </c>
      <c r="W79" s="4">
        <v>66</v>
      </c>
      <c r="X79" s="4">
        <v>59</v>
      </c>
    </row>
    <row r="80" spans="2:24">
      <c r="B80" s="426"/>
      <c r="C80" s="39">
        <v>24</v>
      </c>
      <c r="D80" s="4">
        <v>460</v>
      </c>
      <c r="E80" s="4">
        <v>702</v>
      </c>
      <c r="F80" s="4">
        <v>790</v>
      </c>
      <c r="G80" s="4">
        <v>563</v>
      </c>
      <c r="H80" s="4">
        <v>337</v>
      </c>
      <c r="J80" s="426"/>
      <c r="K80" s="39">
        <v>24</v>
      </c>
      <c r="L80" s="4">
        <v>154</v>
      </c>
      <c r="M80" s="4">
        <v>237</v>
      </c>
      <c r="N80" s="4">
        <v>247</v>
      </c>
      <c r="O80" s="4">
        <v>189</v>
      </c>
      <c r="P80" s="4">
        <v>111</v>
      </c>
      <c r="R80" s="426"/>
      <c r="S80" s="39">
        <v>24</v>
      </c>
      <c r="T80" s="4">
        <v>79</v>
      </c>
      <c r="U80" s="4">
        <v>146</v>
      </c>
      <c r="V80" s="4">
        <v>166</v>
      </c>
      <c r="W80" s="4">
        <v>123</v>
      </c>
      <c r="X80" s="4">
        <v>87</v>
      </c>
    </row>
    <row r="81" spans="2:24">
      <c r="B81" s="426"/>
      <c r="C81" s="39">
        <v>20</v>
      </c>
      <c r="D81" s="4">
        <v>1204</v>
      </c>
      <c r="E81" s="4">
        <v>2004</v>
      </c>
      <c r="F81" s="4">
        <v>2135</v>
      </c>
      <c r="G81" s="4">
        <v>1623</v>
      </c>
      <c r="H81" s="4">
        <v>931</v>
      </c>
      <c r="J81" s="426"/>
      <c r="K81" s="39">
        <v>20</v>
      </c>
      <c r="L81" s="4">
        <v>319</v>
      </c>
      <c r="M81" s="4">
        <v>577</v>
      </c>
      <c r="N81" s="4">
        <v>596</v>
      </c>
      <c r="O81" s="4">
        <v>454</v>
      </c>
      <c r="P81" s="4">
        <v>274</v>
      </c>
      <c r="R81" s="426"/>
      <c r="S81" s="39">
        <v>20</v>
      </c>
      <c r="T81" s="4">
        <v>129</v>
      </c>
      <c r="U81" s="4">
        <v>236</v>
      </c>
      <c r="V81" s="4">
        <v>271</v>
      </c>
      <c r="W81" s="4">
        <v>199</v>
      </c>
      <c r="X81" s="4">
        <v>141</v>
      </c>
    </row>
    <row r="82" spans="2:24">
      <c r="B82" s="426"/>
      <c r="C82" s="39">
        <v>16</v>
      </c>
      <c r="D82" s="4">
        <v>3880</v>
      </c>
      <c r="E82" s="4">
        <v>6326</v>
      </c>
      <c r="F82" s="4">
        <v>6276</v>
      </c>
      <c r="G82" s="4">
        <v>4397</v>
      </c>
      <c r="H82" s="4">
        <v>2309</v>
      </c>
      <c r="J82" s="426"/>
      <c r="K82" s="39">
        <v>16</v>
      </c>
      <c r="L82" s="4">
        <v>959</v>
      </c>
      <c r="M82" s="4">
        <v>1573</v>
      </c>
      <c r="N82" s="4">
        <v>1614</v>
      </c>
      <c r="O82" s="4">
        <v>1142</v>
      </c>
      <c r="P82" s="4">
        <v>649</v>
      </c>
      <c r="R82" s="426"/>
      <c r="S82" s="39">
        <v>16</v>
      </c>
      <c r="T82" s="4">
        <v>327</v>
      </c>
      <c r="U82" s="4">
        <v>566</v>
      </c>
      <c r="V82" s="4">
        <v>596</v>
      </c>
      <c r="W82" s="4">
        <v>408</v>
      </c>
      <c r="X82" s="4">
        <v>239</v>
      </c>
    </row>
    <row r="83" spans="2:24">
      <c r="B83" s="426"/>
      <c r="C83" s="39">
        <v>12</v>
      </c>
      <c r="D83" s="4">
        <v>6888</v>
      </c>
      <c r="E83" s="4">
        <v>9068</v>
      </c>
      <c r="F83" s="4">
        <v>7599</v>
      </c>
      <c r="G83" s="4">
        <v>4813</v>
      </c>
      <c r="H83" s="4">
        <v>2509</v>
      </c>
      <c r="J83" s="426"/>
      <c r="K83" s="39">
        <v>12</v>
      </c>
      <c r="L83" s="4">
        <v>1672</v>
      </c>
      <c r="M83" s="4">
        <v>2426</v>
      </c>
      <c r="N83" s="4">
        <v>2208</v>
      </c>
      <c r="O83" s="4">
        <v>1506</v>
      </c>
      <c r="P83" s="4">
        <v>903</v>
      </c>
      <c r="R83" s="426"/>
      <c r="S83" s="39">
        <v>12</v>
      </c>
      <c r="T83" s="4">
        <v>479</v>
      </c>
      <c r="U83" s="4">
        <v>761</v>
      </c>
      <c r="V83" s="4">
        <v>715</v>
      </c>
      <c r="W83" s="4">
        <v>551</v>
      </c>
      <c r="X83" s="4">
        <v>331</v>
      </c>
    </row>
    <row r="84" spans="2:24">
      <c r="B84" s="426"/>
      <c r="C84" s="39">
        <v>8</v>
      </c>
      <c r="D84" s="4">
        <v>5950</v>
      </c>
      <c r="E84" s="4">
        <v>6790</v>
      </c>
      <c r="F84" s="4">
        <v>5330</v>
      </c>
      <c r="G84" s="4">
        <v>3307</v>
      </c>
      <c r="H84" s="4">
        <v>1747</v>
      </c>
      <c r="J84" s="426"/>
      <c r="K84" s="39">
        <v>8</v>
      </c>
      <c r="L84" s="4">
        <v>1238</v>
      </c>
      <c r="M84" s="4">
        <v>1446</v>
      </c>
      <c r="N84" s="4">
        <v>1195</v>
      </c>
      <c r="O84" s="4">
        <v>704</v>
      </c>
      <c r="P84" s="4">
        <v>429</v>
      </c>
      <c r="R84" s="426"/>
      <c r="S84" s="39">
        <v>8</v>
      </c>
      <c r="T84" s="4">
        <v>288</v>
      </c>
      <c r="U84" s="4">
        <v>494</v>
      </c>
      <c r="V84" s="4">
        <v>471</v>
      </c>
      <c r="W84" s="4">
        <v>324</v>
      </c>
      <c r="X84" s="4">
        <v>212</v>
      </c>
    </row>
    <row r="85" spans="2:24">
      <c r="B85" s="427"/>
      <c r="C85" s="39">
        <v>4</v>
      </c>
      <c r="D85" s="4">
        <v>740</v>
      </c>
      <c r="E85" s="4">
        <v>881</v>
      </c>
      <c r="F85" s="4">
        <v>653</v>
      </c>
      <c r="G85" s="4">
        <v>388</v>
      </c>
      <c r="H85" s="4">
        <v>212</v>
      </c>
      <c r="J85" s="427"/>
      <c r="K85" s="39">
        <v>4</v>
      </c>
      <c r="L85" s="4">
        <v>152</v>
      </c>
      <c r="M85" s="4">
        <v>216</v>
      </c>
      <c r="N85" s="4">
        <v>214</v>
      </c>
      <c r="O85" s="4">
        <v>160</v>
      </c>
      <c r="P85" s="4">
        <v>97</v>
      </c>
      <c r="R85" s="427"/>
      <c r="S85" s="39">
        <v>4</v>
      </c>
      <c r="T85" s="4">
        <v>41</v>
      </c>
      <c r="U85" s="4">
        <v>83</v>
      </c>
      <c r="V85" s="4">
        <v>90</v>
      </c>
      <c r="W85" s="4">
        <v>64</v>
      </c>
      <c r="X85" s="4">
        <v>30</v>
      </c>
    </row>
    <row r="86" spans="2:24">
      <c r="B86" s="40">
        <v>0</v>
      </c>
      <c r="C86" s="39" t="s">
        <v>19</v>
      </c>
      <c r="D86" s="4">
        <v>726</v>
      </c>
      <c r="E86" s="4">
        <v>1670</v>
      </c>
      <c r="F86" s="4">
        <v>2348</v>
      </c>
      <c r="G86" s="4">
        <v>2336</v>
      </c>
      <c r="H86" s="4">
        <v>1884</v>
      </c>
      <c r="J86" s="40">
        <v>0</v>
      </c>
      <c r="K86" s="39" t="s">
        <v>19</v>
      </c>
      <c r="L86" s="4">
        <v>945</v>
      </c>
      <c r="M86" s="4">
        <v>2323</v>
      </c>
      <c r="N86" s="4">
        <v>3502</v>
      </c>
      <c r="O86" s="4">
        <v>3556</v>
      </c>
      <c r="P86" s="4">
        <v>2897</v>
      </c>
      <c r="R86" s="40">
        <v>0</v>
      </c>
      <c r="S86" s="39" t="s">
        <v>19</v>
      </c>
      <c r="T86" s="4">
        <v>757</v>
      </c>
      <c r="U86" s="4">
        <v>2196</v>
      </c>
      <c r="V86" s="4">
        <v>3417</v>
      </c>
      <c r="W86" s="4">
        <v>3726</v>
      </c>
      <c r="X86" s="4">
        <v>3007</v>
      </c>
    </row>
    <row r="87" spans="2:24">
      <c r="B87" s="385" t="s">
        <v>2</v>
      </c>
      <c r="C87" s="387"/>
      <c r="D87" s="4">
        <f>SUM(D38:D86)</f>
        <v>101302</v>
      </c>
      <c r="E87" s="4">
        <f t="shared" ref="E87:H87" si="1">SUM(E38:E86)</f>
        <v>77973</v>
      </c>
      <c r="F87" s="4">
        <f t="shared" si="1"/>
        <v>51537</v>
      </c>
      <c r="G87" s="4">
        <f t="shared" si="1"/>
        <v>29959</v>
      </c>
      <c r="H87" s="4">
        <f t="shared" si="1"/>
        <v>15903</v>
      </c>
      <c r="J87" s="385" t="s">
        <v>2</v>
      </c>
      <c r="K87" s="387"/>
      <c r="L87" s="4">
        <f>SUM(L38:L86)</f>
        <v>13325</v>
      </c>
      <c r="M87" s="4">
        <f>SUM(M38:M86)</f>
        <v>15093</v>
      </c>
      <c r="N87" s="4">
        <f>SUM(N38:N86)</f>
        <v>13277</v>
      </c>
      <c r="O87" s="4">
        <f>SUM(O38:O86)</f>
        <v>9678</v>
      </c>
      <c r="P87" s="4">
        <f>SUM(P38:P86)</f>
        <v>6354</v>
      </c>
      <c r="R87" s="385" t="s">
        <v>2</v>
      </c>
      <c r="S87" s="387"/>
      <c r="T87" s="4">
        <f>SUM(T38:T86)</f>
        <v>2821</v>
      </c>
      <c r="U87" s="4">
        <f>SUM(U38:U86)</f>
        <v>5362</v>
      </c>
      <c r="V87" s="4">
        <f>SUM(V38:V86)</f>
        <v>6442</v>
      </c>
      <c r="W87" s="4">
        <f>SUM(W38:W86)</f>
        <v>5847</v>
      </c>
      <c r="X87" s="4">
        <f>SUM(X38:X86)</f>
        <v>4339</v>
      </c>
    </row>
    <row r="88" spans="2:24">
      <c r="B88" s="385" t="s">
        <v>161</v>
      </c>
      <c r="C88" s="387"/>
      <c r="D88" s="4">
        <v>1939</v>
      </c>
      <c r="E88" s="4">
        <v>4955</v>
      </c>
      <c r="F88" s="4">
        <v>7938</v>
      </c>
      <c r="G88" s="4">
        <v>8966</v>
      </c>
      <c r="H88" s="4">
        <v>8003</v>
      </c>
      <c r="J88" s="385" t="s">
        <v>161</v>
      </c>
      <c r="K88" s="387"/>
      <c r="L88" s="4">
        <v>1939</v>
      </c>
      <c r="M88" s="4">
        <v>4955</v>
      </c>
      <c r="N88" s="4">
        <v>7938</v>
      </c>
      <c r="O88" s="4">
        <v>8966</v>
      </c>
      <c r="P88" s="4">
        <v>8003</v>
      </c>
      <c r="R88" s="385" t="s">
        <v>161</v>
      </c>
      <c r="S88" s="387"/>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
      <colorScale>
        <cfvo type="min"/>
        <cfvo type="percentile" val="50"/>
        <cfvo type="max"/>
        <color rgb="FFF8696B"/>
        <color rgb="FFFFEB84"/>
        <color rgb="FF63BE7B"/>
      </colorScale>
    </cfRule>
    <cfRule type="colorScale" priority="175">
      <colorScale>
        <cfvo type="min"/>
        <cfvo type="max"/>
        <color rgb="FFFCFCFF"/>
        <color rgb="FF63BE7B"/>
      </colorScale>
    </cfRule>
  </conditionalFormatting>
  <conditionalFormatting sqref="D18:D30 E28:H30">
    <cfRule type="colorScale" priority="12">
      <colorScale>
        <cfvo type="min"/>
        <cfvo type="max"/>
        <color rgb="FFFCFCFF"/>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conditionalFormatting sqref="C8:C12">
    <cfRule type="colorScale" priority="3">
      <colorScale>
        <cfvo type="min"/>
        <cfvo type="percentile" val="50"/>
        <cfvo type="max"/>
        <color rgb="FFF8696B"/>
        <color rgb="FFFFEB84"/>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70" zoomScaleNormal="70" workbookViewId="0">
      <selection activeCell="AK21" sqref="AK21"/>
    </sheetView>
  </sheetViews>
  <sheetFormatPr defaultRowHeight="15"/>
  <cols>
    <col min="6" max="6" width="9.140625" customWidth="1"/>
  </cols>
  <sheetData>
    <row r="2" spans="2:29" ht="18.75">
      <c r="B2" s="319" t="s">
        <v>997</v>
      </c>
      <c r="C2" s="319"/>
      <c r="D2" s="319"/>
      <c r="E2" s="319"/>
      <c r="F2" s="319"/>
      <c r="G2" s="319"/>
      <c r="H2" s="319"/>
      <c r="I2" s="319"/>
      <c r="J2" s="319"/>
      <c r="K2" s="319"/>
      <c r="L2" s="319"/>
      <c r="M2" s="319"/>
      <c r="N2" s="319"/>
      <c r="O2" s="319"/>
      <c r="P2" s="319"/>
      <c r="Q2" s="319"/>
      <c r="R2" s="319"/>
      <c r="S2" s="319"/>
      <c r="T2" s="319"/>
      <c r="U2" s="319"/>
    </row>
    <row r="3" spans="2:29" ht="55.5" customHeight="1">
      <c r="B3" s="429" t="s">
        <v>279</v>
      </c>
      <c r="C3" s="429"/>
      <c r="D3" s="429"/>
      <c r="E3" s="429"/>
      <c r="F3" s="429"/>
      <c r="G3" s="429"/>
      <c r="H3" s="429"/>
      <c r="I3" s="429"/>
      <c r="J3" s="429"/>
      <c r="K3" s="429"/>
      <c r="L3" s="429"/>
      <c r="M3" s="429"/>
      <c r="N3" s="429"/>
      <c r="O3" s="429"/>
      <c r="P3" s="429"/>
      <c r="Q3" s="429"/>
      <c r="R3" s="429"/>
      <c r="S3" s="429"/>
      <c r="T3" s="429"/>
      <c r="U3" s="429"/>
    </row>
    <row r="4" spans="2:29" ht="156" customHeight="1">
      <c r="B4" s="429"/>
      <c r="C4" s="429"/>
      <c r="D4" s="429"/>
      <c r="E4" s="429"/>
      <c r="F4" s="429"/>
      <c r="G4" s="429"/>
      <c r="H4" s="429"/>
      <c r="I4" s="429"/>
      <c r="J4" s="429"/>
      <c r="K4" s="429"/>
      <c r="L4" s="429"/>
      <c r="M4" s="429"/>
      <c r="N4" s="429"/>
      <c r="O4" s="429"/>
      <c r="P4" s="429"/>
      <c r="Q4" s="429"/>
      <c r="R4" s="429"/>
      <c r="S4" s="429"/>
      <c r="T4" s="429"/>
      <c r="U4" s="429"/>
    </row>
    <row r="6" spans="2:29">
      <c r="B6" s="311" t="s">
        <v>262</v>
      </c>
      <c r="C6" s="311"/>
      <c r="D6" s="311"/>
      <c r="E6" s="311"/>
      <c r="F6" s="311"/>
      <c r="G6" s="311"/>
      <c r="I6" s="312" t="s">
        <v>261</v>
      </c>
      <c r="J6" s="313"/>
      <c r="K6" s="313"/>
      <c r="L6" s="313"/>
      <c r="M6" s="313"/>
      <c r="N6" s="314"/>
      <c r="P6" s="311" t="s">
        <v>237</v>
      </c>
      <c r="Q6" s="311"/>
      <c r="R6" s="311"/>
      <c r="S6" s="311"/>
      <c r="T6" s="311"/>
      <c r="U6" s="311"/>
      <c r="W6" s="311" t="s">
        <v>220</v>
      </c>
      <c r="X6" s="311"/>
      <c r="Y6" s="311"/>
      <c r="Z6" s="311"/>
      <c r="AA6" s="311"/>
      <c r="AB6" s="311"/>
      <c r="AC6" s="311"/>
    </row>
    <row r="7" spans="2:29">
      <c r="B7" s="342" t="s">
        <v>156</v>
      </c>
      <c r="C7" s="335" t="s">
        <v>12</v>
      </c>
      <c r="D7" s="335"/>
      <c r="E7" s="335"/>
      <c r="F7" s="335"/>
      <c r="G7" s="335"/>
      <c r="I7" s="349" t="s">
        <v>156</v>
      </c>
      <c r="J7" s="336" t="s">
        <v>12</v>
      </c>
      <c r="K7" s="338"/>
      <c r="L7" s="338"/>
      <c r="M7" s="338"/>
      <c r="N7" s="337"/>
      <c r="P7" s="349" t="s">
        <v>156</v>
      </c>
      <c r="Q7" s="336" t="s">
        <v>12</v>
      </c>
      <c r="R7" s="338"/>
      <c r="S7" s="338"/>
      <c r="T7" s="338"/>
      <c r="U7" s="337"/>
      <c r="W7" s="371" t="s">
        <v>2</v>
      </c>
      <c r="X7" s="371"/>
      <c r="Y7" s="335">
        <f>31971*4</f>
        <v>127884</v>
      </c>
      <c r="Z7" s="335"/>
      <c r="AA7" s="335"/>
      <c r="AB7" s="335"/>
      <c r="AC7" s="335"/>
    </row>
    <row r="8" spans="2:29">
      <c r="B8" s="342"/>
      <c r="C8" s="2">
        <v>4</v>
      </c>
      <c r="D8" s="2">
        <v>6</v>
      </c>
      <c r="E8" s="2">
        <v>8</v>
      </c>
      <c r="F8" s="2">
        <v>10</v>
      </c>
      <c r="G8" s="2">
        <v>12</v>
      </c>
      <c r="I8" s="341"/>
      <c r="J8" s="2">
        <v>4</v>
      </c>
      <c r="K8" s="2">
        <v>6</v>
      </c>
      <c r="L8" s="2">
        <v>8</v>
      </c>
      <c r="M8" s="2">
        <v>10</v>
      </c>
      <c r="N8" s="2">
        <v>12</v>
      </c>
      <c r="P8" s="341"/>
      <c r="Q8" s="2">
        <v>4</v>
      </c>
      <c r="R8" s="2">
        <v>6</v>
      </c>
      <c r="S8" s="2">
        <v>8</v>
      </c>
      <c r="T8" s="2">
        <v>10</v>
      </c>
      <c r="U8" s="2">
        <v>12</v>
      </c>
      <c r="W8" s="371" t="s">
        <v>221</v>
      </c>
      <c r="X8" s="371"/>
      <c r="Y8" s="2" t="s">
        <v>162</v>
      </c>
      <c r="Z8" s="2" t="s">
        <v>163</v>
      </c>
      <c r="AA8" s="2" t="s">
        <v>164</v>
      </c>
      <c r="AB8" s="2" t="s">
        <v>165</v>
      </c>
      <c r="AC8" s="2" t="s">
        <v>166</v>
      </c>
    </row>
    <row r="9" spans="2:29">
      <c r="B9" s="38" t="s">
        <v>171</v>
      </c>
      <c r="C9" s="43">
        <v>6.3883390318517183E-2</v>
      </c>
      <c r="D9" s="43">
        <v>3.2059186189889025E-2</v>
      </c>
      <c r="E9" s="43">
        <v>1.5471167369901548E-2</v>
      </c>
      <c r="F9" s="43">
        <v>6.3424947145877377E-3</v>
      </c>
      <c r="G9" s="43">
        <v>0</v>
      </c>
      <c r="I9" s="38" t="s">
        <v>171</v>
      </c>
      <c r="J9" s="43">
        <v>8.4507042253521125E-2</v>
      </c>
      <c r="K9" s="43">
        <v>4.9504950495049507E-2</v>
      </c>
      <c r="L9" s="43">
        <v>0</v>
      </c>
      <c r="M9" s="43">
        <v>0</v>
      </c>
      <c r="N9" s="43">
        <v>0</v>
      </c>
      <c r="P9" s="38" t="s">
        <v>171</v>
      </c>
      <c r="Q9" s="43">
        <v>3.2211624977505848E-2</v>
      </c>
      <c r="R9" s="43">
        <v>1.6029593094944512E-2</v>
      </c>
      <c r="S9" s="43">
        <v>1.2658227848101266E-2</v>
      </c>
      <c r="T9" s="43">
        <v>6.3424947145877377E-3</v>
      </c>
      <c r="U9" s="43">
        <v>0</v>
      </c>
      <c r="W9" s="349" t="s">
        <v>159</v>
      </c>
      <c r="X9" s="2" t="s">
        <v>218</v>
      </c>
      <c r="Y9" s="4">
        <f>SUM(C120:C132)</f>
        <v>65148</v>
      </c>
      <c r="Z9" s="4">
        <f>SUM(D120:D132)</f>
        <v>38768</v>
      </c>
      <c r="AA9" s="4">
        <f>SUM(E120:E132)</f>
        <v>19040</v>
      </c>
      <c r="AB9" s="4">
        <f>SUM(F120:F132)</f>
        <v>7848</v>
      </c>
      <c r="AC9" s="4">
        <f>SUM(G120:G132)</f>
        <v>2776</v>
      </c>
    </row>
    <row r="10" spans="2:29">
      <c r="B10" s="38" t="s">
        <v>188</v>
      </c>
      <c r="C10" s="43">
        <v>7.4017708909795241E-2</v>
      </c>
      <c r="D10" s="43">
        <v>4.0392600981502449E-2</v>
      </c>
      <c r="E10" s="43">
        <v>2.2517911975435005E-2</v>
      </c>
      <c r="F10" s="43">
        <v>1.5345268542199489E-2</v>
      </c>
      <c r="G10" s="43">
        <v>0</v>
      </c>
      <c r="I10" s="38" t="s">
        <v>188</v>
      </c>
      <c r="J10" s="43">
        <v>0.12173913043478261</v>
      </c>
      <c r="K10" s="43">
        <v>6.5934065934065936E-2</v>
      </c>
      <c r="L10" s="43">
        <v>3.7735849056603772E-2</v>
      </c>
      <c r="M10" s="43">
        <v>5.8823529411764705E-2</v>
      </c>
      <c r="N10" s="43">
        <v>0</v>
      </c>
      <c r="P10" s="38" t="s">
        <v>188</v>
      </c>
      <c r="Q10" s="43">
        <v>3.2927504150525734E-2</v>
      </c>
      <c r="R10" s="43">
        <v>1.6232540581351453E-2</v>
      </c>
      <c r="S10" s="43">
        <v>7.164790174002047E-3</v>
      </c>
      <c r="T10" s="43">
        <v>1.0230179028132993E-2</v>
      </c>
      <c r="U10" s="43">
        <v>0</v>
      </c>
      <c r="W10" s="430"/>
      <c r="X10" s="2" t="s">
        <v>219</v>
      </c>
      <c r="Y10" s="4">
        <f>SUM(C157:C169)</f>
        <v>30828</v>
      </c>
      <c r="Z10" s="4">
        <f>SUM(D157:D169)</f>
        <v>30552</v>
      </c>
      <c r="AA10" s="4">
        <f>SUM(E157:E169)</f>
        <v>22971</v>
      </c>
      <c r="AB10" s="4">
        <f>SUM(F157:F169)</f>
        <v>13935</v>
      </c>
      <c r="AC10" s="4">
        <f>SUM(G157:G169)</f>
        <v>7236</v>
      </c>
    </row>
    <row r="11" spans="2:29">
      <c r="B11" s="38" t="s">
        <v>190</v>
      </c>
      <c r="C11" s="43">
        <v>0.10608561681523054</v>
      </c>
      <c r="D11" s="43">
        <v>6.4160881015082591E-2</v>
      </c>
      <c r="E11" s="43">
        <v>2.7963525835866261E-2</v>
      </c>
      <c r="F11" s="43">
        <v>9.2449922958397542E-3</v>
      </c>
      <c r="G11" s="43">
        <v>0</v>
      </c>
      <c r="I11" s="38" t="s">
        <v>190</v>
      </c>
      <c r="J11" s="43">
        <v>0.12520593080724876</v>
      </c>
      <c r="K11" s="43">
        <v>6.1170212765957445E-2</v>
      </c>
      <c r="L11" s="43">
        <v>0.05</v>
      </c>
      <c r="M11" s="43">
        <v>6.3291139240506333E-2</v>
      </c>
      <c r="N11" s="43">
        <v>0</v>
      </c>
      <c r="P11" s="38" t="s">
        <v>190</v>
      </c>
      <c r="Q11" s="43">
        <v>4.2148123693188072E-2</v>
      </c>
      <c r="R11" s="43">
        <v>2.8728752693320564E-2</v>
      </c>
      <c r="S11" s="43">
        <v>9.7264437689969611E-3</v>
      </c>
      <c r="T11" s="43">
        <v>3.0816640986132513E-3</v>
      </c>
      <c r="U11" s="43">
        <v>0</v>
      </c>
      <c r="W11" s="430"/>
      <c r="X11" s="2" t="s">
        <v>258</v>
      </c>
      <c r="Y11" s="4">
        <f>SUM(C194:C206)</f>
        <v>5326</v>
      </c>
      <c r="Z11" s="4">
        <f>SUM(D194:D206)</f>
        <v>8653</v>
      </c>
      <c r="AA11" s="4">
        <f>SUM(E194:E206)</f>
        <v>9526</v>
      </c>
      <c r="AB11" s="4">
        <f>SUM(F194:F206)</f>
        <v>8176</v>
      </c>
      <c r="AC11" s="4">
        <f>SUM(G194:G206)</f>
        <v>5891</v>
      </c>
    </row>
    <row r="12" spans="2:29">
      <c r="B12" s="38" t="s">
        <v>191</v>
      </c>
      <c r="C12" s="43">
        <v>0.13649186856953202</v>
      </c>
      <c r="D12" s="43">
        <v>8.0872418452036285E-2</v>
      </c>
      <c r="E12" s="43">
        <v>4.6700507614213196E-2</v>
      </c>
      <c r="F12" s="43">
        <v>1.5258215962441316E-2</v>
      </c>
      <c r="G12" s="43">
        <v>2.05761316872428E-3</v>
      </c>
      <c r="I12" s="38" t="s">
        <v>191</v>
      </c>
      <c r="J12" s="43">
        <v>0.17560462670872765</v>
      </c>
      <c r="K12" s="43">
        <v>0.13054187192118227</v>
      </c>
      <c r="L12" s="43">
        <v>3.5294117647058823E-2</v>
      </c>
      <c r="M12" s="43">
        <v>1.2500000000000001E-2</v>
      </c>
      <c r="N12" s="43">
        <v>1.9230769230769232E-2</v>
      </c>
      <c r="P12" s="38" t="s">
        <v>191</v>
      </c>
      <c r="Q12" s="43">
        <v>7.8078327248589444E-2</v>
      </c>
      <c r="R12" s="43">
        <v>4.1883806215016403E-2</v>
      </c>
      <c r="S12" s="43">
        <v>2.5380710659898477E-2</v>
      </c>
      <c r="T12" s="43">
        <v>7.0422535211267607E-3</v>
      </c>
      <c r="U12" s="43">
        <v>0</v>
      </c>
      <c r="W12" s="341"/>
      <c r="X12" s="2" t="s">
        <v>260</v>
      </c>
      <c r="Y12" s="4">
        <f>SUM(C49:C61)</f>
        <v>101302</v>
      </c>
      <c r="Z12" s="4">
        <f>SUM(D49:D61)</f>
        <v>77973</v>
      </c>
      <c r="AA12" s="4">
        <f>SUM(E49:E61)</f>
        <v>51537</v>
      </c>
      <c r="AB12" s="4">
        <f>SUM(F49:F61)</f>
        <v>29959</v>
      </c>
      <c r="AC12" s="4">
        <f>SUM(G49:G61)</f>
        <v>15903</v>
      </c>
    </row>
    <row r="13" spans="2:29">
      <c r="B13" s="38" t="s">
        <v>189</v>
      </c>
      <c r="C13" s="43">
        <v>0.15515336902030757</v>
      </c>
      <c r="D13" s="43">
        <v>0.10511108257351998</v>
      </c>
      <c r="E13" s="43">
        <v>6.3989637305699482E-2</v>
      </c>
      <c r="F13" s="43">
        <v>3.7322274881516584E-2</v>
      </c>
      <c r="G13" s="43">
        <v>1.928374655647383E-2</v>
      </c>
      <c r="I13" s="38" t="s">
        <v>189</v>
      </c>
      <c r="J13" s="43">
        <v>0.22749822820694543</v>
      </c>
      <c r="K13" s="43">
        <v>0.17328042328042328</v>
      </c>
      <c r="L13" s="43">
        <v>0.12433661865049279</v>
      </c>
      <c r="M13" s="43">
        <v>7.0739549839228297E-2</v>
      </c>
      <c r="N13" s="43">
        <v>2.5830258302583026E-2</v>
      </c>
      <c r="P13" s="38" t="s">
        <v>189</v>
      </c>
      <c r="Q13" s="43">
        <v>7.9403517716033642E-2</v>
      </c>
      <c r="R13" s="43">
        <v>5.4449723898805702E-2</v>
      </c>
      <c r="S13" s="43">
        <v>3.2901554404145078E-2</v>
      </c>
      <c r="T13" s="43">
        <v>1.8364928909952605E-2</v>
      </c>
      <c r="U13" s="43">
        <v>9.6418732782369149E-3</v>
      </c>
      <c r="W13" s="371">
        <v>1</v>
      </c>
      <c r="X13" s="371"/>
      <c r="Y13" s="4">
        <f>SUM(C84:C96)</f>
        <v>13325</v>
      </c>
      <c r="Z13" s="4">
        <f>SUM(D84:D96)</f>
        <v>15093</v>
      </c>
      <c r="AA13" s="4">
        <f>SUM(E84:E96)</f>
        <v>13277</v>
      </c>
      <c r="AB13" s="4">
        <f>SUM(F84:F96)</f>
        <v>9678</v>
      </c>
      <c r="AC13" s="4">
        <f>SUM(G84:G96)</f>
        <v>6354</v>
      </c>
    </row>
    <row r="14" spans="2:29">
      <c r="B14" s="38" t="s">
        <v>192</v>
      </c>
      <c r="C14" s="43">
        <v>0.20599848139711463</v>
      </c>
      <c r="D14" s="43">
        <v>0.14978920393485989</v>
      </c>
      <c r="E14" s="43">
        <v>0.10579211848717271</v>
      </c>
      <c r="F14" s="43">
        <v>5.9960215970446151E-2</v>
      </c>
      <c r="G14" s="43">
        <v>3.1380753138075312E-2</v>
      </c>
      <c r="I14" s="38" t="s">
        <v>192</v>
      </c>
      <c r="J14" s="43">
        <v>0.26148028092922743</v>
      </c>
      <c r="K14" s="43">
        <v>0.18912797281993204</v>
      </c>
      <c r="L14" s="43">
        <v>0.1453287197231834</v>
      </c>
      <c r="M14" s="43">
        <v>9.8070739549839234E-2</v>
      </c>
      <c r="N14" s="43">
        <v>4.9295774647887321E-2</v>
      </c>
      <c r="P14" s="38" t="s">
        <v>192</v>
      </c>
      <c r="Q14" s="43">
        <v>0.12406985573272589</v>
      </c>
      <c r="R14" s="43">
        <v>8.3409109696618994E-2</v>
      </c>
      <c r="S14" s="43">
        <v>5.8450145464162918E-2</v>
      </c>
      <c r="T14" s="43">
        <v>3.5237283319124749E-2</v>
      </c>
      <c r="U14" s="43">
        <v>1.4644351464435146E-2</v>
      </c>
      <c r="W14" s="371" t="s">
        <v>160</v>
      </c>
      <c r="X14" s="371"/>
      <c r="Y14" s="4">
        <f>SUM(C102:C114)</f>
        <v>2821</v>
      </c>
      <c r="Z14" s="4">
        <f>SUM(D102:D114)</f>
        <v>5362</v>
      </c>
      <c r="AA14" s="4">
        <f>SUM(E102:E114)</f>
        <v>6442</v>
      </c>
      <c r="AB14" s="4">
        <f>SUM(F102:F114)</f>
        <v>5847</v>
      </c>
      <c r="AC14" s="4">
        <f>SUM(G102:G114)</f>
        <v>4339</v>
      </c>
    </row>
    <row r="15" spans="2:29">
      <c r="B15" s="38" t="s">
        <v>194</v>
      </c>
      <c r="C15" s="43">
        <v>0.24594831362242664</v>
      </c>
      <c r="D15" s="43">
        <v>0.17517384228436161</v>
      </c>
      <c r="E15" s="43">
        <v>0.12421340629274966</v>
      </c>
      <c r="F15" s="43">
        <v>7.7728776185226015E-2</v>
      </c>
      <c r="G15" s="43">
        <v>2.8723404255319149E-2</v>
      </c>
      <c r="I15" s="38" t="s">
        <v>194</v>
      </c>
      <c r="J15" s="43">
        <v>0.29641283826305853</v>
      </c>
      <c r="K15" s="43">
        <v>0.22078907435508346</v>
      </c>
      <c r="L15" s="43">
        <v>0.15364238410596026</v>
      </c>
      <c r="M15" s="43">
        <v>7.9896907216494839E-2</v>
      </c>
      <c r="N15" s="43">
        <v>4.2056074766355138E-2</v>
      </c>
      <c r="P15" s="38" t="s">
        <v>194</v>
      </c>
      <c r="Q15" s="43">
        <v>0.18199737187910645</v>
      </c>
      <c r="R15" s="43">
        <v>0.12309513241603788</v>
      </c>
      <c r="S15" s="43">
        <v>8.1532147742818056E-2</v>
      </c>
      <c r="T15" s="43">
        <v>5.1267916207276734E-2</v>
      </c>
      <c r="U15" s="43">
        <v>2.021276595744681E-2</v>
      </c>
    </row>
    <row r="16" spans="2:29">
      <c r="B16" s="38" t="s">
        <v>195</v>
      </c>
      <c r="C16" s="43">
        <v>0.29496243923994697</v>
      </c>
      <c r="D16" s="43">
        <v>0.22068223908238246</v>
      </c>
      <c r="E16" s="43">
        <v>0.16728022382565161</v>
      </c>
      <c r="F16" s="43">
        <v>0.12470615890926187</v>
      </c>
      <c r="G16" s="43">
        <v>8.0796777081468221E-2</v>
      </c>
      <c r="I16" s="38" t="s">
        <v>195</v>
      </c>
      <c r="J16" s="43">
        <v>0.36459948320413438</v>
      </c>
      <c r="K16" s="43">
        <v>0.27994839660892001</v>
      </c>
      <c r="L16" s="43">
        <v>0.22419783363989373</v>
      </c>
      <c r="M16" s="43">
        <v>0.17407071622846781</v>
      </c>
      <c r="N16" s="43">
        <v>0.10589410589410589</v>
      </c>
      <c r="P16" s="38" t="s">
        <v>195</v>
      </c>
      <c r="Q16" s="43">
        <v>0.21070849904256886</v>
      </c>
      <c r="R16" s="43">
        <v>0.15867136627038653</v>
      </c>
      <c r="S16" s="43">
        <v>0.11942276542482698</v>
      </c>
      <c r="T16" s="43">
        <v>8.838740009402915E-2</v>
      </c>
      <c r="U16" s="43">
        <v>5.4386750223813785E-2</v>
      </c>
      <c r="W16" s="311" t="s">
        <v>234</v>
      </c>
      <c r="X16" s="311"/>
      <c r="Y16" s="311"/>
      <c r="Z16" s="311"/>
      <c r="AA16" s="311"/>
      <c r="AB16" s="311"/>
    </row>
    <row r="17" spans="2:34">
      <c r="B17" s="38" t="s">
        <v>193</v>
      </c>
      <c r="C17" s="43">
        <v>0.39221085759244689</v>
      </c>
      <c r="D17" s="43">
        <v>0.31728691476590637</v>
      </c>
      <c r="E17" s="43">
        <v>0.25312091309000118</v>
      </c>
      <c r="F17" s="43">
        <v>0.19269102990033221</v>
      </c>
      <c r="G17" s="43">
        <v>0.14043209876543211</v>
      </c>
      <c r="I17" s="38" t="s">
        <v>193</v>
      </c>
      <c r="J17" s="43">
        <v>0.44867358708189159</v>
      </c>
      <c r="K17" s="43">
        <v>0.37533875338753386</v>
      </c>
      <c r="L17" s="43">
        <v>0.28501787455313615</v>
      </c>
      <c r="M17" s="43">
        <v>0.23558783477076714</v>
      </c>
      <c r="N17" s="43">
        <v>0.17421335379892555</v>
      </c>
      <c r="P17" s="38" t="s">
        <v>193</v>
      </c>
      <c r="Q17" s="43">
        <v>0.32258064516129031</v>
      </c>
      <c r="R17" s="43">
        <v>0.25294117647058822</v>
      </c>
      <c r="S17" s="43">
        <v>0.19640946379740815</v>
      </c>
      <c r="T17" s="43">
        <v>0.14501661129568105</v>
      </c>
      <c r="U17" s="43">
        <v>0.10617283950617284</v>
      </c>
      <c r="W17" s="404" t="s">
        <v>235</v>
      </c>
      <c r="X17" s="335" t="s">
        <v>12</v>
      </c>
      <c r="Y17" s="335"/>
      <c r="Z17" s="335"/>
      <c r="AA17" s="335"/>
      <c r="AB17" s="335"/>
    </row>
    <row r="18" spans="2:34">
      <c r="B18" s="38" t="s">
        <v>196</v>
      </c>
      <c r="C18" s="43">
        <v>0.4432558139534884</v>
      </c>
      <c r="D18" s="43">
        <v>0.37102362204724409</v>
      </c>
      <c r="E18" s="43">
        <v>0.29600811907983759</v>
      </c>
      <c r="F18" s="43">
        <v>0.21474517565561604</v>
      </c>
      <c r="G18" s="43">
        <v>0.16176470588235292</v>
      </c>
      <c r="I18" s="38" t="s">
        <v>196</v>
      </c>
      <c r="J18" s="43">
        <v>0.47976878612716761</v>
      </c>
      <c r="K18" s="43">
        <v>0.39204545454545453</v>
      </c>
      <c r="L18" s="43">
        <v>0.31783601014370244</v>
      </c>
      <c r="M18" s="43">
        <v>0.22687224669603523</v>
      </c>
      <c r="N18" s="43">
        <v>0.13848631239935588</v>
      </c>
      <c r="P18" s="38" t="s">
        <v>196</v>
      </c>
      <c r="Q18" s="43">
        <v>0.40465116279069768</v>
      </c>
      <c r="R18" s="43">
        <v>0.33921259842519685</v>
      </c>
      <c r="S18" s="43">
        <v>0.26251691474966171</v>
      </c>
      <c r="T18" s="43">
        <v>0.18852053438891639</v>
      </c>
      <c r="U18" s="43">
        <v>0.13321799307958476</v>
      </c>
      <c r="W18" s="404"/>
      <c r="X18" s="2">
        <v>4</v>
      </c>
      <c r="Y18" s="2">
        <v>6</v>
      </c>
      <c r="Z18" s="2">
        <v>8</v>
      </c>
      <c r="AA18" s="2">
        <v>10</v>
      </c>
      <c r="AB18" s="2">
        <v>12</v>
      </c>
    </row>
    <row r="19" spans="2:34">
      <c r="B19" s="38" t="s">
        <v>215</v>
      </c>
      <c r="C19" s="43">
        <v>0.51805054151624552</v>
      </c>
      <c r="D19" s="43">
        <v>0.44064901793339029</v>
      </c>
      <c r="E19" s="43">
        <v>0.38120450033090669</v>
      </c>
      <c r="F19" s="43">
        <v>0.32600992204110563</v>
      </c>
      <c r="G19" s="43">
        <v>0.28899082568807344</v>
      </c>
      <c r="I19" s="38" t="s">
        <v>215</v>
      </c>
      <c r="J19" s="43">
        <v>0.5516888433981576</v>
      </c>
      <c r="K19" s="43">
        <v>0.50159744408945683</v>
      </c>
      <c r="L19" s="43">
        <v>0.41858574911947982</v>
      </c>
      <c r="M19" s="43">
        <v>0.36750130412102244</v>
      </c>
      <c r="N19" s="43">
        <v>0.30217669654289375</v>
      </c>
      <c r="P19" s="38" t="s">
        <v>215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c r="B20" s="38" t="s">
        <v>216</v>
      </c>
      <c r="C20" s="43">
        <v>0.66867469879518071</v>
      </c>
      <c r="D20" s="43">
        <v>0.66595744680851054</v>
      </c>
      <c r="E20" s="43">
        <v>0.58312020460358061</v>
      </c>
      <c r="F20" s="43">
        <v>0.5236406619385342</v>
      </c>
      <c r="G20" s="43">
        <v>0.49324324324324326</v>
      </c>
      <c r="I20" s="38" t="s">
        <v>216</v>
      </c>
      <c r="J20" s="43">
        <v>0.71511627906976749</v>
      </c>
      <c r="K20" s="43">
        <v>0.6541710665258712</v>
      </c>
      <c r="L20" s="43">
        <v>0.59143710587454368</v>
      </c>
      <c r="M20" s="43">
        <v>0.51777916406737368</v>
      </c>
      <c r="N20" s="43">
        <v>0.45178640030733769</v>
      </c>
      <c r="P20" s="38" t="s">
        <v>216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c r="B21" s="38" t="s">
        <v>217</v>
      </c>
      <c r="C21" s="43">
        <v>0.8</v>
      </c>
      <c r="D21" s="43">
        <v>0.62068965517241381</v>
      </c>
      <c r="E21" s="43">
        <v>0.65454545454545454</v>
      </c>
      <c r="F21" s="43">
        <v>0.60759493670886067</v>
      </c>
      <c r="G21" s="43">
        <v>0.51851851851851849</v>
      </c>
      <c r="I21" s="38" t="s">
        <v>217</v>
      </c>
      <c r="J21" s="43">
        <v>0.83783783783783783</v>
      </c>
      <c r="K21" s="43">
        <v>0.75206611570247939</v>
      </c>
      <c r="L21" s="43">
        <v>0.72558139534883725</v>
      </c>
      <c r="M21" s="43">
        <v>0.67355371900826444</v>
      </c>
      <c r="N21" s="43">
        <v>0.56497175141242939</v>
      </c>
      <c r="P21" s="38" t="s">
        <v>217</v>
      </c>
      <c r="Q21" s="43">
        <v>0.8</v>
      </c>
      <c r="R21" s="43">
        <v>0.62068965517241381</v>
      </c>
      <c r="S21" s="43">
        <v>0.65454545454545454</v>
      </c>
      <c r="T21" s="43">
        <v>0.59493670886075944</v>
      </c>
      <c r="U21" s="43">
        <v>0.51851851851851849</v>
      </c>
      <c r="W21" s="22" t="s">
        <v>236</v>
      </c>
      <c r="X21" s="48">
        <v>0.68163804491413471</v>
      </c>
      <c r="Y21" s="48">
        <v>0.74625550660792961</v>
      </c>
      <c r="Z21" s="48">
        <v>0.77292965271593939</v>
      </c>
      <c r="AA21" s="48">
        <v>0.80906921241050123</v>
      </c>
      <c r="AB21" s="48">
        <v>0.83725135623869795</v>
      </c>
    </row>
    <row r="22" spans="2:34">
      <c r="B22" s="38" t="s">
        <v>198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198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c r="B23" t="s">
        <v>242</v>
      </c>
      <c r="C23" s="44"/>
      <c r="D23" s="44"/>
      <c r="E23" s="44"/>
      <c r="F23" s="44"/>
      <c r="G23" s="44"/>
      <c r="I23" s="38" t="s">
        <v>244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241</v>
      </c>
      <c r="Q23" s="44"/>
      <c r="R23" s="44"/>
      <c r="S23" s="44"/>
      <c r="T23" s="44"/>
      <c r="U23" s="44"/>
      <c r="W23" s="379" t="s">
        <v>272</v>
      </c>
      <c r="X23" s="379"/>
      <c r="Y23" s="379"/>
      <c r="Z23" s="379"/>
      <c r="AA23" s="379"/>
      <c r="AB23" s="379"/>
      <c r="AC23" s="379"/>
      <c r="AD23" s="379"/>
    </row>
    <row r="24" spans="2:34">
      <c r="W24" s="385" t="s">
        <v>12</v>
      </c>
      <c r="X24" s="386"/>
      <c r="Y24" s="387"/>
      <c r="Z24" s="55">
        <v>4</v>
      </c>
      <c r="AA24" s="55">
        <v>6</v>
      </c>
      <c r="AB24" s="55">
        <v>8</v>
      </c>
      <c r="AC24" s="55">
        <v>10</v>
      </c>
      <c r="AD24" s="55">
        <v>12</v>
      </c>
      <c r="AE24" s="428" t="s">
        <v>278</v>
      </c>
      <c r="AF24" s="428"/>
    </row>
    <row r="25" spans="2:34">
      <c r="B25" s="311" t="s">
        <v>238</v>
      </c>
      <c r="C25" s="311"/>
      <c r="D25" s="311"/>
      <c r="E25" s="311"/>
      <c r="F25" s="311"/>
      <c r="G25" s="311"/>
      <c r="I25" s="311" t="s">
        <v>239</v>
      </c>
      <c r="J25" s="311"/>
      <c r="K25" s="311"/>
      <c r="L25" s="311"/>
      <c r="M25" s="311"/>
      <c r="N25" s="311"/>
      <c r="P25" s="311" t="s">
        <v>240</v>
      </c>
      <c r="Q25" s="311"/>
      <c r="R25" s="311"/>
      <c r="S25" s="311"/>
      <c r="T25" s="311"/>
      <c r="U25" s="311"/>
      <c r="W25" s="2" t="s">
        <v>245</v>
      </c>
      <c r="X25" s="2"/>
      <c r="Y25" s="2"/>
      <c r="Z25" s="335">
        <v>6300</v>
      </c>
      <c r="AA25" s="335"/>
      <c r="AB25" s="335"/>
      <c r="AC25" s="335"/>
      <c r="AD25" s="335"/>
      <c r="AE25" s="428"/>
      <c r="AF25" s="428"/>
    </row>
    <row r="26" spans="2:34">
      <c r="B26" s="342" t="s">
        <v>156</v>
      </c>
      <c r="C26" s="335" t="s">
        <v>12</v>
      </c>
      <c r="D26" s="335"/>
      <c r="E26" s="335"/>
      <c r="F26" s="335"/>
      <c r="G26" s="335"/>
      <c r="I26" s="342" t="s">
        <v>156</v>
      </c>
      <c r="J26" s="335" t="s">
        <v>12</v>
      </c>
      <c r="K26" s="335"/>
      <c r="L26" s="335"/>
      <c r="M26" s="335"/>
      <c r="N26" s="335"/>
      <c r="P26" s="342" t="s">
        <v>156</v>
      </c>
      <c r="Q26" s="335" t="s">
        <v>12</v>
      </c>
      <c r="R26" s="335"/>
      <c r="S26" s="335"/>
      <c r="T26" s="335"/>
      <c r="U26" s="335"/>
      <c r="V26" t="s">
        <v>259</v>
      </c>
      <c r="W26" s="318" t="s">
        <v>274</v>
      </c>
      <c r="X26" s="318"/>
      <c r="Y26" s="318"/>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213</v>
      </c>
      <c r="AF26" s="2" t="s">
        <v>269</v>
      </c>
    </row>
    <row r="27" spans="2:34">
      <c r="B27" s="342"/>
      <c r="C27" s="2">
        <v>4</v>
      </c>
      <c r="D27" s="2">
        <v>6</v>
      </c>
      <c r="E27" s="2">
        <v>8</v>
      </c>
      <c r="F27" s="2">
        <v>10</v>
      </c>
      <c r="G27" s="2">
        <v>12</v>
      </c>
      <c r="I27" s="342"/>
      <c r="J27" s="2">
        <v>4</v>
      </c>
      <c r="K27" s="2">
        <v>6</v>
      </c>
      <c r="L27" s="2">
        <v>8</v>
      </c>
      <c r="M27" s="2">
        <v>10</v>
      </c>
      <c r="N27" s="2">
        <v>12</v>
      </c>
      <c r="P27" s="342"/>
      <c r="Q27" s="2">
        <v>4</v>
      </c>
      <c r="R27" s="2">
        <v>6</v>
      </c>
      <c r="S27" s="2">
        <v>8</v>
      </c>
      <c r="T27" s="2">
        <v>10</v>
      </c>
      <c r="U27" s="2">
        <v>12</v>
      </c>
      <c r="W27" s="318" t="s">
        <v>275</v>
      </c>
      <c r="X27" s="318"/>
      <c r="Y27" s="318"/>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195</v>
      </c>
      <c r="AF27" s="57" t="s">
        <v>216</v>
      </c>
    </row>
    <row r="28" spans="2:34">
      <c r="B28" s="38" t="s">
        <v>171</v>
      </c>
      <c r="C28" s="43">
        <v>7.5157146761410221E-2</v>
      </c>
      <c r="D28" s="43">
        <v>5.0991501416430593E-2</v>
      </c>
      <c r="E28" s="43">
        <v>3.048780487804878E-2</v>
      </c>
      <c r="F28" s="43">
        <v>1.8518518518518517E-2</v>
      </c>
      <c r="G28" s="43">
        <v>0</v>
      </c>
      <c r="I28" s="38" t="s">
        <v>171</v>
      </c>
      <c r="J28" s="43">
        <v>4.6210720887245843E-2</v>
      </c>
      <c r="K28" s="43">
        <v>1.8264840182648401E-2</v>
      </c>
      <c r="L28" s="43">
        <v>1.1627906976744186E-2</v>
      </c>
      <c r="M28" s="43">
        <v>4.7393364928909956E-3</v>
      </c>
      <c r="N28" s="43">
        <v>0</v>
      </c>
      <c r="P28" s="38" t="s">
        <v>171</v>
      </c>
      <c r="Q28" s="43">
        <v>1.8181818181818181E-2</v>
      </c>
      <c r="R28" s="43">
        <v>1.5444015444015444E-2</v>
      </c>
      <c r="S28" s="43">
        <v>9.852216748768473E-3</v>
      </c>
      <c r="T28" s="43">
        <v>4.807692307692308E-3</v>
      </c>
      <c r="U28" s="43">
        <v>0</v>
      </c>
      <c r="W28" s="318" t="s">
        <v>246</v>
      </c>
      <c r="X28" s="318"/>
      <c r="Y28" s="318"/>
      <c r="Z28" s="335">
        <v>1000</v>
      </c>
      <c r="AA28" s="335"/>
      <c r="AB28" s="335"/>
      <c r="AC28" s="335"/>
      <c r="AD28" s="335"/>
      <c r="AE28" s="431" t="s">
        <v>277</v>
      </c>
      <c r="AF28" s="398"/>
      <c r="AG28" s="398"/>
      <c r="AH28" s="398"/>
    </row>
    <row r="29" spans="2:34">
      <c r="B29" s="38" t="s">
        <v>188</v>
      </c>
      <c r="C29" s="43">
        <v>8.3982319511681752E-2</v>
      </c>
      <c r="D29" s="43">
        <v>5.145929339477727E-2</v>
      </c>
      <c r="E29" s="43">
        <v>3.5830618892508145E-2</v>
      </c>
      <c r="F29" s="43">
        <v>4.4776119402985072E-2</v>
      </c>
      <c r="G29" s="43">
        <v>0</v>
      </c>
      <c r="I29" s="38" t="s">
        <v>188</v>
      </c>
      <c r="J29" s="43">
        <v>5.8188643829188175E-2</v>
      </c>
      <c r="K29" s="43">
        <v>3.5211267605633798E-2</v>
      </c>
      <c r="L29" s="43">
        <v>2.3752969121140142E-2</v>
      </c>
      <c r="M29" s="43">
        <v>1.06951871657754E-2</v>
      </c>
      <c r="N29" s="43">
        <v>0</v>
      </c>
      <c r="P29" s="38" t="s">
        <v>188</v>
      </c>
      <c r="Q29" s="43">
        <v>3.4682080924855488E-2</v>
      </c>
      <c r="R29" s="43">
        <v>1.4164305949008499E-2</v>
      </c>
      <c r="S29" s="43">
        <v>4.0160642570281121E-3</v>
      </c>
      <c r="T29" s="43">
        <v>7.2992700729927005E-3</v>
      </c>
      <c r="U29" s="43">
        <v>0</v>
      </c>
      <c r="W29" s="318" t="s">
        <v>276</v>
      </c>
      <c r="X29" s="318"/>
      <c r="Y29" s="318"/>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c r="B30" s="38" t="s">
        <v>190</v>
      </c>
      <c r="C30" s="43">
        <v>0.11762723289518032</v>
      </c>
      <c r="D30" s="43">
        <v>7.6923076923076927E-2</v>
      </c>
      <c r="E30" s="43">
        <v>4.8865619546247824E-2</v>
      </c>
      <c r="F30" s="43">
        <v>0</v>
      </c>
      <c r="G30" s="43">
        <v>0</v>
      </c>
      <c r="I30" s="38" t="s">
        <v>190</v>
      </c>
      <c r="J30" s="43">
        <v>8.9662838088180805E-2</v>
      </c>
      <c r="K30" s="43">
        <v>5.4958938723941884E-2</v>
      </c>
      <c r="L30" s="43">
        <v>1.9580419580419582E-2</v>
      </c>
      <c r="M30" s="43">
        <v>1.7730496453900707E-2</v>
      </c>
      <c r="N30" s="43">
        <v>0</v>
      </c>
      <c r="P30" s="38" t="s">
        <v>190</v>
      </c>
      <c r="Q30" s="43">
        <v>5.2863436123348019E-2</v>
      </c>
      <c r="R30" s="43">
        <v>3.4403669724770644E-2</v>
      </c>
      <c r="S30" s="43">
        <v>1.1204481792717087E-2</v>
      </c>
      <c r="T30" s="43">
        <v>4.2016806722689074E-3</v>
      </c>
      <c r="U30" s="43">
        <v>0</v>
      </c>
      <c r="W30" s="318" t="s">
        <v>247</v>
      </c>
      <c r="X30" s="318"/>
      <c r="Y30" s="318"/>
      <c r="Z30" s="335">
        <v>-1300</v>
      </c>
      <c r="AA30" s="335"/>
      <c r="AB30" s="335"/>
      <c r="AC30" s="335"/>
      <c r="AD30" s="335"/>
      <c r="AE30" s="431" t="s">
        <v>255</v>
      </c>
      <c r="AF30" s="398"/>
      <c r="AG30" s="398"/>
      <c r="AH30" s="398"/>
    </row>
    <row r="31" spans="2:34">
      <c r="B31" s="38" t="s">
        <v>191</v>
      </c>
      <c r="C31" s="43">
        <v>0.1499621307750568</v>
      </c>
      <c r="D31" s="43">
        <v>9.7427903351519879E-2</v>
      </c>
      <c r="E31" s="43">
        <v>7.4554294975688815E-2</v>
      </c>
      <c r="F31" s="43">
        <v>4.8000000000000001E-2</v>
      </c>
      <c r="G31" s="43">
        <v>0</v>
      </c>
      <c r="I31" s="38" t="s">
        <v>191</v>
      </c>
      <c r="J31" s="43">
        <v>0.11477721376198532</v>
      </c>
      <c r="K31" s="43">
        <v>6.8499758803666183E-2</v>
      </c>
      <c r="L31" s="43">
        <v>4.0369088811995385E-2</v>
      </c>
      <c r="M31" s="43">
        <v>1.4124293785310734E-2</v>
      </c>
      <c r="N31" s="43">
        <v>0</v>
      </c>
      <c r="P31" s="38" t="s">
        <v>191</v>
      </c>
      <c r="Q31" s="43">
        <v>8.5616438356164379E-2</v>
      </c>
      <c r="R31" s="43">
        <v>4.9815498154981555E-2</v>
      </c>
      <c r="S31" s="43">
        <v>2.2633744855967079E-2</v>
      </c>
      <c r="T31" s="43">
        <v>5.3619302949061663E-3</v>
      </c>
      <c r="U31" s="43">
        <v>3.663003663003663E-3</v>
      </c>
      <c r="W31" s="318" t="s">
        <v>270</v>
      </c>
      <c r="X31" s="318"/>
      <c r="Y31" s="318"/>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283</v>
      </c>
    </row>
    <row r="32" spans="2:34">
      <c r="B32" s="38" t="s">
        <v>189</v>
      </c>
      <c r="C32" s="43">
        <v>0.17049481559259747</v>
      </c>
      <c r="D32" s="43">
        <v>0.12263552113748889</v>
      </c>
      <c r="E32" s="43">
        <v>8.6971830985915488E-2</v>
      </c>
      <c r="F32" s="43">
        <v>6.3473053892215567E-2</v>
      </c>
      <c r="G32" s="43">
        <v>4.2253521126760563E-2</v>
      </c>
      <c r="I32" s="38" t="s">
        <v>189</v>
      </c>
      <c r="J32" s="43">
        <v>0.13223601618077835</v>
      </c>
      <c r="K32" s="43">
        <v>9.2930633919681385E-2</v>
      </c>
      <c r="L32" s="43">
        <v>5.5011520737327194E-2</v>
      </c>
      <c r="M32" s="43">
        <v>3.2828282828282832E-2</v>
      </c>
      <c r="N32" s="43">
        <v>1.1006289308176102E-2</v>
      </c>
      <c r="P32" s="38" t="s">
        <v>189</v>
      </c>
      <c r="Q32" s="43">
        <v>9.3722369584438553E-2</v>
      </c>
      <c r="R32" s="43">
        <v>6.6427289048473975E-2</v>
      </c>
      <c r="S32" s="43">
        <v>3.9772727272727272E-2</v>
      </c>
      <c r="T32" s="43">
        <v>2.1943573667711599E-2</v>
      </c>
      <c r="U32" s="43">
        <v>1.9900497512437811E-2</v>
      </c>
      <c r="W32" s="318" t="s">
        <v>271</v>
      </c>
      <c r="X32" s="318"/>
      <c r="Y32" s="318"/>
      <c r="Z32" s="64">
        <f>$Z$28*Z29+$Z$30*(1-Z29)</f>
        <v>344.76744186046528</v>
      </c>
      <c r="AA32" s="64">
        <f>$Z$28*AA29+$Z$30*(1-AA29)</f>
        <v>204.59345300950378</v>
      </c>
      <c r="AB32" s="64">
        <f>$Z$28*AB29+$Z$30*(1-AB29)</f>
        <v>60.305343511450474</v>
      </c>
      <c r="AC32" s="64">
        <f>$Z$28*AC29+$Z$30*(1-AC29)</f>
        <v>-109.1079226450405</v>
      </c>
      <c r="AD32" s="64">
        <f>$Z$28*AD29+$Z$30*(1-AD29)</f>
        <v>-260.8912792931232</v>
      </c>
    </row>
    <row r="33" spans="2:34">
      <c r="B33" s="38" t="s">
        <v>192</v>
      </c>
      <c r="C33" s="43">
        <v>0.22385211687537268</v>
      </c>
      <c r="D33" s="43">
        <v>0.17250982961992137</v>
      </c>
      <c r="E33" s="43">
        <v>0.13121406831247887</v>
      </c>
      <c r="F33" s="43">
        <v>8.3916083916083919E-2</v>
      </c>
      <c r="G33" s="43">
        <v>4.1841004184100417E-2</v>
      </c>
      <c r="I33" s="38" t="s">
        <v>192</v>
      </c>
      <c r="J33" s="43">
        <v>0.18048062775870524</v>
      </c>
      <c r="K33" s="43">
        <v>0.13723831676887291</v>
      </c>
      <c r="L33" s="43">
        <v>9.7865853658536589E-2</v>
      </c>
      <c r="M33" s="43">
        <v>5.6543837357052096E-2</v>
      </c>
      <c r="N33" s="43">
        <v>3.5937499999999997E-2</v>
      </c>
      <c r="P33" s="38" t="s">
        <v>192</v>
      </c>
      <c r="Q33" s="43">
        <v>0.14144271570014144</v>
      </c>
      <c r="R33" s="43">
        <v>8.7025316455696194E-2</v>
      </c>
      <c r="S33" s="43">
        <v>6.8679245283018872E-2</v>
      </c>
      <c r="T33" s="43">
        <v>4.0254237288135597E-2</v>
      </c>
      <c r="U33" s="43">
        <v>2.1621621621621623E-2</v>
      </c>
      <c r="W33" s="318" t="s">
        <v>256</v>
      </c>
      <c r="X33" s="318"/>
      <c r="Y33" s="318"/>
      <c r="Z33" s="64">
        <f>Z32-Z31</f>
        <v>-310.56641443465867</v>
      </c>
      <c r="AA33" s="64">
        <f>AA32-AA31</f>
        <v>19.753899575939101</v>
      </c>
      <c r="AB33" s="64">
        <f>AB32-AB31</f>
        <v>211.70966938811193</v>
      </c>
      <c r="AC33" s="64">
        <f>AC32-AC31</f>
        <v>322.07620953112917</v>
      </c>
      <c r="AD33" s="64">
        <f>AD32-AD31</f>
        <v>507.3025009642202</v>
      </c>
    </row>
    <row r="34" spans="2:34">
      <c r="B34" s="38" t="s">
        <v>194</v>
      </c>
      <c r="C34" s="43">
        <v>0.26071306136441552</v>
      </c>
      <c r="D34" s="43">
        <v>0.19838661487899611</v>
      </c>
      <c r="E34" s="43">
        <v>0.15367316341829085</v>
      </c>
      <c r="F34" s="43">
        <v>0.10922330097087379</v>
      </c>
      <c r="G34" s="43">
        <v>2.8571428571428574E-2</v>
      </c>
      <c r="I34" s="38" t="s">
        <v>194</v>
      </c>
      <c r="J34" s="43">
        <v>0.22178430670010749</v>
      </c>
      <c r="K34" s="43">
        <v>0.15942576501700037</v>
      </c>
      <c r="L34" s="43">
        <v>0.12059369202226344</v>
      </c>
      <c r="M34" s="43">
        <v>7.6354679802955669E-2</v>
      </c>
      <c r="N34" s="43">
        <v>3.4912718204488782E-2</v>
      </c>
      <c r="P34" s="38" t="s">
        <v>194</v>
      </c>
      <c r="Q34" s="43">
        <v>0.20907297830374752</v>
      </c>
      <c r="R34" s="43">
        <v>0.12810457516339868</v>
      </c>
      <c r="S34" s="43">
        <v>7.6704545454545456E-2</v>
      </c>
      <c r="T34" s="43">
        <v>5.762711864406779E-2</v>
      </c>
      <c r="U34" s="43">
        <v>2.3041474654377881E-2</v>
      </c>
    </row>
    <row r="35" spans="2:34">
      <c r="B35" s="38" t="s">
        <v>195</v>
      </c>
      <c r="C35" s="43">
        <v>0.31412683388547091</v>
      </c>
      <c r="D35" s="43">
        <v>0.24233276986235208</v>
      </c>
      <c r="E35" s="43">
        <v>0.18986083499005962</v>
      </c>
      <c r="F35" s="43">
        <v>0.15126416739319964</v>
      </c>
      <c r="G35" s="43">
        <v>9.1787439613526575E-2</v>
      </c>
      <c r="I35" s="38" t="s">
        <v>195</v>
      </c>
      <c r="J35" s="43">
        <v>0.27110389610389612</v>
      </c>
      <c r="K35" s="43">
        <v>0.20643996388805297</v>
      </c>
      <c r="L35" s="43">
        <v>0.16297851720239057</v>
      </c>
      <c r="M35" s="43">
        <v>0.12379301807378064</v>
      </c>
      <c r="N35" s="43">
        <v>8.214624881291549E-2</v>
      </c>
      <c r="P35" s="38" t="s">
        <v>195</v>
      </c>
      <c r="Q35" s="43">
        <v>0.22235872235872237</v>
      </c>
      <c r="R35" s="43">
        <v>0.17393705135284374</v>
      </c>
      <c r="S35" s="43">
        <v>0.13045319779754341</v>
      </c>
      <c r="T35" s="43">
        <v>9.8390804597701137E-2</v>
      </c>
      <c r="U35" s="43">
        <v>7.301173402868319E-2</v>
      </c>
      <c r="W35" s="379" t="s">
        <v>254</v>
      </c>
      <c r="X35" s="379"/>
      <c r="Y35" s="379"/>
      <c r="Z35" s="379"/>
      <c r="AB35" s="432" t="s">
        <v>674</v>
      </c>
      <c r="AC35" s="432"/>
      <c r="AD35" s="432"/>
      <c r="AE35" s="432"/>
      <c r="AF35" s="432" t="s">
        <v>1182</v>
      </c>
      <c r="AG35" s="432"/>
      <c r="AH35" s="432"/>
    </row>
    <row r="36" spans="2:34">
      <c r="B36" s="38" t="s">
        <v>193</v>
      </c>
      <c r="C36" s="43">
        <v>0.41114982578397213</v>
      </c>
      <c r="D36" s="43">
        <v>0.34655172413793101</v>
      </c>
      <c r="E36" s="43">
        <v>0.27890943277969288</v>
      </c>
      <c r="F36" s="43">
        <v>0.21449970041941283</v>
      </c>
      <c r="G36" s="43">
        <v>0.15982404692082111</v>
      </c>
      <c r="I36" s="38" t="s">
        <v>193</v>
      </c>
      <c r="J36" s="43">
        <v>0.37586423632935262</v>
      </c>
      <c r="K36" s="43">
        <v>0.30109157064887809</v>
      </c>
      <c r="L36" s="43">
        <v>0.24886998138792873</v>
      </c>
      <c r="M36" s="43">
        <v>0.19341421143847487</v>
      </c>
      <c r="N36" s="43">
        <v>0.13914780292942741</v>
      </c>
      <c r="P36" s="38" t="s">
        <v>193</v>
      </c>
      <c r="Q36" s="43">
        <v>0.29166666666666669</v>
      </c>
      <c r="R36" s="43">
        <v>0.25</v>
      </c>
      <c r="S36" s="43">
        <v>0.20767649074708705</v>
      </c>
      <c r="T36" s="43">
        <v>0.16643929058663029</v>
      </c>
      <c r="U36" s="43">
        <v>0.12973484848484848</v>
      </c>
      <c r="W36" s="318" t="s">
        <v>273</v>
      </c>
      <c r="X36" s="318"/>
      <c r="Y36" s="2" t="s">
        <v>248</v>
      </c>
      <c r="Z36" s="2" t="s">
        <v>249</v>
      </c>
      <c r="AB36" s="318" t="s">
        <v>1183</v>
      </c>
      <c r="AC36" s="318"/>
      <c r="AD36" s="318"/>
      <c r="AE36" s="318"/>
      <c r="AF36" s="376" t="s">
        <v>1184</v>
      </c>
      <c r="AG36" s="376"/>
      <c r="AH36" s="376"/>
    </row>
    <row r="37" spans="2:34">
      <c r="B37" s="38" t="s">
        <v>196</v>
      </c>
      <c r="C37" s="43">
        <v>0.44840116279069769</v>
      </c>
      <c r="D37" s="43">
        <v>0.39607097591888468</v>
      </c>
      <c r="E37" s="43">
        <v>0.32767402376910021</v>
      </c>
      <c r="F37" s="43">
        <v>0.24521739130434783</v>
      </c>
      <c r="G37" s="43">
        <v>0.20183486238532111</v>
      </c>
      <c r="I37" s="38" t="s">
        <v>196</v>
      </c>
      <c r="J37" s="43">
        <v>0.43272171253822628</v>
      </c>
      <c r="K37" s="43">
        <v>0.35481239804241438</v>
      </c>
      <c r="L37" s="43">
        <v>0.29086538461538464</v>
      </c>
      <c r="M37" s="43">
        <v>0.20882669537136705</v>
      </c>
      <c r="N37" s="43">
        <v>0.15129151291512916</v>
      </c>
      <c r="P37" s="38" t="s">
        <v>196</v>
      </c>
      <c r="Q37" s="43">
        <v>0.44166666666666671</v>
      </c>
      <c r="R37" s="43">
        <v>0.31805929919137466</v>
      </c>
      <c r="S37" s="43">
        <v>0.23773584905660378</v>
      </c>
      <c r="T37" s="43">
        <v>0.19148936170212766</v>
      </c>
      <c r="U37" s="43">
        <v>0.15404040404040403</v>
      </c>
      <c r="W37" s="2" t="s">
        <v>250</v>
      </c>
      <c r="X37" s="2"/>
      <c r="Y37" s="4">
        <v>3700</v>
      </c>
      <c r="Z37" s="4">
        <f>Y37*1.5</f>
        <v>5550</v>
      </c>
      <c r="AB37" s="318" t="s">
        <v>1185</v>
      </c>
      <c r="AC37" s="318"/>
      <c r="AD37" s="318"/>
      <c r="AE37" s="318"/>
      <c r="AF37" s="376" t="s">
        <v>1186</v>
      </c>
      <c r="AG37" s="376"/>
      <c r="AH37" s="376"/>
    </row>
    <row r="38" spans="2:34">
      <c r="B38" s="38" t="s">
        <v>215</v>
      </c>
      <c r="C38" s="43">
        <v>0.55588235294117638</v>
      </c>
      <c r="D38" s="43">
        <v>0.47864768683274017</v>
      </c>
      <c r="E38" s="43">
        <v>0.43439716312056736</v>
      </c>
      <c r="F38" s="43">
        <v>0.38799076212471134</v>
      </c>
      <c r="G38" s="43">
        <v>0.32</v>
      </c>
      <c r="I38" s="38" t="s">
        <v>215</v>
      </c>
      <c r="J38" s="43">
        <v>0.47953216374269003</v>
      </c>
      <c r="K38" s="43">
        <v>0.41541755888650966</v>
      </c>
      <c r="L38" s="43">
        <v>0.36753445635528331</v>
      </c>
      <c r="M38" s="43">
        <v>0.32222222222222219</v>
      </c>
      <c r="N38" s="43">
        <v>0.29577464788732394</v>
      </c>
      <c r="P38" s="38" t="s">
        <v>215</v>
      </c>
      <c r="Q38" s="43">
        <v>0.37209302325581395</v>
      </c>
      <c r="R38" s="43">
        <v>0.37323943661971826</v>
      </c>
      <c r="S38" s="43">
        <v>0.30952380952380953</v>
      </c>
      <c r="T38" s="43">
        <v>0.2557471264367816</v>
      </c>
      <c r="U38" s="43">
        <v>0.26086956521739135</v>
      </c>
      <c r="W38" s="2" t="s">
        <v>251</v>
      </c>
      <c r="X38" s="2"/>
      <c r="Y38" s="4">
        <v>5000</v>
      </c>
      <c r="Z38" s="4">
        <f>Y38*1.5</f>
        <v>7500</v>
      </c>
      <c r="AB38" s="318" t="s">
        <v>1187</v>
      </c>
      <c r="AC38" s="318"/>
      <c r="AD38" s="318"/>
      <c r="AE38" s="318"/>
      <c r="AF38" s="376" t="s">
        <v>1186</v>
      </c>
      <c r="AG38" s="376"/>
      <c r="AH38" s="376"/>
    </row>
    <row r="39" spans="2:34">
      <c r="B39" s="38" t="s">
        <v>216</v>
      </c>
      <c r="C39" s="43">
        <v>0.71875</v>
      </c>
      <c r="D39" s="43">
        <v>0.73271889400921664</v>
      </c>
      <c r="E39" s="43">
        <v>0.67803030303030298</v>
      </c>
      <c r="F39" s="43">
        <v>0.6094420600858369</v>
      </c>
      <c r="G39" s="43">
        <v>0.5</v>
      </c>
      <c r="I39" s="38" t="s">
        <v>216</v>
      </c>
      <c r="J39" s="43">
        <v>0.5901639344262295</v>
      </c>
      <c r="K39" s="43">
        <v>0.6387434554973821</v>
      </c>
      <c r="L39" s="43">
        <v>0.55263157894736847</v>
      </c>
      <c r="M39" s="43">
        <v>0.53125</v>
      </c>
      <c r="N39" s="43">
        <v>0.53221288515406162</v>
      </c>
      <c r="P39" s="38" t="s">
        <v>216</v>
      </c>
      <c r="Q39" s="43">
        <v>0.66666666666666663</v>
      </c>
      <c r="R39" s="43">
        <v>0.5161290322580645</v>
      </c>
      <c r="S39" s="43">
        <v>0.48550724637681159</v>
      </c>
      <c r="T39" s="43">
        <v>0.40609137055837563</v>
      </c>
      <c r="U39" s="43">
        <v>0.43096234309623432</v>
      </c>
      <c r="W39" s="2" t="s">
        <v>252</v>
      </c>
      <c r="X39" s="2"/>
      <c r="Y39" s="4">
        <v>6300</v>
      </c>
      <c r="Z39" s="4">
        <f>Y39*1.5</f>
        <v>9450</v>
      </c>
      <c r="AB39" s="318" t="s">
        <v>1188</v>
      </c>
      <c r="AC39" s="318"/>
      <c r="AD39" s="318"/>
      <c r="AE39" s="318"/>
      <c r="AF39" s="376" t="s">
        <v>1189</v>
      </c>
      <c r="AG39" s="376"/>
      <c r="AH39" s="376"/>
    </row>
    <row r="40" spans="2:34">
      <c r="B40" s="38" t="s">
        <v>217</v>
      </c>
      <c r="C40" s="43">
        <v>0.8</v>
      </c>
      <c r="D40" s="43">
        <v>0.55555555555555558</v>
      </c>
      <c r="E40" s="43">
        <v>0.61904761904761907</v>
      </c>
      <c r="F40" s="43">
        <v>0.66666666666666663</v>
      </c>
      <c r="G40" s="43">
        <v>0.61538461538461542</v>
      </c>
      <c r="I40" s="38" t="s">
        <v>217</v>
      </c>
      <c r="J40" s="43">
        <v>0.8</v>
      </c>
      <c r="K40" s="43">
        <v>0.6</v>
      </c>
      <c r="L40" s="43">
        <v>0.63636363636363635</v>
      </c>
      <c r="M40" s="43">
        <v>0.625</v>
      </c>
      <c r="N40" s="43">
        <v>0.47826086956521741</v>
      </c>
      <c r="P40" s="38" t="s">
        <v>217</v>
      </c>
      <c r="Q40" s="43">
        <v>0.8</v>
      </c>
      <c r="R40" s="43">
        <v>0.8</v>
      </c>
      <c r="S40" s="43">
        <v>0.75</v>
      </c>
      <c r="T40" s="43">
        <v>0.53846153846153844</v>
      </c>
      <c r="U40" s="43">
        <v>0.5</v>
      </c>
      <c r="W40" s="318" t="s">
        <v>253</v>
      </c>
      <c r="X40" s="318"/>
      <c r="Y40" s="4">
        <v>7600</v>
      </c>
      <c r="Z40" s="4">
        <f>Y40*1.5</f>
        <v>11400</v>
      </c>
      <c r="AB40" s="318" t="s">
        <v>1190</v>
      </c>
      <c r="AC40" s="318"/>
      <c r="AD40" s="318"/>
      <c r="AE40" s="318"/>
      <c r="AF40" s="375" t="s">
        <v>1191</v>
      </c>
      <c r="AG40" s="375"/>
      <c r="AH40" s="375"/>
    </row>
    <row r="41" spans="2:34">
      <c r="B41" s="38" t="s">
        <v>198</v>
      </c>
      <c r="C41" s="43">
        <v>0.20550132007122246</v>
      </c>
      <c r="D41" s="43">
        <v>0.19794676021461</v>
      </c>
      <c r="E41" s="43">
        <v>0.18897058823529411</v>
      </c>
      <c r="F41" s="43">
        <v>0.1735474006116208</v>
      </c>
      <c r="G41" s="43">
        <v>0.1451729106628242</v>
      </c>
      <c r="I41" s="38" t="s">
        <v>198</v>
      </c>
      <c r="J41" s="43">
        <v>0.17260282859737902</v>
      </c>
      <c r="K41" s="43">
        <v>0.16470280178057084</v>
      </c>
      <c r="L41" s="43">
        <v>0.15419441905010667</v>
      </c>
      <c r="M41" s="43">
        <v>0.13720846788661645</v>
      </c>
      <c r="N41" s="43">
        <v>0.11829740187949143</v>
      </c>
      <c r="P41" s="38" t="s">
        <v>198</v>
      </c>
      <c r="Q41" s="43">
        <v>0.14213293278257605</v>
      </c>
      <c r="R41" s="43">
        <v>0.13116838090835548</v>
      </c>
      <c r="S41" s="43">
        <v>0.11788788578626916</v>
      </c>
      <c r="T41" s="43">
        <v>0.10249510763209393</v>
      </c>
      <c r="U41" s="43">
        <v>9.3872008148022407E-2</v>
      </c>
      <c r="W41" s="318" t="s">
        <v>257</v>
      </c>
      <c r="X41" s="318"/>
      <c r="Y41" s="4">
        <v>9200</v>
      </c>
      <c r="Z41" s="4">
        <f>Y41*1.5</f>
        <v>13800</v>
      </c>
      <c r="AB41" s="318" t="s">
        <v>1192</v>
      </c>
      <c r="AC41" s="318"/>
      <c r="AD41" s="318"/>
      <c r="AE41" s="318"/>
      <c r="AF41" s="375" t="s">
        <v>1193</v>
      </c>
      <c r="AG41" s="375"/>
      <c r="AH41" s="375"/>
    </row>
    <row r="44" spans="2:34" ht="18.75">
      <c r="B44" s="319" t="s">
        <v>36</v>
      </c>
      <c r="C44" s="319"/>
      <c r="D44" s="319"/>
      <c r="E44" s="319"/>
      <c r="F44" s="319"/>
      <c r="G44" s="319"/>
      <c r="H44" s="319"/>
      <c r="I44" s="319"/>
      <c r="J44" s="319"/>
      <c r="K44" s="319"/>
      <c r="L44" s="319"/>
      <c r="M44" s="319"/>
      <c r="N44" s="319"/>
      <c r="O44" s="319"/>
      <c r="P44" s="319"/>
      <c r="Q44" s="319"/>
      <c r="R44" s="319"/>
      <c r="S44" s="319"/>
      <c r="T44" s="319"/>
      <c r="U44" s="319"/>
      <c r="V44" s="319"/>
      <c r="W44" s="319"/>
      <c r="X44" s="319"/>
      <c r="Y44" s="319"/>
      <c r="Z44" s="319"/>
      <c r="AA44" s="319"/>
      <c r="AB44" s="319"/>
    </row>
    <row r="45" spans="2:34">
      <c r="Q45" s="46"/>
      <c r="R45" s="46"/>
      <c r="S45" s="46"/>
      <c r="T45" s="46"/>
      <c r="U45" s="46"/>
    </row>
    <row r="46" spans="2:34">
      <c r="B46" s="311" t="s">
        <v>213</v>
      </c>
      <c r="C46" s="311"/>
      <c r="D46" s="311"/>
      <c r="E46" s="311"/>
      <c r="F46" s="311"/>
      <c r="G46" s="311"/>
      <c r="I46" s="311" t="s">
        <v>199</v>
      </c>
      <c r="J46" s="311"/>
      <c r="K46" s="311"/>
      <c r="L46" s="311"/>
      <c r="M46" s="311"/>
      <c r="N46" s="311"/>
      <c r="P46" s="311" t="s">
        <v>199</v>
      </c>
      <c r="Q46" s="311"/>
      <c r="R46" s="311"/>
      <c r="S46" s="311"/>
      <c r="T46" s="311"/>
      <c r="U46" s="311"/>
      <c r="W46" s="311" t="s">
        <v>227</v>
      </c>
      <c r="X46" s="311"/>
      <c r="Y46" s="311"/>
      <c r="Z46" s="311"/>
      <c r="AA46" s="311"/>
      <c r="AB46" s="311"/>
    </row>
    <row r="47" spans="2:34">
      <c r="B47" s="342" t="s">
        <v>156</v>
      </c>
      <c r="C47" s="335" t="s">
        <v>12</v>
      </c>
      <c r="D47" s="335"/>
      <c r="E47" s="335"/>
      <c r="F47" s="335"/>
      <c r="G47" s="335"/>
      <c r="I47" s="342" t="s">
        <v>156</v>
      </c>
      <c r="J47" s="335" t="s">
        <v>12</v>
      </c>
      <c r="K47" s="335"/>
      <c r="L47" s="335"/>
      <c r="M47" s="335"/>
      <c r="N47" s="335"/>
      <c r="P47" s="342" t="s">
        <v>156</v>
      </c>
      <c r="Q47" s="335" t="s">
        <v>12</v>
      </c>
      <c r="R47" s="335"/>
      <c r="S47" s="335"/>
      <c r="T47" s="335"/>
      <c r="U47" s="335"/>
      <c r="W47" s="342" t="s">
        <v>156</v>
      </c>
      <c r="X47" s="335" t="s">
        <v>12</v>
      </c>
      <c r="Y47" s="335"/>
      <c r="Z47" s="335"/>
      <c r="AA47" s="335"/>
      <c r="AB47" s="335"/>
    </row>
    <row r="48" spans="2:34">
      <c r="B48" s="342"/>
      <c r="C48" s="2">
        <v>4</v>
      </c>
      <c r="D48" s="2">
        <v>6</v>
      </c>
      <c r="E48" s="2">
        <v>8</v>
      </c>
      <c r="F48" s="2">
        <v>10</v>
      </c>
      <c r="G48" s="2">
        <v>12</v>
      </c>
      <c r="I48" s="342"/>
      <c r="J48" s="2">
        <v>4</v>
      </c>
      <c r="K48" s="2">
        <v>6</v>
      </c>
      <c r="L48" s="2">
        <v>8</v>
      </c>
      <c r="M48" s="2">
        <v>10</v>
      </c>
      <c r="N48" s="2">
        <v>12</v>
      </c>
      <c r="P48" s="342"/>
      <c r="Q48" s="2">
        <v>4</v>
      </c>
      <c r="R48" s="2">
        <v>6</v>
      </c>
      <c r="S48" s="2">
        <v>8</v>
      </c>
      <c r="T48" s="2">
        <v>10</v>
      </c>
      <c r="U48" s="2">
        <v>12</v>
      </c>
      <c r="W48" s="342"/>
      <c r="X48" s="2">
        <v>4</v>
      </c>
      <c r="Y48" s="2">
        <v>6</v>
      </c>
      <c r="Z48" s="2">
        <v>8</v>
      </c>
      <c r="AA48" s="2">
        <v>10</v>
      </c>
      <c r="AB48" s="2">
        <v>12</v>
      </c>
    </row>
    <row r="49" spans="2:28">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c r="P62" s="46" t="s">
        <v>222</v>
      </c>
      <c r="W62" t="s">
        <v>229</v>
      </c>
    </row>
    <row r="63" spans="2:28">
      <c r="B63" s="312" t="s">
        <v>227</v>
      </c>
      <c r="C63" s="313"/>
      <c r="D63" s="313"/>
      <c r="E63" s="313"/>
      <c r="F63" s="313"/>
      <c r="G63" s="314"/>
      <c r="I63" s="311" t="s">
        <v>200</v>
      </c>
      <c r="J63" s="311"/>
      <c r="K63" s="311"/>
      <c r="L63" s="311"/>
      <c r="M63" s="311"/>
      <c r="N63" s="311"/>
      <c r="P63" s="311" t="s">
        <v>200</v>
      </c>
      <c r="Q63" s="311"/>
      <c r="R63" s="311"/>
      <c r="S63" s="311"/>
      <c r="T63" s="311"/>
      <c r="U63" s="311"/>
      <c r="W63" s="311" t="s">
        <v>223</v>
      </c>
      <c r="X63" s="311"/>
      <c r="Y63" s="311"/>
      <c r="Z63" s="311"/>
      <c r="AA63" s="311"/>
      <c r="AB63" s="311"/>
    </row>
    <row r="64" spans="2:28">
      <c r="B64" s="2" t="s">
        <v>12</v>
      </c>
      <c r="C64" s="4">
        <v>4</v>
      </c>
      <c r="D64" s="4">
        <v>6</v>
      </c>
      <c r="E64" s="4">
        <v>8</v>
      </c>
      <c r="F64" s="4">
        <v>10</v>
      </c>
      <c r="G64" s="4">
        <v>12</v>
      </c>
      <c r="I64" s="342" t="s">
        <v>156</v>
      </c>
      <c r="J64" s="335" t="s">
        <v>12</v>
      </c>
      <c r="K64" s="335"/>
      <c r="L64" s="335"/>
      <c r="M64" s="335"/>
      <c r="N64" s="335"/>
      <c r="P64" s="342" t="s">
        <v>156</v>
      </c>
      <c r="Q64" s="335" t="s">
        <v>12</v>
      </c>
      <c r="R64" s="335"/>
      <c r="S64" s="335"/>
      <c r="T64" s="335"/>
      <c r="U64" s="335"/>
      <c r="W64" s="342" t="s">
        <v>156</v>
      </c>
      <c r="X64" s="335" t="s">
        <v>12</v>
      </c>
      <c r="Y64" s="335"/>
      <c r="Z64" s="335"/>
      <c r="AA64" s="335"/>
      <c r="AB64" s="335"/>
    </row>
    <row r="65" spans="2:28">
      <c r="B65" s="2" t="s">
        <v>15</v>
      </c>
      <c r="C65" s="43">
        <v>0.8</v>
      </c>
      <c r="D65" s="43">
        <v>0.62068965517241381</v>
      </c>
      <c r="E65" s="43">
        <v>0.65454545454545454</v>
      </c>
      <c r="F65" s="43">
        <v>0.60759493670886067</v>
      </c>
      <c r="G65" s="43">
        <v>0.51851851851851849</v>
      </c>
      <c r="I65" s="342"/>
      <c r="J65" s="2">
        <v>4</v>
      </c>
      <c r="K65" s="2">
        <v>6</v>
      </c>
      <c r="L65" s="2">
        <v>8</v>
      </c>
      <c r="M65" s="2">
        <v>10</v>
      </c>
      <c r="N65" s="2">
        <v>12</v>
      </c>
      <c r="P65" s="342"/>
      <c r="Q65" s="2">
        <v>4</v>
      </c>
      <c r="R65" s="2">
        <v>6</v>
      </c>
      <c r="S65" s="2">
        <v>8</v>
      </c>
      <c r="T65" s="2">
        <v>10</v>
      </c>
      <c r="U65" s="2">
        <v>12</v>
      </c>
      <c r="W65" s="342"/>
      <c r="X65" s="2">
        <v>4</v>
      </c>
      <c r="Y65" s="2">
        <v>6</v>
      </c>
      <c r="Z65" s="2">
        <v>8</v>
      </c>
      <c r="AA65" s="2">
        <v>10</v>
      </c>
      <c r="AB65" s="2">
        <v>12</v>
      </c>
    </row>
    <row r="66" spans="2:28">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c r="B68" s="2" t="s">
        <v>198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c r="B70" s="312" t="s">
        <v>280</v>
      </c>
      <c r="C70" s="313"/>
      <c r="D70" s="313"/>
      <c r="E70" s="313"/>
      <c r="F70" s="313"/>
      <c r="G70" s="314"/>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c r="B71" s="2" t="s">
        <v>12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c r="B72" s="2" t="s">
        <v>15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c r="B75" s="2" t="s">
        <v>198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c r="B76" t="s">
        <v>281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c r="B77" s="59" t="s">
        <v>282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c r="P79" t="s">
        <v>230</v>
      </c>
    </row>
    <row r="81" spans="2:28">
      <c r="B81" s="311" t="s">
        <v>212</v>
      </c>
      <c r="C81" s="311"/>
      <c r="D81" s="311"/>
      <c r="E81" s="311"/>
      <c r="F81" s="311"/>
      <c r="G81" s="311"/>
      <c r="I81" s="311" t="s">
        <v>201</v>
      </c>
      <c r="J81" s="311"/>
      <c r="K81" s="311"/>
      <c r="L81" s="311"/>
      <c r="M81" s="311"/>
      <c r="N81" s="311"/>
      <c r="P81" s="311" t="s">
        <v>201</v>
      </c>
      <c r="Q81" s="311"/>
      <c r="R81" s="311"/>
      <c r="S81" s="311"/>
      <c r="T81" s="311"/>
      <c r="U81" s="311"/>
      <c r="W81" s="311" t="s">
        <v>228</v>
      </c>
      <c r="X81" s="311"/>
      <c r="Y81" s="311"/>
      <c r="Z81" s="311"/>
      <c r="AA81" s="311"/>
      <c r="AB81" s="311"/>
    </row>
    <row r="82" spans="2:28">
      <c r="B82" s="342" t="s">
        <v>156</v>
      </c>
      <c r="C82" s="335" t="s">
        <v>12</v>
      </c>
      <c r="D82" s="335"/>
      <c r="E82" s="335"/>
      <c r="F82" s="335"/>
      <c r="G82" s="335"/>
      <c r="I82" s="342" t="s">
        <v>156</v>
      </c>
      <c r="J82" s="335" t="s">
        <v>12</v>
      </c>
      <c r="K82" s="335"/>
      <c r="L82" s="335"/>
      <c r="M82" s="335"/>
      <c r="N82" s="335"/>
      <c r="P82" s="342" t="s">
        <v>156</v>
      </c>
      <c r="Q82" s="335" t="s">
        <v>12</v>
      </c>
      <c r="R82" s="335"/>
      <c r="S82" s="335"/>
      <c r="T82" s="335"/>
      <c r="U82" s="335"/>
      <c r="W82" s="342" t="s">
        <v>156</v>
      </c>
      <c r="X82" s="335" t="s">
        <v>12</v>
      </c>
      <c r="Y82" s="335"/>
      <c r="Z82" s="335"/>
      <c r="AA82" s="335"/>
      <c r="AB82" s="335"/>
    </row>
    <row r="83" spans="2:28">
      <c r="B83" s="342"/>
      <c r="C83" s="2">
        <v>4</v>
      </c>
      <c r="D83" s="2">
        <v>6</v>
      </c>
      <c r="E83" s="2">
        <v>8</v>
      </c>
      <c r="F83" s="2">
        <v>10</v>
      </c>
      <c r="G83" s="2">
        <v>12</v>
      </c>
      <c r="I83" s="342"/>
      <c r="J83" s="2">
        <v>4</v>
      </c>
      <c r="K83" s="2">
        <v>6</v>
      </c>
      <c r="L83" s="2">
        <v>8</v>
      </c>
      <c r="M83" s="2">
        <v>10</v>
      </c>
      <c r="N83" s="2">
        <v>12</v>
      </c>
      <c r="P83" s="342"/>
      <c r="Q83" s="2">
        <v>4</v>
      </c>
      <c r="R83" s="2">
        <v>6</v>
      </c>
      <c r="S83" s="2">
        <v>8</v>
      </c>
      <c r="T83" s="2">
        <v>10</v>
      </c>
      <c r="U83" s="2">
        <v>12</v>
      </c>
      <c r="W83" s="342"/>
      <c r="X83" s="2">
        <v>4</v>
      </c>
      <c r="Y83" s="2">
        <v>6</v>
      </c>
      <c r="Z83" s="2">
        <v>8</v>
      </c>
      <c r="AA83" s="2">
        <v>10</v>
      </c>
      <c r="AB83" s="2">
        <v>12</v>
      </c>
    </row>
    <row r="84" spans="2:28">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c r="B99" s="312" t="s">
        <v>214</v>
      </c>
      <c r="C99" s="313"/>
      <c r="D99" s="313"/>
      <c r="E99" s="313"/>
      <c r="F99" s="313"/>
      <c r="G99" s="314"/>
      <c r="I99" s="311" t="s">
        <v>206</v>
      </c>
      <c r="J99" s="311"/>
      <c r="K99" s="311"/>
      <c r="L99" s="311"/>
      <c r="M99" s="311"/>
      <c r="N99" s="311"/>
      <c r="P99" s="311" t="s">
        <v>206</v>
      </c>
      <c r="Q99" s="311"/>
      <c r="R99" s="311"/>
      <c r="S99" s="311"/>
      <c r="T99" s="311"/>
      <c r="U99" s="311"/>
    </row>
    <row r="100" spans="2:21">
      <c r="B100" s="342" t="s">
        <v>156</v>
      </c>
      <c r="C100" s="335" t="s">
        <v>12</v>
      </c>
      <c r="D100" s="335"/>
      <c r="E100" s="335"/>
      <c r="F100" s="335"/>
      <c r="G100" s="335"/>
      <c r="I100" s="342" t="s">
        <v>156</v>
      </c>
      <c r="J100" s="335" t="s">
        <v>12</v>
      </c>
      <c r="K100" s="335"/>
      <c r="L100" s="335"/>
      <c r="M100" s="335"/>
      <c r="N100" s="335"/>
      <c r="P100" s="342" t="s">
        <v>156</v>
      </c>
      <c r="Q100" s="335" t="s">
        <v>12</v>
      </c>
      <c r="R100" s="335"/>
      <c r="S100" s="335"/>
      <c r="T100" s="335"/>
      <c r="U100" s="335"/>
    </row>
    <row r="101" spans="2:21">
      <c r="B101" s="342"/>
      <c r="C101" s="2">
        <v>4</v>
      </c>
      <c r="D101" s="2">
        <v>6</v>
      </c>
      <c r="E101" s="2">
        <v>8</v>
      </c>
      <c r="F101" s="2">
        <v>10</v>
      </c>
      <c r="G101" s="2">
        <v>12</v>
      </c>
      <c r="I101" s="342"/>
      <c r="J101" s="2">
        <v>4</v>
      </c>
      <c r="K101" s="2">
        <v>6</v>
      </c>
      <c r="L101" s="2">
        <v>8</v>
      </c>
      <c r="M101" s="2">
        <v>10</v>
      </c>
      <c r="N101" s="2">
        <v>12</v>
      </c>
      <c r="P101" s="342"/>
      <c r="Q101" s="2">
        <v>4</v>
      </c>
      <c r="R101" s="2">
        <v>6</v>
      </c>
      <c r="S101" s="2">
        <v>8</v>
      </c>
      <c r="T101" s="2">
        <v>10</v>
      </c>
      <c r="U101" s="2">
        <v>12</v>
      </c>
    </row>
    <row r="102" spans="2:21">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c r="B117" s="311" t="s">
        <v>207</v>
      </c>
      <c r="C117" s="311"/>
      <c r="D117" s="311"/>
      <c r="E117" s="311"/>
      <c r="F117" s="311"/>
      <c r="G117" s="311"/>
      <c r="I117" s="311" t="s">
        <v>202</v>
      </c>
      <c r="J117" s="311"/>
      <c r="K117" s="311"/>
      <c r="L117" s="311"/>
      <c r="M117" s="311"/>
      <c r="N117" s="311"/>
      <c r="P117" s="311" t="s">
        <v>202</v>
      </c>
      <c r="Q117" s="311"/>
      <c r="R117" s="311"/>
      <c r="S117" s="311"/>
      <c r="T117" s="311"/>
      <c r="U117" s="311"/>
      <c r="W117" s="311" t="s">
        <v>224</v>
      </c>
      <c r="X117" s="311"/>
      <c r="Y117" s="311"/>
      <c r="Z117" s="311"/>
      <c r="AA117" s="311"/>
      <c r="AB117" s="311"/>
    </row>
    <row r="118" spans="2:28">
      <c r="B118" s="342" t="s">
        <v>156</v>
      </c>
      <c r="C118" s="335" t="s">
        <v>12</v>
      </c>
      <c r="D118" s="335"/>
      <c r="E118" s="335"/>
      <c r="F118" s="335"/>
      <c r="G118" s="335"/>
      <c r="I118" s="342" t="s">
        <v>156</v>
      </c>
      <c r="J118" s="335" t="s">
        <v>12</v>
      </c>
      <c r="K118" s="335"/>
      <c r="L118" s="335"/>
      <c r="M118" s="335"/>
      <c r="N118" s="335"/>
      <c r="P118" s="342" t="s">
        <v>156</v>
      </c>
      <c r="Q118" s="335" t="s">
        <v>12</v>
      </c>
      <c r="R118" s="335"/>
      <c r="S118" s="335"/>
      <c r="T118" s="335"/>
      <c r="U118" s="335"/>
      <c r="W118" s="342" t="s">
        <v>156</v>
      </c>
      <c r="X118" s="335" t="s">
        <v>12</v>
      </c>
      <c r="Y118" s="335"/>
      <c r="Z118" s="335"/>
      <c r="AA118" s="335"/>
      <c r="AB118" s="335"/>
    </row>
    <row r="119" spans="2:28">
      <c r="B119" s="342"/>
      <c r="C119" s="2">
        <v>4</v>
      </c>
      <c r="D119" s="2">
        <v>6</v>
      </c>
      <c r="E119" s="2">
        <v>8</v>
      </c>
      <c r="F119" s="2">
        <v>10</v>
      </c>
      <c r="G119" s="2">
        <v>12</v>
      </c>
      <c r="I119" s="342"/>
      <c r="J119" s="2">
        <v>4</v>
      </c>
      <c r="K119" s="2">
        <v>6</v>
      </c>
      <c r="L119" s="2">
        <v>8</v>
      </c>
      <c r="M119" s="2">
        <v>10</v>
      </c>
      <c r="N119" s="2">
        <v>12</v>
      </c>
      <c r="P119" s="342"/>
      <c r="Q119" s="2">
        <v>4</v>
      </c>
      <c r="R119" s="2">
        <v>6</v>
      </c>
      <c r="S119" s="2">
        <v>8</v>
      </c>
      <c r="T119" s="2">
        <v>10</v>
      </c>
      <c r="U119" s="2">
        <v>12</v>
      </c>
      <c r="W119" s="342"/>
      <c r="X119" s="2">
        <v>4</v>
      </c>
      <c r="Y119" s="2">
        <v>6</v>
      </c>
      <c r="Z119" s="2">
        <v>8</v>
      </c>
      <c r="AA119" s="2">
        <v>10</v>
      </c>
      <c r="AB119" s="2">
        <v>12</v>
      </c>
    </row>
    <row r="120" spans="2:28">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c r="I135" s="311" t="s">
        <v>204</v>
      </c>
      <c r="J135" s="311"/>
      <c r="K135" s="311"/>
      <c r="L135" s="311"/>
      <c r="M135" s="311"/>
      <c r="N135" s="311"/>
      <c r="P135" s="311" t="s">
        <v>204</v>
      </c>
      <c r="Q135" s="311"/>
      <c r="R135" s="311"/>
      <c r="S135" s="311"/>
      <c r="T135" s="311"/>
      <c r="U135" s="311"/>
      <c r="W135" s="311" t="s">
        <v>223</v>
      </c>
      <c r="X135" s="311"/>
      <c r="Y135" s="311"/>
      <c r="Z135" s="311"/>
      <c r="AA135" s="311"/>
      <c r="AB135" s="311"/>
    </row>
    <row r="136" spans="2:28">
      <c r="I136" s="342" t="s">
        <v>156</v>
      </c>
      <c r="J136" s="335" t="s">
        <v>12</v>
      </c>
      <c r="K136" s="335"/>
      <c r="L136" s="335"/>
      <c r="M136" s="335"/>
      <c r="N136" s="335"/>
      <c r="P136" s="342" t="s">
        <v>156</v>
      </c>
      <c r="Q136" s="335" t="s">
        <v>12</v>
      </c>
      <c r="R136" s="335"/>
      <c r="S136" s="335"/>
      <c r="T136" s="335"/>
      <c r="U136" s="335"/>
      <c r="W136" s="342" t="s">
        <v>156</v>
      </c>
      <c r="X136" s="335" t="s">
        <v>12</v>
      </c>
      <c r="Y136" s="335"/>
      <c r="Z136" s="335"/>
      <c r="AA136" s="335"/>
      <c r="AB136" s="335"/>
    </row>
    <row r="137" spans="2:28">
      <c r="I137" s="342"/>
      <c r="J137" s="2">
        <v>4</v>
      </c>
      <c r="K137" s="2">
        <v>6</v>
      </c>
      <c r="L137" s="2">
        <v>8</v>
      </c>
      <c r="M137" s="2">
        <v>10</v>
      </c>
      <c r="N137" s="2">
        <v>12</v>
      </c>
      <c r="P137" s="342"/>
      <c r="Q137" s="2">
        <v>4</v>
      </c>
      <c r="R137" s="2">
        <v>6</v>
      </c>
      <c r="S137" s="2">
        <v>8</v>
      </c>
      <c r="T137" s="2">
        <v>10</v>
      </c>
      <c r="U137" s="2">
        <v>12</v>
      </c>
      <c r="W137" s="342"/>
      <c r="X137" s="2">
        <v>4</v>
      </c>
      <c r="Y137" s="2">
        <v>6</v>
      </c>
      <c r="Z137" s="2">
        <v>8</v>
      </c>
      <c r="AA137" s="2">
        <v>10</v>
      </c>
      <c r="AB137" s="2">
        <v>12</v>
      </c>
    </row>
    <row r="138" spans="2:28">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c r="B154" s="311" t="s">
        <v>208</v>
      </c>
      <c r="C154" s="311"/>
      <c r="D154" s="311"/>
      <c r="E154" s="311"/>
      <c r="F154" s="311"/>
      <c r="G154" s="311"/>
      <c r="I154" s="311" t="s">
        <v>203</v>
      </c>
      <c r="J154" s="311"/>
      <c r="K154" s="311"/>
      <c r="L154" s="311"/>
      <c r="M154" s="311"/>
      <c r="N154" s="311"/>
      <c r="P154" s="311" t="s">
        <v>203</v>
      </c>
      <c r="Q154" s="311"/>
      <c r="R154" s="311"/>
      <c r="S154" s="311"/>
      <c r="T154" s="311"/>
      <c r="U154" s="311"/>
      <c r="W154" s="311" t="s">
        <v>225</v>
      </c>
      <c r="X154" s="311"/>
      <c r="Y154" s="311"/>
      <c r="Z154" s="311"/>
      <c r="AA154" s="311"/>
      <c r="AB154" s="311"/>
    </row>
    <row r="155" spans="2:28">
      <c r="B155" s="342" t="s">
        <v>156</v>
      </c>
      <c r="C155" s="335" t="s">
        <v>12</v>
      </c>
      <c r="D155" s="335"/>
      <c r="E155" s="335"/>
      <c r="F155" s="335"/>
      <c r="G155" s="335"/>
      <c r="I155" s="342" t="s">
        <v>156</v>
      </c>
      <c r="J155" s="335" t="s">
        <v>12</v>
      </c>
      <c r="K155" s="335"/>
      <c r="L155" s="335"/>
      <c r="M155" s="335"/>
      <c r="N155" s="335"/>
      <c r="P155" s="342" t="s">
        <v>156</v>
      </c>
      <c r="Q155" s="335" t="s">
        <v>12</v>
      </c>
      <c r="R155" s="335"/>
      <c r="S155" s="335"/>
      <c r="T155" s="335"/>
      <c r="U155" s="335"/>
      <c r="W155" s="342" t="s">
        <v>156</v>
      </c>
      <c r="X155" s="335" t="s">
        <v>12</v>
      </c>
      <c r="Y155" s="335"/>
      <c r="Z155" s="335"/>
      <c r="AA155" s="335"/>
      <c r="AB155" s="335"/>
    </row>
    <row r="156" spans="2:28">
      <c r="B156" s="342"/>
      <c r="C156" s="2">
        <v>4</v>
      </c>
      <c r="D156" s="2">
        <v>6</v>
      </c>
      <c r="E156" s="2">
        <v>8</v>
      </c>
      <c r="F156" s="2">
        <v>10</v>
      </c>
      <c r="G156" s="2">
        <v>12</v>
      </c>
      <c r="I156" s="342"/>
      <c r="J156" s="2">
        <v>4</v>
      </c>
      <c r="K156" s="2">
        <v>6</v>
      </c>
      <c r="L156" s="2">
        <v>8</v>
      </c>
      <c r="M156" s="2">
        <v>10</v>
      </c>
      <c r="N156" s="2">
        <v>12</v>
      </c>
      <c r="P156" s="342"/>
      <c r="Q156" s="2">
        <v>4</v>
      </c>
      <c r="R156" s="2">
        <v>6</v>
      </c>
      <c r="S156" s="2">
        <v>8</v>
      </c>
      <c r="T156" s="2">
        <v>10</v>
      </c>
      <c r="U156" s="2">
        <v>12</v>
      </c>
      <c r="W156" s="342"/>
      <c r="X156" s="2">
        <v>4</v>
      </c>
      <c r="Y156" s="2">
        <v>6</v>
      </c>
      <c r="Z156" s="2">
        <v>8</v>
      </c>
      <c r="AA156" s="2">
        <v>10</v>
      </c>
      <c r="AB156" s="2">
        <v>12</v>
      </c>
    </row>
    <row r="157" spans="2:28">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c r="I172" s="311" t="s">
        <v>205</v>
      </c>
      <c r="J172" s="311"/>
      <c r="K172" s="311"/>
      <c r="L172" s="311"/>
      <c r="M172" s="311"/>
      <c r="N172" s="311"/>
      <c r="P172" s="311" t="s">
        <v>205</v>
      </c>
      <c r="Q172" s="311"/>
      <c r="R172" s="311"/>
      <c r="S172" s="311"/>
      <c r="T172" s="311"/>
      <c r="U172" s="311"/>
      <c r="W172" s="311" t="s">
        <v>223</v>
      </c>
      <c r="X172" s="311"/>
      <c r="Y172" s="311"/>
      <c r="Z172" s="311"/>
      <c r="AA172" s="311"/>
      <c r="AB172" s="311"/>
    </row>
    <row r="173" spans="2:28">
      <c r="I173" s="342" t="s">
        <v>156</v>
      </c>
      <c r="J173" s="335" t="s">
        <v>12</v>
      </c>
      <c r="K173" s="335"/>
      <c r="L173" s="335"/>
      <c r="M173" s="335"/>
      <c r="N173" s="335"/>
      <c r="P173" s="342" t="s">
        <v>156</v>
      </c>
      <c r="Q173" s="335" t="s">
        <v>12</v>
      </c>
      <c r="R173" s="335"/>
      <c r="S173" s="335"/>
      <c r="T173" s="335"/>
      <c r="U173" s="335"/>
      <c r="W173" s="342" t="s">
        <v>156</v>
      </c>
      <c r="X173" s="335" t="s">
        <v>12</v>
      </c>
      <c r="Y173" s="335"/>
      <c r="Z173" s="335"/>
      <c r="AA173" s="335"/>
      <c r="AB173" s="335"/>
    </row>
    <row r="174" spans="2:28">
      <c r="I174" s="342"/>
      <c r="J174" s="2">
        <v>4</v>
      </c>
      <c r="K174" s="2">
        <v>6</v>
      </c>
      <c r="L174" s="2">
        <v>8</v>
      </c>
      <c r="M174" s="2">
        <v>10</v>
      </c>
      <c r="N174" s="2">
        <v>12</v>
      </c>
      <c r="P174" s="342"/>
      <c r="Q174" s="2">
        <v>4</v>
      </c>
      <c r="R174" s="2">
        <v>6</v>
      </c>
      <c r="S174" s="2">
        <v>8</v>
      </c>
      <c r="T174" s="2">
        <v>10</v>
      </c>
      <c r="U174" s="2">
        <v>12</v>
      </c>
      <c r="W174" s="342"/>
      <c r="X174" s="2">
        <v>4</v>
      </c>
      <c r="Y174" s="2">
        <v>6</v>
      </c>
      <c r="Z174" s="2">
        <v>8</v>
      </c>
      <c r="AA174" s="2">
        <v>10</v>
      </c>
      <c r="AB174" s="2">
        <v>12</v>
      </c>
    </row>
    <row r="175" spans="2:28">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c r="B191" s="312" t="s">
        <v>209</v>
      </c>
      <c r="C191" s="313"/>
      <c r="D191" s="313"/>
      <c r="E191" s="313"/>
      <c r="F191" s="313"/>
      <c r="G191" s="314"/>
      <c r="I191" s="311" t="s">
        <v>210</v>
      </c>
      <c r="J191" s="311"/>
      <c r="K191" s="311"/>
      <c r="L191" s="311"/>
      <c r="M191" s="311"/>
      <c r="N191" s="311"/>
      <c r="P191" s="311" t="s">
        <v>210</v>
      </c>
      <c r="Q191" s="311"/>
      <c r="R191" s="311"/>
      <c r="S191" s="311"/>
      <c r="T191" s="311"/>
      <c r="U191" s="311"/>
      <c r="W191" s="311" t="s">
        <v>226</v>
      </c>
      <c r="X191" s="311"/>
      <c r="Y191" s="311"/>
      <c r="Z191" s="311"/>
      <c r="AA191" s="311"/>
      <c r="AB191" s="311"/>
    </row>
    <row r="192" spans="2:28">
      <c r="B192" s="342" t="s">
        <v>156</v>
      </c>
      <c r="C192" s="335" t="s">
        <v>12</v>
      </c>
      <c r="D192" s="335"/>
      <c r="E192" s="335"/>
      <c r="F192" s="335"/>
      <c r="G192" s="335"/>
      <c r="I192" s="342" t="s">
        <v>156</v>
      </c>
      <c r="J192" s="335" t="s">
        <v>12</v>
      </c>
      <c r="K192" s="335"/>
      <c r="L192" s="335"/>
      <c r="M192" s="335"/>
      <c r="N192" s="335"/>
      <c r="P192" s="342" t="s">
        <v>156</v>
      </c>
      <c r="Q192" s="335" t="s">
        <v>12</v>
      </c>
      <c r="R192" s="335"/>
      <c r="S192" s="335"/>
      <c r="T192" s="335"/>
      <c r="U192" s="335"/>
      <c r="W192" s="342" t="s">
        <v>156</v>
      </c>
      <c r="X192" s="335" t="s">
        <v>12</v>
      </c>
      <c r="Y192" s="335"/>
      <c r="Z192" s="335"/>
      <c r="AA192" s="335"/>
      <c r="AB192" s="335"/>
    </row>
    <row r="193" spans="2:28">
      <c r="B193" s="342"/>
      <c r="C193" s="2">
        <v>4</v>
      </c>
      <c r="D193" s="2">
        <v>6</v>
      </c>
      <c r="E193" s="2">
        <v>8</v>
      </c>
      <c r="F193" s="2">
        <v>10</v>
      </c>
      <c r="G193" s="2">
        <v>12</v>
      </c>
      <c r="I193" s="342"/>
      <c r="J193" s="2">
        <v>4</v>
      </c>
      <c r="K193" s="2">
        <v>6</v>
      </c>
      <c r="L193" s="2">
        <v>8</v>
      </c>
      <c r="M193" s="2">
        <v>10</v>
      </c>
      <c r="N193" s="2">
        <v>12</v>
      </c>
      <c r="P193" s="342"/>
      <c r="Q193" s="2">
        <v>4</v>
      </c>
      <c r="R193" s="2">
        <v>6</v>
      </c>
      <c r="S193" s="2">
        <v>8</v>
      </c>
      <c r="T193" s="2">
        <v>10</v>
      </c>
      <c r="U193" s="2">
        <v>12</v>
      </c>
      <c r="W193" s="342"/>
      <c r="X193" s="2">
        <v>4</v>
      </c>
      <c r="Y193" s="2">
        <v>6</v>
      </c>
      <c r="Z193" s="2">
        <v>8</v>
      </c>
      <c r="AA193" s="2">
        <v>10</v>
      </c>
      <c r="AB193" s="2">
        <v>12</v>
      </c>
    </row>
    <row r="194" spans="2:28">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c r="I209" s="311" t="s">
        <v>211</v>
      </c>
      <c r="J209" s="311"/>
      <c r="K209" s="311"/>
      <c r="L209" s="311"/>
      <c r="M209" s="311"/>
      <c r="N209" s="311"/>
      <c r="P209" s="311" t="s">
        <v>211</v>
      </c>
      <c r="Q209" s="311"/>
      <c r="R209" s="311"/>
      <c r="S209" s="311"/>
      <c r="T209" s="311"/>
      <c r="U209" s="311"/>
      <c r="W209" s="311" t="s">
        <v>223</v>
      </c>
      <c r="X209" s="311"/>
      <c r="Y209" s="311"/>
      <c r="Z209" s="311"/>
      <c r="AA209" s="311"/>
      <c r="AB209" s="311"/>
    </row>
    <row r="210" spans="9:28">
      <c r="I210" s="342" t="s">
        <v>156</v>
      </c>
      <c r="J210" s="335" t="s">
        <v>12</v>
      </c>
      <c r="K210" s="335"/>
      <c r="L210" s="335"/>
      <c r="M210" s="335"/>
      <c r="N210" s="335"/>
      <c r="P210" s="342" t="s">
        <v>156</v>
      </c>
      <c r="Q210" s="335" t="s">
        <v>12</v>
      </c>
      <c r="R210" s="335"/>
      <c r="S210" s="335"/>
      <c r="T210" s="335"/>
      <c r="U210" s="335"/>
      <c r="W210" s="342" t="s">
        <v>156</v>
      </c>
      <c r="X210" s="335" t="s">
        <v>12</v>
      </c>
      <c r="Y210" s="335"/>
      <c r="Z210" s="335"/>
      <c r="AA210" s="335"/>
      <c r="AB210" s="335"/>
    </row>
    <row r="211" spans="9:28">
      <c r="I211" s="342"/>
      <c r="J211" s="2">
        <v>4</v>
      </c>
      <c r="K211" s="2">
        <v>6</v>
      </c>
      <c r="L211" s="2">
        <v>8</v>
      </c>
      <c r="M211" s="2">
        <v>10</v>
      </c>
      <c r="N211" s="2">
        <v>12</v>
      </c>
      <c r="P211" s="342"/>
      <c r="Q211" s="2">
        <v>4</v>
      </c>
      <c r="R211" s="2">
        <v>6</v>
      </c>
      <c r="S211" s="2">
        <v>8</v>
      </c>
      <c r="T211" s="2">
        <v>10</v>
      </c>
      <c r="U211" s="2">
        <v>12</v>
      </c>
      <c r="W211" s="342"/>
      <c r="X211" s="2">
        <v>4</v>
      </c>
      <c r="Y211" s="2">
        <v>6</v>
      </c>
      <c r="Z211" s="2">
        <v>8</v>
      </c>
      <c r="AA211" s="2">
        <v>10</v>
      </c>
      <c r="AB211" s="2">
        <v>12</v>
      </c>
    </row>
    <row r="212" spans="9:28">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7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AB35:AE35"/>
    <mergeCell ref="AF35:AH35"/>
    <mergeCell ref="AB36:AE36"/>
    <mergeCell ref="AF36:AH36"/>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AB37:AE37"/>
    <mergeCell ref="AF37:AH37"/>
    <mergeCell ref="AB38:AE38"/>
    <mergeCell ref="AF38:AH38"/>
    <mergeCell ref="AB39:AE39"/>
    <mergeCell ref="AF39:AH39"/>
    <mergeCell ref="AB40:AE40"/>
    <mergeCell ref="AF40:AH40"/>
    <mergeCell ref="AB41:AE41"/>
    <mergeCell ref="AF41:AH41"/>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31" priority="1" operator="between">
      <formula>-100</formula>
      <formula>100</formula>
    </cfRule>
    <cfRule type="cellIs" dxfId="30" priority="6" operator="lessThan">
      <formula>0</formula>
    </cfRule>
    <cfRule type="cellIs" dxfId="29"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A4" zoomScale="85" zoomScaleNormal="85" workbookViewId="0">
      <selection activeCell="AZ12" sqref="AZ12"/>
    </sheetView>
  </sheetViews>
  <sheetFormatPr defaultRowHeight="15"/>
  <sheetData>
    <row r="2" spans="2:50" ht="18.75">
      <c r="B2" s="319" t="s">
        <v>859</v>
      </c>
      <c r="C2" s="319"/>
      <c r="D2" s="319"/>
      <c r="E2" s="319"/>
      <c r="F2" s="319"/>
      <c r="G2" s="319"/>
      <c r="H2" s="319"/>
      <c r="I2" s="319"/>
      <c r="J2" s="319"/>
      <c r="K2" s="319"/>
      <c r="L2" s="319"/>
      <c r="M2" s="319"/>
      <c r="N2" s="319"/>
      <c r="O2" s="319"/>
      <c r="P2" s="319"/>
      <c r="Q2" s="319"/>
      <c r="R2" s="319"/>
      <c r="S2" s="319"/>
      <c r="T2" s="319"/>
      <c r="U2" s="319"/>
      <c r="V2" s="319"/>
      <c r="W2" s="319"/>
      <c r="X2" s="319"/>
      <c r="Y2" s="319"/>
      <c r="Z2" s="319"/>
    </row>
    <row r="3" spans="2:50" ht="78" customHeight="1">
      <c r="B3" s="320" t="s">
        <v>872</v>
      </c>
      <c r="C3" s="320"/>
      <c r="D3" s="320"/>
      <c r="E3" s="320"/>
      <c r="F3" s="320"/>
      <c r="G3" s="320"/>
      <c r="H3" s="320"/>
      <c r="I3" s="320"/>
      <c r="J3" s="320"/>
      <c r="K3" s="320"/>
      <c r="L3" s="320"/>
      <c r="M3" s="320"/>
      <c r="N3" s="320"/>
      <c r="O3" s="320"/>
      <c r="P3" s="320"/>
      <c r="Q3" s="320"/>
      <c r="R3" s="320"/>
      <c r="S3" s="320"/>
      <c r="T3" s="320"/>
      <c r="U3" s="320"/>
      <c r="V3" s="320"/>
      <c r="W3" s="320"/>
      <c r="X3" s="320"/>
      <c r="Y3" s="320"/>
      <c r="Z3" s="320"/>
    </row>
    <row r="4" spans="2:50" ht="81" customHeight="1">
      <c r="B4" s="320"/>
      <c r="C4" s="320"/>
      <c r="D4" s="320"/>
      <c r="E4" s="320"/>
      <c r="F4" s="320"/>
      <c r="G4" s="320"/>
      <c r="H4" s="320"/>
      <c r="I4" s="320"/>
      <c r="J4" s="320"/>
      <c r="K4" s="320"/>
      <c r="L4" s="320"/>
      <c r="M4" s="320"/>
      <c r="N4" s="320"/>
      <c r="O4" s="320"/>
      <c r="P4" s="320"/>
      <c r="Q4" s="320"/>
      <c r="R4" s="320"/>
      <c r="S4" s="320"/>
      <c r="T4" s="320"/>
      <c r="U4" s="320"/>
      <c r="V4" s="320"/>
      <c r="W4" s="320"/>
      <c r="X4" s="320"/>
      <c r="Y4" s="320"/>
      <c r="Z4" s="320"/>
    </row>
    <row r="6" spans="2:50">
      <c r="B6" s="311" t="s">
        <v>842</v>
      </c>
      <c r="C6" s="311"/>
      <c r="D6" s="311"/>
      <c r="E6" s="311"/>
      <c r="F6" s="311"/>
      <c r="G6" s="311"/>
      <c r="H6" s="311"/>
      <c r="I6" s="311"/>
      <c r="J6" s="311"/>
      <c r="K6" s="311"/>
      <c r="L6" s="311"/>
      <c r="M6" s="311"/>
      <c r="O6" s="311" t="s">
        <v>860</v>
      </c>
      <c r="P6" s="311"/>
      <c r="Q6" s="311"/>
      <c r="R6" s="311"/>
      <c r="S6" s="311"/>
      <c r="T6" s="311"/>
      <c r="U6" s="311"/>
      <c r="V6" s="311"/>
      <c r="W6" s="311"/>
      <c r="X6" s="311"/>
      <c r="Y6" s="311"/>
      <c r="Z6" s="311"/>
      <c r="AB6" s="434" t="s">
        <v>851</v>
      </c>
      <c r="AC6" s="434"/>
      <c r="AD6" s="434"/>
      <c r="AE6" s="434"/>
      <c r="AF6" s="434"/>
      <c r="AG6" s="434"/>
      <c r="AH6" s="434"/>
      <c r="AI6" s="434"/>
      <c r="AJ6" s="434"/>
      <c r="AK6" s="434"/>
      <c r="AL6" s="434"/>
      <c r="AN6" s="434" t="s">
        <v>851</v>
      </c>
      <c r="AO6" s="434"/>
      <c r="AP6" s="434"/>
      <c r="AQ6" s="434"/>
      <c r="AR6" s="434"/>
      <c r="AS6" s="434"/>
      <c r="AT6" s="434"/>
      <c r="AU6" s="434"/>
      <c r="AV6" s="434"/>
      <c r="AW6" s="434"/>
      <c r="AX6" s="434"/>
    </row>
    <row r="7" spans="2:50">
      <c r="B7" s="183" t="s">
        <v>12</v>
      </c>
      <c r="C7" s="183">
        <v>1</v>
      </c>
      <c r="D7" s="183">
        <v>2</v>
      </c>
      <c r="E7" s="183">
        <v>3</v>
      </c>
      <c r="F7" s="183">
        <v>4</v>
      </c>
      <c r="G7" s="183">
        <v>5</v>
      </c>
      <c r="H7" s="183">
        <v>6</v>
      </c>
      <c r="I7" s="183">
        <v>7</v>
      </c>
      <c r="J7" s="183">
        <v>8</v>
      </c>
      <c r="K7" s="183">
        <v>9</v>
      </c>
      <c r="L7" s="183" t="s">
        <v>483</v>
      </c>
      <c r="M7" s="183" t="s">
        <v>841</v>
      </c>
      <c r="O7" s="183" t="s">
        <v>12</v>
      </c>
      <c r="P7" s="183">
        <v>1</v>
      </c>
      <c r="Q7" s="183">
        <v>2</v>
      </c>
      <c r="R7" s="183">
        <v>3</v>
      </c>
      <c r="S7" s="183">
        <v>4</v>
      </c>
      <c r="T7" s="183">
        <v>5</v>
      </c>
      <c r="U7" s="183">
        <v>6</v>
      </c>
      <c r="V7" s="183">
        <v>7</v>
      </c>
      <c r="W7" s="183">
        <v>8</v>
      </c>
      <c r="X7" s="183">
        <v>9</v>
      </c>
      <c r="Y7" s="183" t="s">
        <v>483</v>
      </c>
      <c r="Z7" s="183" t="s">
        <v>841</v>
      </c>
      <c r="AB7" s="360" t="s">
        <v>852</v>
      </c>
      <c r="AC7" s="360"/>
      <c r="AD7" s="335" t="s">
        <v>849</v>
      </c>
      <c r="AE7" s="335"/>
      <c r="AF7" s="335"/>
      <c r="AG7" s="335"/>
      <c r="AH7" s="335"/>
      <c r="AI7" s="335"/>
      <c r="AJ7" s="335"/>
      <c r="AK7" s="335"/>
      <c r="AL7" s="335"/>
      <c r="AN7" s="360" t="s">
        <v>852</v>
      </c>
      <c r="AO7" s="360"/>
      <c r="AP7" s="335" t="s">
        <v>854</v>
      </c>
      <c r="AQ7" s="335"/>
      <c r="AR7" s="335"/>
      <c r="AS7" s="335"/>
      <c r="AT7" s="335"/>
      <c r="AU7" s="335"/>
      <c r="AV7" s="335"/>
      <c r="AW7" s="335"/>
      <c r="AX7" s="335"/>
    </row>
    <row r="8" spans="2:50">
      <c r="B8" s="183">
        <v>4</v>
      </c>
      <c r="C8" s="122">
        <v>2.7628865114729799</v>
      </c>
      <c r="D8" s="122">
        <v>2.5871470831249801</v>
      </c>
      <c r="E8" s="122">
        <v>2.5294432715282098</v>
      </c>
      <c r="F8" s="122">
        <v>2.5199057744615998</v>
      </c>
      <c r="G8" s="122">
        <v>2.5151714133218399</v>
      </c>
      <c r="H8" s="122">
        <v>2.5225843806838499</v>
      </c>
      <c r="I8" s="122">
        <v>2.5276347756078601</v>
      </c>
      <c r="J8" s="122">
        <v>2.5886452123328998</v>
      </c>
      <c r="K8" s="122">
        <v>2.76346202540716</v>
      </c>
      <c r="L8" s="122">
        <v>2.7975484389282101</v>
      </c>
      <c r="M8" s="122">
        <v>2.94799268267675</v>
      </c>
      <c r="O8" s="183">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360"/>
      <c r="AC8" s="360"/>
      <c r="AD8" s="183">
        <v>1</v>
      </c>
      <c r="AE8" s="183">
        <v>2</v>
      </c>
      <c r="AF8" s="183">
        <v>3</v>
      </c>
      <c r="AG8" s="183">
        <v>4</v>
      </c>
      <c r="AH8" s="183">
        <v>5</v>
      </c>
      <c r="AI8" s="183">
        <v>6</v>
      </c>
      <c r="AJ8" s="183">
        <v>7</v>
      </c>
      <c r="AK8" s="183">
        <v>8</v>
      </c>
      <c r="AL8" s="183">
        <v>9</v>
      </c>
      <c r="AN8" s="360"/>
      <c r="AO8" s="360"/>
      <c r="AP8" s="183">
        <v>1</v>
      </c>
      <c r="AQ8" s="183">
        <v>2</v>
      </c>
      <c r="AR8" s="183">
        <v>3</v>
      </c>
      <c r="AS8" s="183">
        <v>4</v>
      </c>
      <c r="AT8" s="183">
        <v>5</v>
      </c>
      <c r="AU8" s="183">
        <v>6</v>
      </c>
      <c r="AV8" s="183">
        <v>7</v>
      </c>
      <c r="AW8" s="183">
        <v>8</v>
      </c>
      <c r="AX8" s="183">
        <v>9</v>
      </c>
    </row>
    <row r="9" spans="2:50">
      <c r="B9" s="183">
        <v>6</v>
      </c>
      <c r="C9" s="122">
        <v>2.6963806630403999</v>
      </c>
      <c r="D9" s="122">
        <v>2.4998171040089701</v>
      </c>
      <c r="E9" s="122">
        <v>2.42078949332139</v>
      </c>
      <c r="F9" s="122">
        <v>2.3990187834974499</v>
      </c>
      <c r="G9" s="122">
        <v>2.3876643774260899</v>
      </c>
      <c r="H9" s="122">
        <v>2.4016226368870099</v>
      </c>
      <c r="I9" s="122">
        <v>2.4189277396381699</v>
      </c>
      <c r="J9" s="122">
        <v>2.5001376911982001</v>
      </c>
      <c r="K9" s="122">
        <v>2.6962278829076398</v>
      </c>
      <c r="L9" s="122">
        <v>2.73509895867068</v>
      </c>
      <c r="M9" s="122">
        <v>2.87226209503131</v>
      </c>
      <c r="O9" s="183">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435" t="s">
        <v>850</v>
      </c>
      <c r="AC9" s="183">
        <v>1</v>
      </c>
      <c r="AD9" s="199">
        <f>C$8</f>
        <v>2.7628865114729799</v>
      </c>
      <c r="AE9" s="122">
        <v>2.8962898466598901</v>
      </c>
      <c r="AF9" s="122">
        <v>2.8869000712972301</v>
      </c>
      <c r="AG9" s="122">
        <v>2.77232123776552</v>
      </c>
      <c r="AH9" s="122">
        <v>2.7370593293207199</v>
      </c>
      <c r="AI9" s="122">
        <v>2.7376595628115901</v>
      </c>
      <c r="AJ9" s="122">
        <v>2.76047595682041</v>
      </c>
      <c r="AK9" s="122">
        <v>2.7565072341214201</v>
      </c>
      <c r="AL9" s="122">
        <v>2.7738949810137501</v>
      </c>
      <c r="AN9" s="435" t="s">
        <v>850</v>
      </c>
      <c r="AO9" s="183">
        <v>1</v>
      </c>
      <c r="AP9" s="199">
        <f>AD9</f>
        <v>2.7628865114729799</v>
      </c>
      <c r="AQ9" s="122">
        <v>3.03122750678257</v>
      </c>
      <c r="AR9" s="122">
        <v>2.9539225422045599</v>
      </c>
      <c r="AS9" s="122">
        <v>2.75859802847754</v>
      </c>
      <c r="AT9" s="122">
        <v>2.7207810320780998</v>
      </c>
      <c r="AU9" s="122">
        <v>2.7021321511505101</v>
      </c>
      <c r="AV9" s="122">
        <v>2.7712913356733702</v>
      </c>
      <c r="AW9" s="122">
        <v>2.7574210341893099</v>
      </c>
      <c r="AX9" s="122">
        <v>2.7976976114257499</v>
      </c>
    </row>
    <row r="10" spans="2:50">
      <c r="B10" s="183">
        <v>8</v>
      </c>
      <c r="C10" s="122">
        <v>2.6090772509527902</v>
      </c>
      <c r="D10" s="122">
        <v>2.3975815011593902</v>
      </c>
      <c r="E10" s="122">
        <v>2.3137040411894301</v>
      </c>
      <c r="F10" s="122">
        <v>2.2809926971185699</v>
      </c>
      <c r="G10" s="122">
        <v>2.2642368745197099</v>
      </c>
      <c r="H10" s="122">
        <v>2.2826821158458301</v>
      </c>
      <c r="I10" s="122">
        <v>2.3112858967949701</v>
      </c>
      <c r="J10" s="122">
        <v>2.3971178375481901</v>
      </c>
      <c r="K10" s="122">
        <v>2.6109917145715298</v>
      </c>
      <c r="L10" s="122">
        <v>2.6246773016183802</v>
      </c>
      <c r="M10" s="122">
        <v>2.77643502273839</v>
      </c>
      <c r="O10" s="183">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435"/>
      <c r="AC10" s="183">
        <v>2</v>
      </c>
      <c r="AD10" s="122">
        <v>2.6705695053231899</v>
      </c>
      <c r="AE10" s="199">
        <f>D$8</f>
        <v>2.5871470831249801</v>
      </c>
      <c r="AF10" s="122">
        <v>2.7989783599704499</v>
      </c>
      <c r="AG10" s="122">
        <v>2.7383093619110199</v>
      </c>
      <c r="AH10" s="122">
        <v>2.5656407933632099</v>
      </c>
      <c r="AI10" s="122">
        <v>2.6223909112271202</v>
      </c>
      <c r="AJ10" s="122">
        <v>2.5990756684897498</v>
      </c>
      <c r="AK10" s="122">
        <v>2.5820248019576102</v>
      </c>
      <c r="AL10" s="122">
        <v>2.5838470537056599</v>
      </c>
      <c r="AN10" s="435"/>
      <c r="AO10" s="183">
        <v>2</v>
      </c>
      <c r="AP10" s="122">
        <v>2.86705360855755</v>
      </c>
      <c r="AQ10" s="199">
        <f>AE10</f>
        <v>2.5871470831249801</v>
      </c>
      <c r="AR10" s="122">
        <v>2.9454785285065199</v>
      </c>
      <c r="AS10" s="122">
        <v>2.8082350987879701</v>
      </c>
      <c r="AT10" s="122">
        <v>2.5688287447503502</v>
      </c>
      <c r="AU10" s="122">
        <v>2.6251430439757999</v>
      </c>
      <c r="AV10" s="122">
        <v>2.61474588403722</v>
      </c>
      <c r="AW10" s="122">
        <v>2.5770936801000799</v>
      </c>
      <c r="AX10" s="122">
        <v>2.58006052745352</v>
      </c>
    </row>
    <row r="11" spans="2:50">
      <c r="B11" s="183">
        <v>10</v>
      </c>
      <c r="C11" s="122">
        <v>2.4955495828824699</v>
      </c>
      <c r="D11" s="122">
        <v>2.2737445553149098</v>
      </c>
      <c r="E11" s="122">
        <v>2.1922552002503699</v>
      </c>
      <c r="F11" s="122">
        <v>2.1531216669064799</v>
      </c>
      <c r="G11" s="122">
        <v>2.1319579685058998</v>
      </c>
      <c r="H11" s="122">
        <v>2.1528686359607501</v>
      </c>
      <c r="I11" s="122">
        <v>2.1915978169632302</v>
      </c>
      <c r="J11" s="122">
        <v>2.27197908916731</v>
      </c>
      <c r="K11" s="122">
        <v>2.4989728936597402</v>
      </c>
      <c r="L11" s="122">
        <v>2.4787573591770999</v>
      </c>
      <c r="M11" s="122">
        <v>2.6548560853499299</v>
      </c>
      <c r="O11" s="183">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435"/>
      <c r="AC11" s="183">
        <v>3</v>
      </c>
      <c r="AD11" s="122">
        <v>2.6125293742741902</v>
      </c>
      <c r="AE11" s="122">
        <v>2.7381208601921401</v>
      </c>
      <c r="AF11" s="199">
        <f>E$8</f>
        <v>2.5294432715282098</v>
      </c>
      <c r="AG11" s="122">
        <v>2.7646938466875999</v>
      </c>
      <c r="AH11" s="122">
        <v>2.6215124288093401</v>
      </c>
      <c r="AI11" s="122">
        <v>2.4961308127998798</v>
      </c>
      <c r="AJ11" s="122">
        <v>2.5329547664423702</v>
      </c>
      <c r="AK11" s="122">
        <v>2.51894245411843</v>
      </c>
      <c r="AL11" s="122">
        <v>2.5200333401002499</v>
      </c>
      <c r="AN11" s="435"/>
      <c r="AO11" s="183">
        <v>3</v>
      </c>
      <c r="AP11" s="122">
        <v>2.8109562111708</v>
      </c>
      <c r="AQ11" s="122">
        <v>2.9975420312653598</v>
      </c>
      <c r="AR11" s="199">
        <f>AF11</f>
        <v>2.5294432715282098</v>
      </c>
      <c r="AS11" s="122">
        <v>2.9042923433874699</v>
      </c>
      <c r="AT11" s="122">
        <v>2.6728858243763902</v>
      </c>
      <c r="AU11" s="122">
        <v>2.51137384016761</v>
      </c>
      <c r="AV11" s="122">
        <v>2.5218829516539398</v>
      </c>
      <c r="AW11" s="122">
        <v>2.5231133160298298</v>
      </c>
      <c r="AX11" s="122">
        <v>2.51430448771203</v>
      </c>
    </row>
    <row r="12" spans="2:50">
      <c r="B12" s="183">
        <v>12</v>
      </c>
      <c r="C12" s="122">
        <v>2.3465955867467398</v>
      </c>
      <c r="D12" s="122">
        <v>2.1221027735970699</v>
      </c>
      <c r="E12" s="122">
        <v>2.05331077705041</v>
      </c>
      <c r="F12" s="122">
        <v>2.0087336244541398</v>
      </c>
      <c r="G12" s="122">
        <v>1.98570726810619</v>
      </c>
      <c r="H12" s="122">
        <v>2.0088113943110302</v>
      </c>
      <c r="I12" s="122">
        <v>2.0481794870497998</v>
      </c>
      <c r="J12" s="122">
        <v>2.1217919638806801</v>
      </c>
      <c r="K12" s="122">
        <v>2.3547487722456899</v>
      </c>
      <c r="L12" s="122">
        <v>2.3067214175087898</v>
      </c>
      <c r="M12" s="122">
        <v>2.5027998209861</v>
      </c>
      <c r="O12" s="183">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435"/>
      <c r="AC12" s="183">
        <v>4</v>
      </c>
      <c r="AD12" s="122">
        <v>2.4739674386008099</v>
      </c>
      <c r="AE12" s="122">
        <v>2.64586190087079</v>
      </c>
      <c r="AF12" s="122">
        <v>2.75310276604649</v>
      </c>
      <c r="AG12" s="199">
        <f>F$8</f>
        <v>2.5199057744615998</v>
      </c>
      <c r="AH12" s="122">
        <v>2.7842500302651199</v>
      </c>
      <c r="AI12" s="122">
        <v>2.6549480448577301</v>
      </c>
      <c r="AJ12" s="122">
        <v>2.4878128248491098</v>
      </c>
      <c r="AK12" s="122">
        <v>2.5406579676486798</v>
      </c>
      <c r="AL12" s="122">
        <v>2.5187281284170502</v>
      </c>
      <c r="AN12" s="435"/>
      <c r="AO12" s="183">
        <v>4</v>
      </c>
      <c r="AP12" s="122">
        <v>2.3837532940514601</v>
      </c>
      <c r="AQ12" s="122">
        <v>2.78318397981301</v>
      </c>
      <c r="AR12" s="122">
        <v>2.92688413948256</v>
      </c>
      <c r="AS12" s="199">
        <f>AG12</f>
        <v>2.5199057744615998</v>
      </c>
      <c r="AT12" s="122">
        <v>2.93286991062562</v>
      </c>
      <c r="AU12" s="122">
        <v>2.7392280071813202</v>
      </c>
      <c r="AV12" s="122">
        <v>2.48058936579115</v>
      </c>
      <c r="AW12" s="122">
        <v>2.57547383768022</v>
      </c>
      <c r="AX12" s="122">
        <v>2.5239983986240002</v>
      </c>
    </row>
    <row r="13" spans="2:50">
      <c r="B13" s="183">
        <v>14</v>
      </c>
      <c r="C13" s="122">
        <v>2.1617348560808001</v>
      </c>
      <c r="D13" s="122">
        <v>1.95279986776616</v>
      </c>
      <c r="E13" s="122">
        <v>1.88826321157915</v>
      </c>
      <c r="F13" s="122">
        <v>1.84731122256217</v>
      </c>
      <c r="G13" s="122">
        <v>1.8247922152731999</v>
      </c>
      <c r="H13" s="122">
        <v>1.84604133192974</v>
      </c>
      <c r="I13" s="122">
        <v>1.88521606707304</v>
      </c>
      <c r="J13" s="122">
        <v>1.9509124087591201</v>
      </c>
      <c r="K13" s="122">
        <v>2.16739583460277</v>
      </c>
      <c r="L13" s="122">
        <v>2.1082719167139099</v>
      </c>
      <c r="M13" s="122">
        <v>2.3209341322263302</v>
      </c>
      <c r="O13" s="183">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435"/>
      <c r="AC13" s="183">
        <v>5</v>
      </c>
      <c r="AD13" s="122">
        <v>2.52165351716706</v>
      </c>
      <c r="AE13" s="122">
        <v>2.4647842529919699</v>
      </c>
      <c r="AF13" s="122">
        <v>2.6340199966823001</v>
      </c>
      <c r="AG13" s="122">
        <v>2.74764736946904</v>
      </c>
      <c r="AH13" s="199">
        <f>G$8</f>
        <v>2.5151714133218399</v>
      </c>
      <c r="AI13" s="122">
        <v>2.76619662156891</v>
      </c>
      <c r="AJ13" s="122">
        <v>2.6386264011284801</v>
      </c>
      <c r="AK13" s="122">
        <v>2.47071794584605</v>
      </c>
      <c r="AL13" s="122">
        <v>2.5231930202727799</v>
      </c>
      <c r="AN13" s="435"/>
      <c r="AO13" s="183">
        <v>5</v>
      </c>
      <c r="AP13" s="122">
        <v>2.5448543942322299</v>
      </c>
      <c r="AQ13" s="122">
        <v>2.43733772402001</v>
      </c>
      <c r="AR13" s="122">
        <v>2.71578817124474</v>
      </c>
      <c r="AS13" s="122">
        <v>2.8880374627501002</v>
      </c>
      <c r="AT13" s="199">
        <f>AH13</f>
        <v>2.5151714133218399</v>
      </c>
      <c r="AU13" s="122">
        <v>2.9116226200625102</v>
      </c>
      <c r="AV13" s="122">
        <v>2.7123339182752502</v>
      </c>
      <c r="AW13" s="122">
        <v>2.4321940463064999</v>
      </c>
      <c r="AX13" s="122">
        <v>2.54138424821002</v>
      </c>
    </row>
    <row r="14" spans="2:50">
      <c r="B14" s="183">
        <v>16</v>
      </c>
      <c r="C14" s="122">
        <v>1.9471309400655901</v>
      </c>
      <c r="D14" s="122">
        <v>1.7580556784893799</v>
      </c>
      <c r="E14" s="122">
        <v>1.7034631268018601</v>
      </c>
      <c r="F14" s="122">
        <v>1.6656592090228799</v>
      </c>
      <c r="G14" s="122">
        <v>1.6440489495173001</v>
      </c>
      <c r="H14" s="122">
        <v>1.66348738879655</v>
      </c>
      <c r="I14" s="122">
        <v>1.6978077168927299</v>
      </c>
      <c r="J14" s="122">
        <v>1.7535038560679499</v>
      </c>
      <c r="K14" s="122">
        <v>1.95021749637506</v>
      </c>
      <c r="L14" s="122">
        <v>1.8766368756773999</v>
      </c>
      <c r="M14" s="122">
        <v>2.0940099198778999</v>
      </c>
      <c r="O14" s="183">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435"/>
      <c r="AC14" s="183">
        <v>6</v>
      </c>
      <c r="AD14" s="122">
        <v>2.5222110413802099</v>
      </c>
      <c r="AE14" s="122">
        <v>2.5428159578838798</v>
      </c>
      <c r="AF14" s="122">
        <v>2.4962890609978299</v>
      </c>
      <c r="AG14" s="122">
        <v>2.6559380947700402</v>
      </c>
      <c r="AH14" s="122">
        <v>2.7644695505074899</v>
      </c>
      <c r="AI14" s="199">
        <f>H$8</f>
        <v>2.5225843806838499</v>
      </c>
      <c r="AJ14" s="122">
        <v>2.77131554131239</v>
      </c>
      <c r="AK14" s="122">
        <v>2.6552857021083098</v>
      </c>
      <c r="AL14" s="122">
        <v>2.4765662943176299</v>
      </c>
      <c r="AN14" s="435"/>
      <c r="AO14" s="183">
        <v>6</v>
      </c>
      <c r="AP14" s="122">
        <v>2.5328459148236102</v>
      </c>
      <c r="AQ14" s="122">
        <v>2.5809872611464901</v>
      </c>
      <c r="AR14" s="122">
        <v>2.5050479555779899</v>
      </c>
      <c r="AS14" s="122">
        <v>2.7422619920786202</v>
      </c>
      <c r="AT14" s="122">
        <v>2.9040223018717599</v>
      </c>
      <c r="AU14" s="199">
        <f>AI14</f>
        <v>2.5225843806838499</v>
      </c>
      <c r="AV14" s="122">
        <v>2.9429986035292601</v>
      </c>
      <c r="AW14" s="122">
        <v>2.7940235495893599</v>
      </c>
      <c r="AX14" s="122">
        <v>2.3946078247355298</v>
      </c>
    </row>
    <row r="15" spans="2:50">
      <c r="B15" s="183">
        <v>18</v>
      </c>
      <c r="C15" s="122">
        <v>1.88709501472673</v>
      </c>
      <c r="D15" s="122">
        <v>1.6750923872875001</v>
      </c>
      <c r="E15" s="122">
        <v>1.6223525998517101</v>
      </c>
      <c r="F15" s="122">
        <v>1.5918050080506301</v>
      </c>
      <c r="G15" s="122">
        <v>1.5587479094381</v>
      </c>
      <c r="H15" s="122">
        <v>1.58496768442166</v>
      </c>
      <c r="I15" s="122">
        <v>1.6270632351527099</v>
      </c>
      <c r="J15" s="122">
        <v>1.6777450980392099</v>
      </c>
      <c r="K15" s="122">
        <v>1.8706075533661699</v>
      </c>
      <c r="L15" s="122">
        <v>1.6783808408173799</v>
      </c>
      <c r="M15" s="122">
        <v>1.87791516669275</v>
      </c>
      <c r="O15" s="183">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435"/>
      <c r="AC15" s="183">
        <v>7</v>
      </c>
      <c r="AD15" s="122">
        <v>2.5202683492044899</v>
      </c>
      <c r="AE15" s="122">
        <v>2.5214530761338199</v>
      </c>
      <c r="AF15" s="122">
        <v>2.5294398717592999</v>
      </c>
      <c r="AG15" s="122">
        <v>2.4896382377808499</v>
      </c>
      <c r="AH15" s="122">
        <v>2.6147159584803301</v>
      </c>
      <c r="AI15" s="122">
        <v>2.75415456491424</v>
      </c>
      <c r="AJ15" s="199">
        <f>I$8</f>
        <v>2.5276347756078601</v>
      </c>
      <c r="AK15" s="122">
        <v>2.75445176076702</v>
      </c>
      <c r="AL15" s="122">
        <v>2.6145117799690598</v>
      </c>
      <c r="AN15" s="435"/>
      <c r="AO15" s="183">
        <v>7</v>
      </c>
      <c r="AP15" s="122">
        <v>2.5121385392113802</v>
      </c>
      <c r="AQ15" s="122">
        <v>2.5166365746711299</v>
      </c>
      <c r="AR15" s="122">
        <v>2.51867529880478</v>
      </c>
      <c r="AS15" s="122">
        <v>2.4945087128422898</v>
      </c>
      <c r="AT15" s="122">
        <v>2.6773021001615498</v>
      </c>
      <c r="AU15" s="122">
        <v>2.87841672890216</v>
      </c>
      <c r="AV15" s="199">
        <f>AJ15</f>
        <v>2.5276347756078601</v>
      </c>
      <c r="AW15" s="122">
        <v>3.0069416633293198</v>
      </c>
      <c r="AX15" s="122">
        <v>2.8172511949340802</v>
      </c>
    </row>
    <row r="16" spans="2:50">
      <c r="AB16" s="435"/>
      <c r="AC16" s="183">
        <v>8</v>
      </c>
      <c r="AD16" s="122">
        <v>2.5852890830242901</v>
      </c>
      <c r="AE16" s="122">
        <v>2.5841622144492602</v>
      </c>
      <c r="AF16" s="122">
        <v>2.6089113280491398</v>
      </c>
      <c r="AG16" s="122">
        <v>2.6172436649161201</v>
      </c>
      <c r="AH16" s="122">
        <v>2.5695071538342402</v>
      </c>
      <c r="AI16" s="122">
        <v>2.7298329853862202</v>
      </c>
      <c r="AJ16" s="122">
        <v>2.7915542192678902</v>
      </c>
      <c r="AK16" s="199">
        <f>J$8</f>
        <v>2.5886452123328998</v>
      </c>
      <c r="AL16" s="122">
        <v>2.6853949984400001</v>
      </c>
      <c r="AN16" s="435"/>
      <c r="AO16" s="183">
        <v>8</v>
      </c>
      <c r="AP16" s="122">
        <v>2.5786943620177998</v>
      </c>
      <c r="AQ16" s="122">
        <v>2.59371747211895</v>
      </c>
      <c r="AR16" s="122">
        <v>2.6226121409367402</v>
      </c>
      <c r="AS16" s="122">
        <v>2.6505367729530498</v>
      </c>
      <c r="AT16" s="122">
        <v>2.5749015975920302</v>
      </c>
      <c r="AU16" s="122">
        <v>2.8197000681663198</v>
      </c>
      <c r="AV16" s="122">
        <v>2.9283271375464599</v>
      </c>
      <c r="AW16" s="199">
        <f>AK16</f>
        <v>2.5886452123328998</v>
      </c>
      <c r="AX16" s="122">
        <v>2.8786664643994802</v>
      </c>
    </row>
    <row r="17" spans="2:50">
      <c r="B17" s="311" t="s">
        <v>844</v>
      </c>
      <c r="C17" s="311"/>
      <c r="D17" s="311"/>
      <c r="E17" s="311"/>
      <c r="F17" s="311"/>
      <c r="G17" s="311"/>
      <c r="H17" s="311"/>
      <c r="I17" s="311"/>
      <c r="J17" s="311"/>
      <c r="K17" s="311"/>
      <c r="L17" s="311"/>
      <c r="M17" s="311"/>
      <c r="O17" s="311" t="s">
        <v>862</v>
      </c>
      <c r="P17" s="311"/>
      <c r="Q17" s="311"/>
      <c r="R17" s="311"/>
      <c r="S17" s="311"/>
      <c r="T17" s="311"/>
      <c r="U17" s="311"/>
      <c r="V17" s="311"/>
      <c r="W17" s="311"/>
      <c r="X17" s="311"/>
      <c r="Y17" s="311"/>
      <c r="Z17" s="311"/>
      <c r="AB17" s="435"/>
      <c r="AC17" s="183">
        <v>9</v>
      </c>
      <c r="AD17" s="122">
        <v>2.7855864973392901</v>
      </c>
      <c r="AE17" s="122">
        <v>2.7651311240263499</v>
      </c>
      <c r="AF17" s="122">
        <v>2.7639793917396398</v>
      </c>
      <c r="AG17" s="122">
        <v>2.7281548105750799</v>
      </c>
      <c r="AH17" s="122">
        <v>2.7526727773541402</v>
      </c>
      <c r="AI17" s="122">
        <v>2.7562080297185299</v>
      </c>
      <c r="AJ17" s="122">
        <v>2.88104394909293</v>
      </c>
      <c r="AK17" s="122">
        <v>2.8811035037278798</v>
      </c>
      <c r="AL17" s="199">
        <f>K$8</f>
        <v>2.76346202540716</v>
      </c>
      <c r="AN17" s="435"/>
      <c r="AO17" s="183">
        <v>9</v>
      </c>
      <c r="AP17" s="122">
        <v>2.8062637003306201</v>
      </c>
      <c r="AQ17" s="122">
        <v>2.7743656214168202</v>
      </c>
      <c r="AR17" s="122">
        <v>2.7681776133209901</v>
      </c>
      <c r="AS17" s="122">
        <v>2.70917734601074</v>
      </c>
      <c r="AT17" s="122">
        <v>2.7174460935312199</v>
      </c>
      <c r="AU17" s="122">
        <v>2.7466577540106898</v>
      </c>
      <c r="AV17" s="122">
        <v>2.9139849026618898</v>
      </c>
      <c r="AW17" s="122">
        <v>2.9995504860369699</v>
      </c>
      <c r="AX17" s="199">
        <f>AL17</f>
        <v>2.76346202540716</v>
      </c>
    </row>
    <row r="18" spans="2:50">
      <c r="B18" s="183" t="s">
        <v>12</v>
      </c>
      <c r="C18" s="183">
        <v>1</v>
      </c>
      <c r="D18" s="183">
        <v>2</v>
      </c>
      <c r="E18" s="183">
        <v>3</v>
      </c>
      <c r="F18" s="183">
        <v>4</v>
      </c>
      <c r="G18" s="183">
        <v>5</v>
      </c>
      <c r="H18" s="183">
        <v>6</v>
      </c>
      <c r="I18" s="183">
        <v>7</v>
      </c>
      <c r="J18" s="183">
        <v>8</v>
      </c>
      <c r="K18" s="183">
        <v>9</v>
      </c>
      <c r="L18" s="183" t="s">
        <v>483</v>
      </c>
      <c r="M18" s="183" t="s">
        <v>841</v>
      </c>
      <c r="O18" s="183" t="s">
        <v>12</v>
      </c>
      <c r="P18" s="183">
        <v>1</v>
      </c>
      <c r="Q18" s="183">
        <v>2</v>
      </c>
      <c r="R18" s="183">
        <v>3</v>
      </c>
      <c r="S18" s="183">
        <v>4</v>
      </c>
      <c r="T18" s="183">
        <v>5</v>
      </c>
      <c r="U18" s="183">
        <v>6</v>
      </c>
      <c r="V18" s="183">
        <v>7</v>
      </c>
      <c r="W18" s="183">
        <v>8</v>
      </c>
      <c r="X18" s="183">
        <v>9</v>
      </c>
      <c r="Y18" s="183" t="s">
        <v>483</v>
      </c>
      <c r="Z18" s="183" t="s">
        <v>841</v>
      </c>
    </row>
    <row r="19" spans="2:50">
      <c r="B19" s="183">
        <v>4</v>
      </c>
      <c r="C19" s="122">
        <v>2.3227385456518199</v>
      </c>
      <c r="D19" s="122">
        <v>2.1651412452630598</v>
      </c>
      <c r="E19" s="122">
        <v>2.06249575851351</v>
      </c>
      <c r="F19" s="122">
        <v>2.0781859671804299</v>
      </c>
      <c r="G19" s="122">
        <v>2.0850851564170099</v>
      </c>
      <c r="H19" s="122">
        <v>2.0736193447737898</v>
      </c>
      <c r="I19" s="122">
        <v>2.0628323853719599</v>
      </c>
      <c r="J19" s="122">
        <v>2.1602860236687098</v>
      </c>
      <c r="K19" s="122">
        <v>2.3163344815550002</v>
      </c>
      <c r="L19" s="122">
        <v>2.4556881585469998</v>
      </c>
      <c r="M19" s="122">
        <v>2.52379839249003</v>
      </c>
      <c r="O19" s="183">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434" t="s">
        <v>851</v>
      </c>
      <c r="AC19" s="434"/>
      <c r="AD19" s="434"/>
      <c r="AE19" s="434"/>
      <c r="AF19" s="434"/>
      <c r="AG19" s="434"/>
      <c r="AH19" s="434"/>
      <c r="AI19" s="434"/>
      <c r="AJ19" s="434"/>
      <c r="AK19" s="434"/>
      <c r="AL19" s="434"/>
      <c r="AN19" s="434" t="s">
        <v>851</v>
      </c>
      <c r="AO19" s="434"/>
      <c r="AP19" s="434"/>
      <c r="AQ19" s="434"/>
      <c r="AR19" s="434"/>
      <c r="AS19" s="434"/>
      <c r="AT19" s="434"/>
      <c r="AU19" s="434"/>
      <c r="AV19" s="434"/>
      <c r="AW19" s="434"/>
      <c r="AX19" s="434"/>
    </row>
    <row r="20" spans="2:50">
      <c r="B20" s="183">
        <v>6</v>
      </c>
      <c r="C20" s="122">
        <v>2.2920634010816299</v>
      </c>
      <c r="D20" s="122">
        <v>2.10538379121251</v>
      </c>
      <c r="E20" s="122">
        <v>1.98137515238344</v>
      </c>
      <c r="F20" s="122">
        <v>1.9786063178550799</v>
      </c>
      <c r="G20" s="122">
        <v>1.97482828784593</v>
      </c>
      <c r="H20" s="122">
        <v>1.97507812132637</v>
      </c>
      <c r="I20" s="122">
        <v>1.9825200237318299</v>
      </c>
      <c r="J20" s="122">
        <v>2.1041528208956501</v>
      </c>
      <c r="K20" s="122">
        <v>2.2872940375384201</v>
      </c>
      <c r="L20" s="122">
        <v>2.4337295805881798</v>
      </c>
      <c r="M20" s="122">
        <v>2.49539240724362</v>
      </c>
      <c r="O20" s="183">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360" t="s">
        <v>853</v>
      </c>
      <c r="AC20" s="360"/>
      <c r="AD20" s="335" t="s">
        <v>849</v>
      </c>
      <c r="AE20" s="335"/>
      <c r="AF20" s="335"/>
      <c r="AG20" s="335"/>
      <c r="AH20" s="335"/>
      <c r="AI20" s="335"/>
      <c r="AJ20" s="335"/>
      <c r="AK20" s="335"/>
      <c r="AL20" s="335"/>
      <c r="AN20" s="360" t="s">
        <v>853</v>
      </c>
      <c r="AO20" s="360"/>
      <c r="AP20" s="335" t="s">
        <v>854</v>
      </c>
      <c r="AQ20" s="335"/>
      <c r="AR20" s="335"/>
      <c r="AS20" s="335"/>
      <c r="AT20" s="335"/>
      <c r="AU20" s="335"/>
      <c r="AV20" s="335"/>
      <c r="AW20" s="335"/>
      <c r="AX20" s="335"/>
    </row>
    <row r="21" spans="2:50">
      <c r="B21" s="183">
        <v>8</v>
      </c>
      <c r="C21" s="122">
        <v>2.25670084129611</v>
      </c>
      <c r="D21" s="122">
        <v>2.0500001108649899</v>
      </c>
      <c r="E21" s="122">
        <v>1.9092853269841801</v>
      </c>
      <c r="F21" s="122">
        <v>1.8914876192311301</v>
      </c>
      <c r="G21" s="122">
        <v>1.8798457233608099</v>
      </c>
      <c r="H21" s="122">
        <v>1.89093959150003</v>
      </c>
      <c r="I21" s="122">
        <v>1.91249630615782</v>
      </c>
      <c r="J21" s="122">
        <v>2.0479272135723399</v>
      </c>
      <c r="K21" s="122">
        <v>2.25406647739343</v>
      </c>
      <c r="L21" s="122">
        <v>2.38930048375226</v>
      </c>
      <c r="M21" s="122">
        <v>2.4538089169899902</v>
      </c>
      <c r="O21" s="183">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360"/>
      <c r="AC21" s="360"/>
      <c r="AD21" s="183">
        <v>1</v>
      </c>
      <c r="AE21" s="183">
        <v>2</v>
      </c>
      <c r="AF21" s="183">
        <v>3</v>
      </c>
      <c r="AG21" s="183">
        <v>4</v>
      </c>
      <c r="AH21" s="183">
        <v>5</v>
      </c>
      <c r="AI21" s="183">
        <v>6</v>
      </c>
      <c r="AJ21" s="183">
        <v>7</v>
      </c>
      <c r="AK21" s="183">
        <v>8</v>
      </c>
      <c r="AL21" s="183">
        <v>9</v>
      </c>
      <c r="AN21" s="360"/>
      <c r="AO21" s="360"/>
      <c r="AP21" s="183">
        <v>1</v>
      </c>
      <c r="AQ21" s="183">
        <v>2</v>
      </c>
      <c r="AR21" s="183">
        <v>3</v>
      </c>
      <c r="AS21" s="183">
        <v>4</v>
      </c>
      <c r="AT21" s="183">
        <v>5</v>
      </c>
      <c r="AU21" s="183">
        <v>6</v>
      </c>
      <c r="AV21" s="183">
        <v>7</v>
      </c>
      <c r="AW21" s="183">
        <v>8</v>
      </c>
      <c r="AX21" s="183">
        <v>9</v>
      </c>
    </row>
    <row r="22" spans="2:50">
      <c r="B22" s="183">
        <v>10</v>
      </c>
      <c r="C22" s="122">
        <v>2.2128547862981902</v>
      </c>
      <c r="D22" s="122">
        <v>1.9895324831723999</v>
      </c>
      <c r="E22" s="122">
        <v>1.84447892797143</v>
      </c>
      <c r="F22" s="122">
        <v>1.80931894148384</v>
      </c>
      <c r="G22" s="122">
        <v>1.79253641183972</v>
      </c>
      <c r="H22" s="122">
        <v>1.8087419285130799</v>
      </c>
      <c r="I22" s="122">
        <v>1.8451281679751299</v>
      </c>
      <c r="J22" s="122">
        <v>1.9862614734462001</v>
      </c>
      <c r="K22" s="122">
        <v>2.2128935375887702</v>
      </c>
      <c r="L22" s="122">
        <v>2.33670643213055</v>
      </c>
      <c r="M22" s="122">
        <v>2.4095455220425701</v>
      </c>
      <c r="O22" s="183">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435" t="s">
        <v>850</v>
      </c>
      <c r="AC22" s="183">
        <v>1</v>
      </c>
      <c r="AD22" s="199">
        <f>C$10</f>
        <v>2.6090772509527902</v>
      </c>
      <c r="AE22" s="122">
        <v>2.6730405532215902</v>
      </c>
      <c r="AF22" s="122">
        <v>2.6773853911094698</v>
      </c>
      <c r="AG22" s="122">
        <v>2.63326998718345</v>
      </c>
      <c r="AH22" s="122">
        <v>2.59534402948182</v>
      </c>
      <c r="AI22" s="122">
        <v>2.5986905689789501</v>
      </c>
      <c r="AJ22" s="122">
        <v>2.6094608948437399</v>
      </c>
      <c r="AK22" s="122">
        <v>2.61215721489258</v>
      </c>
      <c r="AL22" s="122">
        <v>2.6082133268245</v>
      </c>
      <c r="AN22" s="435" t="s">
        <v>850</v>
      </c>
      <c r="AO22" s="183">
        <v>1</v>
      </c>
      <c r="AP22" s="199">
        <f>AD22</f>
        <v>2.6090772509527902</v>
      </c>
      <c r="AQ22" s="122">
        <v>2.7575716389172</v>
      </c>
      <c r="AR22" s="122">
        <v>2.7215509854327302</v>
      </c>
      <c r="AS22" s="122">
        <v>2.6489825180609898</v>
      </c>
      <c r="AT22" s="122">
        <v>2.5606289162218601</v>
      </c>
      <c r="AU22" s="122">
        <v>2.5687215159510601</v>
      </c>
      <c r="AV22" s="122">
        <v>2.6055893074119001</v>
      </c>
      <c r="AW22" s="122">
        <v>2.6098424960473898</v>
      </c>
      <c r="AX22" s="122">
        <v>2.6406167732230101</v>
      </c>
    </row>
    <row r="23" spans="2:50">
      <c r="B23" s="183">
        <v>12</v>
      </c>
      <c r="C23" s="122">
        <v>2.1540949446270301</v>
      </c>
      <c r="D23" s="122">
        <v>1.92264143774459</v>
      </c>
      <c r="E23" s="122">
        <v>1.7741406688038399</v>
      </c>
      <c r="F23" s="122">
        <v>1.7267836170439901</v>
      </c>
      <c r="G23" s="122">
        <v>1.70769041163421</v>
      </c>
      <c r="H23" s="122">
        <v>1.7324345322000601</v>
      </c>
      <c r="I23" s="122">
        <v>1.7777911169612901</v>
      </c>
      <c r="J23" s="122">
        <v>1.91869489407125</v>
      </c>
      <c r="K23" s="122">
        <v>2.1539494572101998</v>
      </c>
      <c r="L23" s="122">
        <v>2.2711908458318302</v>
      </c>
      <c r="M23" s="122">
        <v>2.3578754457955</v>
      </c>
      <c r="O23" s="183">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435"/>
      <c r="AC23" s="183">
        <v>2</v>
      </c>
      <c r="AD23" s="122">
        <v>2.4038999509416499</v>
      </c>
      <c r="AE23" s="199">
        <f>D$10</f>
        <v>2.3975815011593902</v>
      </c>
      <c r="AF23" s="122">
        <v>2.5238325935166599</v>
      </c>
      <c r="AG23" s="122">
        <v>2.4885954216352801</v>
      </c>
      <c r="AH23" s="122">
        <v>2.4016155210810401</v>
      </c>
      <c r="AI23" s="122">
        <v>2.4116249991730401</v>
      </c>
      <c r="AJ23" s="122">
        <v>2.4028248653167301</v>
      </c>
      <c r="AK23" s="122">
        <v>2.3973510496763102</v>
      </c>
      <c r="AL23" s="122">
        <v>2.3965537051931598</v>
      </c>
      <c r="AN23" s="435"/>
      <c r="AO23" s="183">
        <v>2</v>
      </c>
      <c r="AP23" s="122">
        <v>2.5247931368104801</v>
      </c>
      <c r="AQ23" s="199">
        <f>AE23</f>
        <v>2.3975815011593902</v>
      </c>
      <c r="AR23" s="122">
        <v>2.6571501401988198</v>
      </c>
      <c r="AS23" s="122">
        <v>2.5577473751193098</v>
      </c>
      <c r="AT23" s="122">
        <v>2.3994591293727598</v>
      </c>
      <c r="AU23" s="122">
        <v>2.4055798125080199</v>
      </c>
      <c r="AV23" s="122">
        <v>2.3994974223465699</v>
      </c>
      <c r="AW23" s="122">
        <v>2.39141076140579</v>
      </c>
      <c r="AX23" s="122">
        <v>2.3936838848169502</v>
      </c>
    </row>
    <row r="24" spans="2:50" ht="15.75" thickBot="1">
      <c r="B24" s="183">
        <v>14</v>
      </c>
      <c r="C24" s="130">
        <v>2.0783131308351099</v>
      </c>
      <c r="D24" s="122">
        <v>1.8352134299957901</v>
      </c>
      <c r="E24" s="122">
        <v>1.69940531964069</v>
      </c>
      <c r="F24" s="122">
        <v>1.64457911032311</v>
      </c>
      <c r="G24" s="122">
        <v>1.6219295989098399</v>
      </c>
      <c r="H24" s="122">
        <v>1.65040197035178</v>
      </c>
      <c r="I24" s="122">
        <v>1.7020304089149101</v>
      </c>
      <c r="J24" s="122">
        <v>1.8300599606601</v>
      </c>
      <c r="K24" s="130">
        <v>2.0780131817233101</v>
      </c>
      <c r="L24" s="122">
        <v>2.18634556649052</v>
      </c>
      <c r="M24" s="122">
        <v>2.2959323185535601</v>
      </c>
      <c r="O24" s="183">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435"/>
      <c r="AC24" s="183">
        <v>3</v>
      </c>
      <c r="AD24" s="122">
        <v>2.3130690036586401</v>
      </c>
      <c r="AE24" s="122">
        <v>2.40528759095249</v>
      </c>
      <c r="AF24" s="199">
        <f>E$10</f>
        <v>2.3137040411894301</v>
      </c>
      <c r="AG24" s="122">
        <v>2.4636420395421399</v>
      </c>
      <c r="AH24" s="122">
        <v>2.3811556552489699</v>
      </c>
      <c r="AI24" s="122">
        <v>2.29666089355183</v>
      </c>
      <c r="AJ24" s="122">
        <v>2.3119117561579698</v>
      </c>
      <c r="AK24" s="122">
        <v>2.3088967119440298</v>
      </c>
      <c r="AL24" s="122">
        <v>2.3134928915030701</v>
      </c>
      <c r="AN24" s="435"/>
      <c r="AO24" s="183">
        <v>3</v>
      </c>
      <c r="AP24" s="122">
        <v>2.4325482979758202</v>
      </c>
      <c r="AQ24" s="122">
        <v>2.6093466935508598</v>
      </c>
      <c r="AR24" s="199">
        <f>AF24</f>
        <v>2.3137040411894301</v>
      </c>
      <c r="AS24" s="122">
        <v>2.6149512872149301</v>
      </c>
      <c r="AT24" s="122">
        <v>2.4211727353904098</v>
      </c>
      <c r="AU24" s="122">
        <v>2.2861421401975002</v>
      </c>
      <c r="AV24" s="122">
        <v>2.3078367346938702</v>
      </c>
      <c r="AW24" s="122">
        <v>2.2989464572041198</v>
      </c>
      <c r="AX24" s="122">
        <v>2.30118469393335</v>
      </c>
    </row>
    <row r="25" spans="2:50">
      <c r="B25" s="184">
        <v>16</v>
      </c>
      <c r="C25" s="197">
        <v>1.9765257662711</v>
      </c>
      <c r="D25" s="196">
        <v>1.73439292310683</v>
      </c>
      <c r="E25" s="122">
        <v>1.60990652030565</v>
      </c>
      <c r="F25" s="122">
        <v>1.55627393445068</v>
      </c>
      <c r="G25" s="122">
        <v>1.5284016943899099</v>
      </c>
      <c r="H25" s="122">
        <v>1.55684134788343</v>
      </c>
      <c r="I25" s="122">
        <v>1.6142811042332801</v>
      </c>
      <c r="J25" s="195">
        <v>1.7255256833153301</v>
      </c>
      <c r="K25" s="197">
        <v>1.9798375706214599</v>
      </c>
      <c r="L25" s="196">
        <v>2.0789467910038399</v>
      </c>
      <c r="M25" s="122">
        <v>2.2138678124142901</v>
      </c>
      <c r="O25" s="183">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435"/>
      <c r="AC25" s="183">
        <v>4</v>
      </c>
      <c r="AD25" s="122">
        <v>2.2768858494408399</v>
      </c>
      <c r="AE25" s="122">
        <v>2.3314065154191601</v>
      </c>
      <c r="AF25" s="122">
        <v>2.4232314373114798</v>
      </c>
      <c r="AG25" s="199">
        <f>F$10</f>
        <v>2.2809926971185699</v>
      </c>
      <c r="AH25" s="122">
        <v>2.4492784942112</v>
      </c>
      <c r="AI25" s="122">
        <v>2.35875858188512</v>
      </c>
      <c r="AJ25" s="122">
        <v>2.2648709412053498</v>
      </c>
      <c r="AK25" s="122">
        <v>2.2855146403681101</v>
      </c>
      <c r="AL25" s="122">
        <v>2.2798770901436098</v>
      </c>
      <c r="AN25" s="435"/>
      <c r="AO25" s="183">
        <v>4</v>
      </c>
      <c r="AP25" s="122">
        <v>2.22201059404345</v>
      </c>
      <c r="AQ25" s="122">
        <v>2.41511405022043</v>
      </c>
      <c r="AR25" s="122">
        <v>2.57924444623634</v>
      </c>
      <c r="AS25" s="199">
        <f>AG25</f>
        <v>2.2809926971185699</v>
      </c>
      <c r="AT25" s="122">
        <v>2.59636867113502</v>
      </c>
      <c r="AU25" s="122">
        <v>2.4052365594128502</v>
      </c>
      <c r="AV25" s="122">
        <v>2.2493849070302101</v>
      </c>
      <c r="AW25" s="122">
        <v>2.2943800507965801</v>
      </c>
      <c r="AX25" s="122">
        <v>2.2760498136398</v>
      </c>
    </row>
    <row r="26" spans="2:50" ht="15.75" thickBot="1">
      <c r="B26" s="184">
        <v>18</v>
      </c>
      <c r="C26" s="198">
        <v>1.9217009257806299</v>
      </c>
      <c r="D26" s="196">
        <v>1.6636392992653499</v>
      </c>
      <c r="E26" s="122">
        <v>1.56690750357492</v>
      </c>
      <c r="F26" s="122">
        <v>1.5002444436087301</v>
      </c>
      <c r="G26" s="122">
        <v>1.46040283817807</v>
      </c>
      <c r="H26" s="122">
        <v>1.49251278987266</v>
      </c>
      <c r="I26" s="122">
        <v>1.56568790676555</v>
      </c>
      <c r="J26" s="195">
        <v>1.64953327190417</v>
      </c>
      <c r="K26" s="198">
        <v>1.9348820288951201</v>
      </c>
      <c r="L26" s="196">
        <v>1.7809866573033699</v>
      </c>
      <c r="M26" s="122">
        <v>2.0186001296176199</v>
      </c>
      <c r="O26" s="183">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435"/>
      <c r="AC26" s="183">
        <v>5</v>
      </c>
      <c r="AD26" s="122">
        <v>2.2610772419990601</v>
      </c>
      <c r="AE26" s="122">
        <v>2.2438950859210101</v>
      </c>
      <c r="AF26" s="122">
        <v>2.3250275769089299</v>
      </c>
      <c r="AG26" s="122">
        <v>2.4084118981125702</v>
      </c>
      <c r="AH26" s="199">
        <f>G$10</f>
        <v>2.2642368745197099</v>
      </c>
      <c r="AI26" s="122">
        <v>2.4167822207129399</v>
      </c>
      <c r="AJ26" s="122">
        <v>2.32618251647895</v>
      </c>
      <c r="AK26" s="122">
        <v>2.2455429065579899</v>
      </c>
      <c r="AL26" s="122">
        <v>2.26179357642736</v>
      </c>
      <c r="AN26" s="435"/>
      <c r="AO26" s="183">
        <v>5</v>
      </c>
      <c r="AP26" s="122">
        <v>2.26796194024885</v>
      </c>
      <c r="AQ26" s="122">
        <v>2.2130020802595198</v>
      </c>
      <c r="AR26" s="122">
        <v>2.3827241120992602</v>
      </c>
      <c r="AS26" s="122">
        <v>2.54985810744691</v>
      </c>
      <c r="AT26" s="199">
        <f>AH26</f>
        <v>2.2642368745197099</v>
      </c>
      <c r="AU26" s="122">
        <v>2.5739895064127398</v>
      </c>
      <c r="AV26" s="122">
        <v>2.3846345530870798</v>
      </c>
      <c r="AW26" s="122">
        <v>2.21482315795304</v>
      </c>
      <c r="AX26" s="122">
        <v>2.2670117748035299</v>
      </c>
    </row>
    <row r="27" spans="2:50">
      <c r="AB27" s="435"/>
      <c r="AC27" s="183">
        <v>6</v>
      </c>
      <c r="AD27" s="122">
        <v>2.2819636035653601</v>
      </c>
      <c r="AE27" s="122">
        <v>2.2852477310149699</v>
      </c>
      <c r="AF27" s="122">
        <v>2.2625018720181398</v>
      </c>
      <c r="AG27" s="122">
        <v>2.3574317616045599</v>
      </c>
      <c r="AH27" s="122">
        <v>2.4426750223043898</v>
      </c>
      <c r="AI27" s="199">
        <f>H$10</f>
        <v>2.2826821158458301</v>
      </c>
      <c r="AJ27" s="122">
        <v>2.4356058818228998</v>
      </c>
      <c r="AK27" s="122">
        <v>2.33200450485197</v>
      </c>
      <c r="AL27" s="122">
        <v>2.2769314328105099</v>
      </c>
      <c r="AN27" s="435"/>
      <c r="AO27" s="183">
        <v>6</v>
      </c>
      <c r="AP27" s="122">
        <v>2.2754065648089798</v>
      </c>
      <c r="AQ27" s="122">
        <v>2.2986694806386399</v>
      </c>
      <c r="AR27" s="122">
        <v>2.2518467962100499</v>
      </c>
      <c r="AS27" s="122">
        <v>2.4157892072491598</v>
      </c>
      <c r="AT27" s="122">
        <v>2.5778565157406201</v>
      </c>
      <c r="AU27" s="199">
        <f>AI27</f>
        <v>2.2826821158458301</v>
      </c>
      <c r="AV27" s="122">
        <v>2.6040678103581101</v>
      </c>
      <c r="AW27" s="122">
        <v>2.4310076770798101</v>
      </c>
      <c r="AX27" s="122">
        <v>2.22648488237065</v>
      </c>
    </row>
    <row r="28" spans="2:50">
      <c r="B28" s="311" t="s">
        <v>843</v>
      </c>
      <c r="C28" s="311"/>
      <c r="D28" s="311"/>
      <c r="E28" s="311"/>
      <c r="F28" s="311"/>
      <c r="G28" s="311"/>
      <c r="H28" s="311"/>
      <c r="I28" s="311"/>
      <c r="J28" s="311"/>
      <c r="K28" s="311"/>
      <c r="L28" s="311"/>
      <c r="M28" s="311"/>
      <c r="O28" s="311" t="s">
        <v>863</v>
      </c>
      <c r="P28" s="311"/>
      <c r="Q28" s="311"/>
      <c r="R28" s="311"/>
      <c r="S28" s="311"/>
      <c r="T28" s="311"/>
      <c r="U28" s="311"/>
      <c r="V28" s="311"/>
      <c r="W28" s="311"/>
      <c r="X28" s="311"/>
      <c r="Y28" s="311"/>
      <c r="Z28" s="311"/>
      <c r="AB28" s="435"/>
      <c r="AC28" s="183">
        <v>7</v>
      </c>
      <c r="AD28" s="122">
        <v>2.3101008079857199</v>
      </c>
      <c r="AE28" s="122">
        <v>2.3104460509459801</v>
      </c>
      <c r="AF28" s="122">
        <v>2.3119410602933601</v>
      </c>
      <c r="AG28" s="122">
        <v>2.2914721994116598</v>
      </c>
      <c r="AH28" s="122">
        <v>2.3704007146067601</v>
      </c>
      <c r="AI28" s="122">
        <v>2.45447562715212</v>
      </c>
      <c r="AJ28" s="199">
        <f>I$10</f>
        <v>2.3112858967949701</v>
      </c>
      <c r="AK28" s="122">
        <v>2.4164548398326402</v>
      </c>
      <c r="AL28" s="122">
        <v>2.31210677425989</v>
      </c>
      <c r="AN28" s="435"/>
      <c r="AO28" s="183">
        <v>7</v>
      </c>
      <c r="AP28" s="122">
        <v>2.3016883027545401</v>
      </c>
      <c r="AQ28" s="122">
        <v>2.3050663039782302</v>
      </c>
      <c r="AR28" s="122">
        <v>2.3085159913853799</v>
      </c>
      <c r="AS28" s="122">
        <v>2.27398511592917</v>
      </c>
      <c r="AT28" s="122">
        <v>2.4142625285681101</v>
      </c>
      <c r="AU28" s="122">
        <v>2.5840911551369401</v>
      </c>
      <c r="AV28" s="199">
        <f>AJ28</f>
        <v>2.3112858967949701</v>
      </c>
      <c r="AW28" s="122">
        <v>2.6220112952428001</v>
      </c>
      <c r="AX28" s="122">
        <v>2.4356445627621799</v>
      </c>
    </row>
    <row r="29" spans="2:50">
      <c r="B29" s="183" t="s">
        <v>12</v>
      </c>
      <c r="C29" s="183">
        <v>1</v>
      </c>
      <c r="D29" s="183">
        <v>2</v>
      </c>
      <c r="E29" s="183">
        <v>3</v>
      </c>
      <c r="F29" s="183">
        <v>4</v>
      </c>
      <c r="G29" s="183">
        <v>5</v>
      </c>
      <c r="H29" s="183">
        <v>6</v>
      </c>
      <c r="I29" s="183">
        <v>7</v>
      </c>
      <c r="J29" s="183">
        <v>8</v>
      </c>
      <c r="K29" s="183">
        <v>9</v>
      </c>
      <c r="L29" s="183" t="s">
        <v>483</v>
      </c>
      <c r="M29" s="183" t="s">
        <v>841</v>
      </c>
      <c r="O29" s="183" t="s">
        <v>12</v>
      </c>
      <c r="P29" s="183">
        <v>1</v>
      </c>
      <c r="Q29" s="183">
        <v>2</v>
      </c>
      <c r="R29" s="183">
        <v>3</v>
      </c>
      <c r="S29" s="183">
        <v>4</v>
      </c>
      <c r="T29" s="183">
        <v>5</v>
      </c>
      <c r="U29" s="183">
        <v>6</v>
      </c>
      <c r="V29" s="183">
        <v>7</v>
      </c>
      <c r="W29" s="183">
        <v>8</v>
      </c>
      <c r="X29" s="183">
        <v>9</v>
      </c>
      <c r="Y29" s="183" t="s">
        <v>483</v>
      </c>
      <c r="Z29" s="183" t="s">
        <v>841</v>
      </c>
      <c r="AB29" s="435"/>
      <c r="AC29" s="183">
        <v>8</v>
      </c>
      <c r="AD29" s="122">
        <v>2.3983881127950402</v>
      </c>
      <c r="AE29" s="122">
        <v>2.3969441188623</v>
      </c>
      <c r="AF29" s="122">
        <v>2.4050672235549899</v>
      </c>
      <c r="AG29" s="122">
        <v>2.4117747016456801</v>
      </c>
      <c r="AH29" s="122">
        <v>2.3984380290273699</v>
      </c>
      <c r="AI29" s="122">
        <v>2.48525441329179</v>
      </c>
      <c r="AJ29" s="122">
        <v>2.5123322112159299</v>
      </c>
      <c r="AK29" s="199">
        <f>J$10</f>
        <v>2.3971178375481901</v>
      </c>
      <c r="AL29" s="122">
        <v>2.4099122911516799</v>
      </c>
      <c r="AN29" s="435"/>
      <c r="AO29" s="183">
        <v>8</v>
      </c>
      <c r="AP29" s="122">
        <v>2.3905698147368901</v>
      </c>
      <c r="AQ29" s="122">
        <v>2.3883876029815601</v>
      </c>
      <c r="AR29" s="122">
        <v>2.3966965501297199</v>
      </c>
      <c r="AS29" s="122">
        <v>2.4037026267325698</v>
      </c>
      <c r="AT29" s="122">
        <v>2.39924825023762</v>
      </c>
      <c r="AU29" s="122">
        <v>2.54383059685716</v>
      </c>
      <c r="AV29" s="122">
        <v>2.6432715276987802</v>
      </c>
      <c r="AW29" s="199">
        <f>AK29</f>
        <v>2.3971178375481901</v>
      </c>
      <c r="AX29" s="122">
        <v>2.53170404134955</v>
      </c>
    </row>
    <row r="30" spans="2:50">
      <c r="B30" s="183">
        <v>4</v>
      </c>
      <c r="C30" s="122">
        <v>1.69161436683239</v>
      </c>
      <c r="D30" s="122">
        <v>1.55608715702098</v>
      </c>
      <c r="E30" s="122">
        <v>1.43655044267133</v>
      </c>
      <c r="F30" s="122">
        <v>1.4539104403143299</v>
      </c>
      <c r="G30" s="122">
        <v>1.46116504854368</v>
      </c>
      <c r="H30" s="122">
        <v>1.45056336245094</v>
      </c>
      <c r="I30" s="122">
        <v>1.42971175166297</v>
      </c>
      <c r="J30" s="122">
        <v>1.5529176705647201</v>
      </c>
      <c r="K30" s="122">
        <v>1.6851107470781701</v>
      </c>
      <c r="L30" s="122">
        <v>1.8307099176625701</v>
      </c>
      <c r="M30" s="122">
        <v>1.85413693320938</v>
      </c>
      <c r="O30" s="183">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435"/>
      <c r="AC30" s="183">
        <v>9</v>
      </c>
      <c r="AD30" s="122">
        <v>2.6164762109003998</v>
      </c>
      <c r="AE30" s="122">
        <v>2.6173917812726999</v>
      </c>
      <c r="AF30" s="122">
        <v>2.6147582082900001</v>
      </c>
      <c r="AG30" s="122">
        <v>2.5905440746628301</v>
      </c>
      <c r="AH30" s="122">
        <v>2.6004388185653999</v>
      </c>
      <c r="AI30" s="122">
        <v>2.6296300429663502</v>
      </c>
      <c r="AJ30" s="122">
        <v>2.6751060163042402</v>
      </c>
      <c r="AK30" s="122">
        <v>2.66450924711343</v>
      </c>
      <c r="AL30" s="199">
        <f>K$10</f>
        <v>2.6109917145715298</v>
      </c>
      <c r="AN30" s="435"/>
      <c r="AO30" s="183">
        <v>9</v>
      </c>
      <c r="AP30" s="122">
        <v>2.6502713129000801</v>
      </c>
      <c r="AQ30" s="122">
        <v>2.6155185526157698</v>
      </c>
      <c r="AR30" s="122">
        <v>2.6048266677428402</v>
      </c>
      <c r="AS30" s="122">
        <v>2.5629205921937999</v>
      </c>
      <c r="AT30" s="122">
        <v>2.5645568135155701</v>
      </c>
      <c r="AU30" s="122">
        <v>2.6309896999552098</v>
      </c>
      <c r="AV30" s="122">
        <v>2.70580851800554</v>
      </c>
      <c r="AW30" s="122">
        <v>2.7394577628167198</v>
      </c>
      <c r="AX30" s="199">
        <f>AL30</f>
        <v>2.6109917145715298</v>
      </c>
    </row>
    <row r="31" spans="2:50">
      <c r="B31" s="183">
        <v>6</v>
      </c>
      <c r="C31" s="122">
        <v>1.6722589633409399</v>
      </c>
      <c r="D31" s="122">
        <v>1.5160004726557801</v>
      </c>
      <c r="E31" s="122">
        <v>1.3878396007033</v>
      </c>
      <c r="F31" s="122">
        <v>1.3977919977497999</v>
      </c>
      <c r="G31" s="122">
        <v>1.39229065931583</v>
      </c>
      <c r="H31" s="122">
        <v>1.3922193877550999</v>
      </c>
      <c r="I31" s="122">
        <v>1.3907696677080299</v>
      </c>
      <c r="J31" s="122">
        <v>1.5143945163747099</v>
      </c>
      <c r="K31" s="122">
        <v>1.66528342390615</v>
      </c>
      <c r="L31" s="122">
        <v>1.8218189937617</v>
      </c>
      <c r="M31" s="122">
        <v>1.8354488952454999</v>
      </c>
      <c r="O31" s="183">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871</v>
      </c>
    </row>
    <row r="32" spans="2:50">
      <c r="B32" s="183">
        <v>8</v>
      </c>
      <c r="C32" s="122">
        <v>1.6569442392211899</v>
      </c>
      <c r="D32" s="122">
        <v>1.4875642440699</v>
      </c>
      <c r="E32" s="122">
        <v>1.35250208507089</v>
      </c>
      <c r="F32" s="122">
        <v>1.3403787799518601</v>
      </c>
      <c r="G32" s="122">
        <v>1.33663472693679</v>
      </c>
      <c r="H32" s="122">
        <v>1.3403962431824901</v>
      </c>
      <c r="I32" s="122">
        <v>1.35428795342588</v>
      </c>
      <c r="J32" s="122">
        <v>1.4861127211974401</v>
      </c>
      <c r="K32" s="122">
        <v>1.6497648976032999</v>
      </c>
      <c r="L32" s="122">
        <v>1.8042102554952</v>
      </c>
      <c r="M32" s="122">
        <v>1.8151465654135399</v>
      </c>
      <c r="O32" s="183">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c r="B33" s="183">
        <v>10</v>
      </c>
      <c r="C33" s="122">
        <v>1.64263748989369</v>
      </c>
      <c r="D33" s="122">
        <v>1.4634232557043401</v>
      </c>
      <c r="E33" s="122">
        <v>1.32148813604412</v>
      </c>
      <c r="F33" s="122">
        <v>1.2992953251461601</v>
      </c>
      <c r="G33" s="122">
        <v>1.2851241552129999</v>
      </c>
      <c r="H33" s="122">
        <v>1.2982582335713899</v>
      </c>
      <c r="I33" s="122">
        <v>1.3253916347441499</v>
      </c>
      <c r="J33" s="122">
        <v>1.46060208728316</v>
      </c>
      <c r="K33" s="122">
        <v>1.6367827088316</v>
      </c>
      <c r="L33" s="122">
        <v>1.78602107656412</v>
      </c>
      <c r="M33" s="122">
        <v>1.8005242201151499</v>
      </c>
      <c r="O33" s="183">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c r="B34" s="183">
        <v>12</v>
      </c>
      <c r="C34" s="122">
        <v>1.6270020906404901</v>
      </c>
      <c r="D34" s="122">
        <v>1.43722679290663</v>
      </c>
      <c r="E34" s="122">
        <v>1.29680741503604</v>
      </c>
      <c r="F34" s="122">
        <v>1.2630390416500601</v>
      </c>
      <c r="G34" s="122">
        <v>1.2433738344165</v>
      </c>
      <c r="H34" s="122">
        <v>1.26051172811115</v>
      </c>
      <c r="I34" s="122">
        <v>1.30066779942308</v>
      </c>
      <c r="J34" s="122">
        <v>1.43654786683863</v>
      </c>
      <c r="K34" s="122">
        <v>1.6225471935128899</v>
      </c>
      <c r="L34" s="122">
        <v>1.76759479129039</v>
      </c>
      <c r="M34" s="122">
        <v>1.78742663656884</v>
      </c>
      <c r="O34" s="183">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c r="B35" s="183">
        <v>14</v>
      </c>
      <c r="C35" s="122">
        <v>1.6067922002641299</v>
      </c>
      <c r="D35" s="122">
        <v>1.4126716415535601</v>
      </c>
      <c r="E35" s="122">
        <v>1.2720396278198001</v>
      </c>
      <c r="F35" s="122">
        <v>1.23345588235294</v>
      </c>
      <c r="G35" s="122">
        <v>1.20864730748024</v>
      </c>
      <c r="H35" s="122">
        <v>1.23291210787678</v>
      </c>
      <c r="I35" s="122">
        <v>1.2743390672224499</v>
      </c>
      <c r="J35" s="122">
        <v>1.4127127230949601</v>
      </c>
      <c r="K35" s="122">
        <v>1.60363868763551</v>
      </c>
      <c r="L35" s="122">
        <v>1.7444024962740501</v>
      </c>
      <c r="M35" s="122">
        <v>1.7738606149534899</v>
      </c>
      <c r="O35" s="183">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311" t="s">
        <v>847</v>
      </c>
      <c r="AC35" s="311"/>
      <c r="AD35" s="311"/>
      <c r="AE35" s="311"/>
      <c r="AF35" s="311"/>
      <c r="AG35" s="311"/>
      <c r="AH35" s="311"/>
      <c r="AI35" s="311"/>
      <c r="AJ35" s="311"/>
      <c r="AK35" s="311"/>
      <c r="AL35" s="311"/>
      <c r="AM35" s="311"/>
      <c r="AN35" s="311"/>
      <c r="AO35" s="311"/>
      <c r="AP35" s="311"/>
      <c r="AQ35" s="311"/>
      <c r="AR35" s="311"/>
      <c r="AS35" s="311"/>
      <c r="AT35" s="311"/>
      <c r="AU35" s="311"/>
      <c r="AV35" s="311"/>
      <c r="AW35" s="311"/>
      <c r="AX35" s="311"/>
      <c r="AY35" s="311"/>
      <c r="AZ35" s="311"/>
      <c r="BA35" s="311"/>
    </row>
    <row r="36" spans="2:53">
      <c r="B36" s="183">
        <v>16</v>
      </c>
      <c r="C36" s="122">
        <v>1.57633105786977</v>
      </c>
      <c r="D36" s="122">
        <v>1.3815960684367301</v>
      </c>
      <c r="E36" s="122">
        <v>1.2486472089045799</v>
      </c>
      <c r="F36" s="122">
        <v>1.20042762245181</v>
      </c>
      <c r="G36" s="122">
        <v>1.1763236125549399</v>
      </c>
      <c r="H36" s="122">
        <v>1.2053322006763201</v>
      </c>
      <c r="I36" s="122">
        <v>1.24821791191093</v>
      </c>
      <c r="J36" s="122">
        <v>1.38257941895194</v>
      </c>
      <c r="K36" s="122">
        <v>1.5749288552523699</v>
      </c>
      <c r="L36" s="122">
        <v>1.71242744063324</v>
      </c>
      <c r="M36" s="122">
        <v>1.7522023423361901</v>
      </c>
      <c r="O36" s="183">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3" t="s">
        <v>12</v>
      </c>
      <c r="AC36" s="183">
        <v>0</v>
      </c>
      <c r="AD36" s="183">
        <v>1</v>
      </c>
      <c r="AE36" s="183">
        <v>2</v>
      </c>
      <c r="AF36" s="183">
        <v>3</v>
      </c>
      <c r="AG36" s="183">
        <v>4</v>
      </c>
      <c r="AH36" s="183">
        <v>5</v>
      </c>
      <c r="AI36" s="183">
        <v>6</v>
      </c>
      <c r="AJ36" s="183">
        <v>7</v>
      </c>
      <c r="AK36" s="183">
        <v>8</v>
      </c>
      <c r="AL36" s="183">
        <v>9</v>
      </c>
      <c r="AM36" s="183">
        <v>10</v>
      </c>
      <c r="AN36" s="183">
        <v>11</v>
      </c>
      <c r="AO36" s="183">
        <v>12</v>
      </c>
      <c r="AP36" s="183">
        <v>13</v>
      </c>
      <c r="AQ36" s="183">
        <v>14</v>
      </c>
      <c r="AR36" s="183">
        <v>15</v>
      </c>
      <c r="AS36" s="183">
        <v>16</v>
      </c>
      <c r="AT36" s="183">
        <v>17</v>
      </c>
      <c r="AU36" s="183">
        <v>18</v>
      </c>
      <c r="AV36" s="183">
        <v>19</v>
      </c>
      <c r="AW36" s="183">
        <v>20</v>
      </c>
      <c r="AX36" s="183">
        <v>21</v>
      </c>
      <c r="AY36" s="183">
        <v>22</v>
      </c>
      <c r="AZ36" s="22" t="s">
        <v>866</v>
      </c>
      <c r="BA36" s="183" t="s">
        <v>11</v>
      </c>
    </row>
    <row r="37" spans="2:53">
      <c r="B37" s="183">
        <v>18</v>
      </c>
      <c r="C37" s="122">
        <v>1.5683743308260401</v>
      </c>
      <c r="D37" s="122">
        <v>1.3588048855905901</v>
      </c>
      <c r="E37" s="122">
        <v>1.22973036785191</v>
      </c>
      <c r="F37" s="122">
        <v>1.17811582599412</v>
      </c>
      <c r="G37" s="122">
        <v>1.13779182025627</v>
      </c>
      <c r="H37" s="122">
        <v>1.1737476220672101</v>
      </c>
      <c r="I37" s="122">
        <v>1.2301892161046999</v>
      </c>
      <c r="J37" s="122">
        <v>1.3676833025261801</v>
      </c>
      <c r="K37" s="122">
        <v>1.56741744284504</v>
      </c>
      <c r="L37" s="122">
        <v>1.5925905673273999</v>
      </c>
      <c r="M37" s="122">
        <v>1.69636376326074</v>
      </c>
      <c r="O37" s="183">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3">
        <v>4</v>
      </c>
      <c r="AC37" s="122">
        <v>22.266701859346501</v>
      </c>
      <c r="AD37" s="122">
        <v>22.338124554798</v>
      </c>
      <c r="AE37" s="122">
        <v>22.3476001979218</v>
      </c>
      <c r="AF37" s="122">
        <v>22.342079380691001</v>
      </c>
      <c r="AG37" s="122">
        <v>22.276362726077899</v>
      </c>
      <c r="AH37" s="122">
        <v>22.128053779308001</v>
      </c>
      <c r="AI37" s="122">
        <v>22.0439207284413</v>
      </c>
      <c r="AJ37" s="122">
        <v>21.822410147991501</v>
      </c>
      <c r="AK37" s="122">
        <v>21.679611650485398</v>
      </c>
      <c r="AL37" s="122">
        <v>21.2</v>
      </c>
      <c r="AM37" s="122">
        <v>19</v>
      </c>
      <c r="AN37" s="188"/>
      <c r="AO37" s="188"/>
      <c r="AP37" s="188"/>
      <c r="AQ37" s="188"/>
      <c r="AR37" s="188"/>
      <c r="AS37" s="188"/>
      <c r="AT37" s="188"/>
      <c r="AU37" s="188"/>
      <c r="AV37" s="188"/>
      <c r="AW37" s="188"/>
      <c r="AX37" s="188"/>
      <c r="AY37" s="188"/>
      <c r="AZ37" s="188"/>
      <c r="BA37" s="122">
        <v>22.330106980225171</v>
      </c>
    </row>
    <row r="38" spans="2:53">
      <c r="AB38" s="183">
        <v>6</v>
      </c>
      <c r="AC38" s="122">
        <v>20.856062581486299</v>
      </c>
      <c r="AD38" s="122">
        <v>20.932694325893699</v>
      </c>
      <c r="AE38" s="122">
        <v>20.9722834410369</v>
      </c>
      <c r="AF38" s="122">
        <v>20.8783787874201</v>
      </c>
      <c r="AG38" s="122">
        <v>20.827264520012001</v>
      </c>
      <c r="AH38" s="122">
        <v>20.704503127835299</v>
      </c>
      <c r="AI38" s="122">
        <v>20.5718076001369</v>
      </c>
      <c r="AJ38" s="122">
        <v>20.351941747572798</v>
      </c>
      <c r="AK38" s="122">
        <v>20.213381555153699</v>
      </c>
      <c r="AL38" s="122">
        <v>19.938833570412498</v>
      </c>
      <c r="AM38" s="122">
        <v>19.6384976525821</v>
      </c>
      <c r="AN38" s="194">
        <v>19.068965517241299</v>
      </c>
      <c r="AO38" s="194">
        <v>19.714285714285701</v>
      </c>
      <c r="AP38" s="194">
        <v>18</v>
      </c>
      <c r="AQ38" s="188"/>
      <c r="AR38" s="188"/>
      <c r="AS38" s="188"/>
      <c r="AT38" s="188"/>
      <c r="AU38" s="188"/>
      <c r="AV38" s="188"/>
      <c r="AW38" s="188"/>
      <c r="AX38" s="188"/>
      <c r="AY38" s="188"/>
      <c r="AZ38" s="188"/>
      <c r="BA38" s="122">
        <v>20.817454206487103</v>
      </c>
    </row>
    <row r="39" spans="2:53">
      <c r="B39" s="311" t="s">
        <v>845</v>
      </c>
      <c r="C39" s="311"/>
      <c r="D39" s="311"/>
      <c r="E39" s="311"/>
      <c r="F39" s="311"/>
      <c r="G39" s="311"/>
      <c r="H39" s="311"/>
      <c r="I39" s="311"/>
      <c r="J39" s="311"/>
      <c r="K39" s="311"/>
      <c r="L39" s="311"/>
      <c r="M39" s="311"/>
      <c r="O39" s="311" t="s">
        <v>864</v>
      </c>
      <c r="P39" s="311"/>
      <c r="Q39" s="311"/>
      <c r="R39" s="311"/>
      <c r="S39" s="311"/>
      <c r="T39" s="311"/>
      <c r="U39" s="311"/>
      <c r="V39" s="311"/>
      <c r="W39" s="311"/>
      <c r="X39" s="311"/>
      <c r="Y39" s="311"/>
      <c r="Z39" s="311"/>
      <c r="AB39" s="183">
        <v>8</v>
      </c>
      <c r="AC39" s="122">
        <v>19.475524475524399</v>
      </c>
      <c r="AD39" s="122">
        <v>19.600149105367699</v>
      </c>
      <c r="AE39" s="122">
        <v>19.587255471624999</v>
      </c>
      <c r="AF39" s="122">
        <v>19.583539882830099</v>
      </c>
      <c r="AG39" s="122">
        <v>19.509698507591001</v>
      </c>
      <c r="AH39" s="122">
        <v>19.362392021032399</v>
      </c>
      <c r="AI39" s="122">
        <v>19.1983795605925</v>
      </c>
      <c r="AJ39" s="122">
        <v>19.047522111469799</v>
      </c>
      <c r="AK39" s="122">
        <v>18.8541349865481</v>
      </c>
      <c r="AL39" s="122">
        <v>18.634661441323701</v>
      </c>
      <c r="AM39" s="122">
        <v>18.394153701084299</v>
      </c>
      <c r="AN39" s="194">
        <v>18.108362779740801</v>
      </c>
      <c r="AO39" s="194">
        <v>17.9440789473684</v>
      </c>
      <c r="AP39" s="194">
        <v>17.5486725663716</v>
      </c>
      <c r="AQ39" s="194">
        <v>16.9428571428571</v>
      </c>
      <c r="AR39" s="194">
        <v>17.636363636363601</v>
      </c>
      <c r="AS39" s="194">
        <v>17</v>
      </c>
      <c r="AT39" s="188"/>
      <c r="AU39" s="188"/>
      <c r="AV39" s="188"/>
      <c r="AW39" s="188"/>
      <c r="AX39" s="188"/>
      <c r="AY39" s="188"/>
      <c r="AZ39" s="188"/>
      <c r="BA39" s="122">
        <v>19.296715399155104</v>
      </c>
    </row>
    <row r="40" spans="2:53">
      <c r="B40" s="183" t="s">
        <v>12</v>
      </c>
      <c r="C40" s="183">
        <v>1</v>
      </c>
      <c r="D40" s="183">
        <v>2</v>
      </c>
      <c r="E40" s="183">
        <v>3</v>
      </c>
      <c r="F40" s="183">
        <v>4</v>
      </c>
      <c r="G40" s="183">
        <v>5</v>
      </c>
      <c r="H40" s="183">
        <v>6</v>
      </c>
      <c r="I40" s="183">
        <v>7</v>
      </c>
      <c r="J40" s="183">
        <v>8</v>
      </c>
      <c r="K40" s="183">
        <v>9</v>
      </c>
      <c r="L40" s="183" t="s">
        <v>483</v>
      </c>
      <c r="M40" s="183" t="s">
        <v>841</v>
      </c>
      <c r="O40" s="183" t="s">
        <v>12</v>
      </c>
      <c r="P40" s="183">
        <v>1</v>
      </c>
      <c r="Q40" s="183">
        <v>2</v>
      </c>
      <c r="R40" s="183">
        <v>3</v>
      </c>
      <c r="S40" s="183">
        <v>4</v>
      </c>
      <c r="T40" s="183">
        <v>5</v>
      </c>
      <c r="U40" s="183">
        <v>6</v>
      </c>
      <c r="V40" s="183">
        <v>7</v>
      </c>
      <c r="W40" s="183">
        <v>8</v>
      </c>
      <c r="X40" s="183">
        <v>9</v>
      </c>
      <c r="Y40" s="183" t="s">
        <v>483</v>
      </c>
      <c r="Z40" s="183" t="s">
        <v>841</v>
      </c>
      <c r="AB40" s="183">
        <v>10</v>
      </c>
      <c r="AC40" s="122">
        <v>18.223255813953401</v>
      </c>
      <c r="AD40" s="122">
        <v>18.296296296296202</v>
      </c>
      <c r="AE40" s="122">
        <v>18.237739234449698</v>
      </c>
      <c r="AF40" s="122">
        <v>18.2348184090574</v>
      </c>
      <c r="AG40" s="122">
        <v>18.156050390347701</v>
      </c>
      <c r="AH40" s="122">
        <v>18.070405568197</v>
      </c>
      <c r="AI40" s="122">
        <v>17.932266084530902</v>
      </c>
      <c r="AJ40" s="122">
        <v>17.751027485229901</v>
      </c>
      <c r="AK40" s="122">
        <v>17.563002890399101</v>
      </c>
      <c r="AL40" s="122">
        <v>17.369425362555798</v>
      </c>
      <c r="AM40" s="122">
        <v>17.184514571477798</v>
      </c>
      <c r="AN40" s="194">
        <v>16.936705116829302</v>
      </c>
      <c r="AO40" s="194">
        <v>16.613985218874301</v>
      </c>
      <c r="AP40" s="194">
        <v>16.404958677685901</v>
      </c>
      <c r="AQ40" s="194">
        <v>15.929133858267701</v>
      </c>
      <c r="AR40" s="194">
        <v>15.7391304347826</v>
      </c>
      <c r="AS40" s="194">
        <v>15.810344827586199</v>
      </c>
      <c r="AT40" s="194">
        <v>15.7916666666666</v>
      </c>
      <c r="AU40" s="194">
        <v>12.6666666666666</v>
      </c>
      <c r="AV40" s="194">
        <v>12</v>
      </c>
      <c r="AW40" s="188"/>
      <c r="AX40" s="188"/>
      <c r="AY40" s="188"/>
      <c r="AZ40" s="188"/>
      <c r="BA40" s="122">
        <v>17.756342872506185</v>
      </c>
    </row>
    <row r="41" spans="2:53">
      <c r="B41" s="183">
        <v>4</v>
      </c>
      <c r="C41" s="122">
        <v>0.88742492952567698</v>
      </c>
      <c r="D41" s="122">
        <v>0.82106854838709598</v>
      </c>
      <c r="E41" s="122">
        <v>0.733668341708542</v>
      </c>
      <c r="F41" s="122">
        <v>0.77639751552795</v>
      </c>
      <c r="G41" s="122">
        <v>0.74193548387096697</v>
      </c>
      <c r="H41" s="122">
        <v>0.77839335180055402</v>
      </c>
      <c r="I41" s="122">
        <v>0.72022160664819901</v>
      </c>
      <c r="J41" s="122">
        <v>0.80910586944596796</v>
      </c>
      <c r="K41" s="122">
        <v>0.88868940754039405</v>
      </c>
      <c r="L41" s="122">
        <v>0.96419511189027496</v>
      </c>
      <c r="M41" s="122">
        <v>0.96275744317575496</v>
      </c>
      <c r="O41" s="183">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3">
        <v>12</v>
      </c>
      <c r="AC41" s="122">
        <v>16.1666666666666</v>
      </c>
      <c r="AD41" s="122">
        <v>16.962643678160902</v>
      </c>
      <c r="AE41" s="122">
        <v>16.915860735009598</v>
      </c>
      <c r="AF41" s="122">
        <v>16.936179030252799</v>
      </c>
      <c r="AG41" s="122">
        <v>16.7774965485503</v>
      </c>
      <c r="AH41" s="122">
        <v>16.699645075421401</v>
      </c>
      <c r="AI41" s="122">
        <v>16.6677386011255</v>
      </c>
      <c r="AJ41" s="122">
        <v>16.4697615817018</v>
      </c>
      <c r="AK41" s="122">
        <v>16.305770147830199</v>
      </c>
      <c r="AL41" s="122">
        <v>16.124852641731799</v>
      </c>
      <c r="AM41" s="122">
        <v>15.8594707339329</v>
      </c>
      <c r="AN41" s="194">
        <v>15.6997285067873</v>
      </c>
      <c r="AO41" s="194">
        <v>15.524646040901899</v>
      </c>
      <c r="AP41" s="194">
        <v>15.215044623884401</v>
      </c>
      <c r="AQ41" s="194">
        <v>15.004542013626001</v>
      </c>
      <c r="AR41" s="194">
        <v>14.633689839572099</v>
      </c>
      <c r="AS41" s="194">
        <v>14.571808510638199</v>
      </c>
      <c r="AT41" s="194">
        <v>14.1144578313253</v>
      </c>
      <c r="AU41" s="194">
        <v>13.590361445783101</v>
      </c>
      <c r="AV41" s="194">
        <v>13.46875</v>
      </c>
      <c r="AW41" s="194">
        <v>12.75</v>
      </c>
      <c r="AX41" s="194">
        <v>12.6666666666666</v>
      </c>
      <c r="AY41" s="194">
        <v>11.5</v>
      </c>
      <c r="AZ41" s="194">
        <v>8</v>
      </c>
      <c r="BA41" s="122">
        <v>16.199059000621922</v>
      </c>
    </row>
    <row r="42" spans="2:53">
      <c r="B42" s="183">
        <v>6</v>
      </c>
      <c r="C42" s="122">
        <v>0.87714908757029697</v>
      </c>
      <c r="D42" s="122">
        <v>0.79700162074554204</v>
      </c>
      <c r="E42" s="122">
        <v>0.72448979591836704</v>
      </c>
      <c r="F42" s="122">
        <v>0.73960216998191597</v>
      </c>
      <c r="G42" s="122">
        <v>0.73201320132013203</v>
      </c>
      <c r="H42" s="122">
        <v>0.74301675977653603</v>
      </c>
      <c r="I42" s="122">
        <v>0.72704266088213998</v>
      </c>
      <c r="J42" s="122">
        <v>0.78624750289138801</v>
      </c>
      <c r="K42" s="122">
        <v>0.87485170625043596</v>
      </c>
      <c r="L42" s="122">
        <v>0.95790344607593902</v>
      </c>
      <c r="M42" s="122">
        <v>0.95462087945443796</v>
      </c>
      <c r="O42" s="183">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3">
        <v>14</v>
      </c>
      <c r="AC42" s="122">
        <v>15</v>
      </c>
      <c r="AD42" s="122">
        <v>15.2616822429906</v>
      </c>
      <c r="AE42" s="122">
        <v>15.3794117647058</v>
      </c>
      <c r="AF42" s="122">
        <v>15.631455399061</v>
      </c>
      <c r="AG42" s="122">
        <v>15.195423623995</v>
      </c>
      <c r="AH42" s="122">
        <v>15.376248612652599</v>
      </c>
      <c r="AI42" s="122">
        <v>15.222394621153301</v>
      </c>
      <c r="AJ42" s="122">
        <v>15.150200803212799</v>
      </c>
      <c r="AK42" s="122">
        <v>14.9879183673469</v>
      </c>
      <c r="AL42" s="122">
        <v>14.837190993544301</v>
      </c>
      <c r="AM42" s="122">
        <v>14.670518322878801</v>
      </c>
      <c r="AN42" s="194">
        <v>14.4337729890395</v>
      </c>
      <c r="AO42" s="194">
        <v>14.271892497200399</v>
      </c>
      <c r="AP42" s="194">
        <v>14.0936768149882</v>
      </c>
      <c r="AQ42" s="194">
        <v>13.8581771720613</v>
      </c>
      <c r="AR42" s="194">
        <v>13.694020356234001</v>
      </c>
      <c r="AS42" s="194">
        <v>13.474663908996799</v>
      </c>
      <c r="AT42" s="194">
        <v>13.3358208955223</v>
      </c>
      <c r="AU42" s="194">
        <v>12.9375</v>
      </c>
      <c r="AV42" s="194">
        <v>12.408839779005501</v>
      </c>
      <c r="AW42" s="194">
        <v>11.867647058823501</v>
      </c>
      <c r="AX42" s="194">
        <v>11.9310344827586</v>
      </c>
      <c r="AY42" s="194">
        <v>11.2631578947368</v>
      </c>
      <c r="AZ42" s="194">
        <v>9.4444444444444393</v>
      </c>
      <c r="BA42" s="122">
        <v>14.63483587024567</v>
      </c>
    </row>
    <row r="43" spans="2:53">
      <c r="B43" s="183">
        <v>8</v>
      </c>
      <c r="C43" s="122">
        <v>0.87106235625500605</v>
      </c>
      <c r="D43" s="122">
        <v>0.78080763524080599</v>
      </c>
      <c r="E43" s="122">
        <v>0.70249606476276105</v>
      </c>
      <c r="F43" s="122">
        <v>0.71201979045401598</v>
      </c>
      <c r="G43" s="122">
        <v>0.69946860854162496</v>
      </c>
      <c r="H43" s="122">
        <v>0.70217106221768899</v>
      </c>
      <c r="I43" s="122">
        <v>0.70322946175637302</v>
      </c>
      <c r="J43" s="122">
        <v>0.77454380315415705</v>
      </c>
      <c r="K43" s="122">
        <v>0.86924436129300398</v>
      </c>
      <c r="L43" s="122">
        <v>0.95296462182409503</v>
      </c>
      <c r="M43" s="122">
        <v>0.946584344309647</v>
      </c>
      <c r="O43" s="183">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3">
        <v>16</v>
      </c>
      <c r="AC43" s="122">
        <v>13.363636363636299</v>
      </c>
      <c r="AD43" s="122">
        <v>13.6285714285714</v>
      </c>
      <c r="AE43" s="122">
        <v>13.9478260869565</v>
      </c>
      <c r="AF43" s="122">
        <v>13.7940199335548</v>
      </c>
      <c r="AG43" s="122">
        <v>13.808441558441499</v>
      </c>
      <c r="AH43" s="122">
        <v>13.9768303985171</v>
      </c>
      <c r="AI43" s="122">
        <v>13.7835731414868</v>
      </c>
      <c r="AJ43" s="122">
        <v>13.6223021582733</v>
      </c>
      <c r="AK43" s="122">
        <v>13.588235294117601</v>
      </c>
      <c r="AL43" s="122">
        <v>13.4869418702611</v>
      </c>
      <c r="AM43" s="122">
        <v>13.3236343672797</v>
      </c>
      <c r="AN43" s="194">
        <v>13.1822045152722</v>
      </c>
      <c r="AO43" s="194">
        <v>13.1040494938132</v>
      </c>
      <c r="AP43" s="194">
        <v>12.7917869746551</v>
      </c>
      <c r="AQ43" s="194">
        <v>12.6390831390831</v>
      </c>
      <c r="AR43" s="194">
        <v>12.554751567776099</v>
      </c>
      <c r="AS43" s="194">
        <v>12.3905635648754</v>
      </c>
      <c r="AT43" s="194">
        <v>12.188177339901401</v>
      </c>
      <c r="AU43" s="194">
        <v>11.9549929676511</v>
      </c>
      <c r="AV43" s="194">
        <v>11.6296296296296</v>
      </c>
      <c r="AW43" s="194">
        <v>11.3940520446096</v>
      </c>
      <c r="AX43" s="194">
        <v>11.3560606060606</v>
      </c>
      <c r="AY43" s="194">
        <v>10.757142857142799</v>
      </c>
      <c r="AZ43" s="194">
        <v>9.5</v>
      </c>
      <c r="BA43" s="122">
        <v>13.068571641971321</v>
      </c>
    </row>
    <row r="44" spans="2:53">
      <c r="B44" s="183">
        <v>10</v>
      </c>
      <c r="C44" s="122">
        <v>0.86820932371593096</v>
      </c>
      <c r="D44" s="122">
        <v>0.773216007714561</v>
      </c>
      <c r="E44" s="122">
        <v>0.68987094251075398</v>
      </c>
      <c r="F44" s="122">
        <v>0.69790745652814601</v>
      </c>
      <c r="G44" s="122">
        <v>0.67702476077734997</v>
      </c>
      <c r="H44" s="122">
        <v>0.68336194670448602</v>
      </c>
      <c r="I44" s="122">
        <v>0.68898233809924303</v>
      </c>
      <c r="J44" s="122">
        <v>0.76931578171815895</v>
      </c>
      <c r="K44" s="122">
        <v>0.86658784212943496</v>
      </c>
      <c r="L44" s="122">
        <v>0.94888658383173996</v>
      </c>
      <c r="M44" s="122">
        <v>0.94194956201876601</v>
      </c>
      <c r="O44" s="183">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3">
        <v>18</v>
      </c>
      <c r="AC44" s="122">
        <v>11</v>
      </c>
      <c r="AD44" s="122">
        <v>13.6</v>
      </c>
      <c r="AE44" s="122">
        <v>12.75</v>
      </c>
      <c r="AF44" s="122">
        <v>13.3157894736842</v>
      </c>
      <c r="AG44" s="122">
        <v>12.723684210526301</v>
      </c>
      <c r="AH44" s="122">
        <v>12.7951807228915</v>
      </c>
      <c r="AI44" s="122">
        <v>12.6666666666666</v>
      </c>
      <c r="AJ44" s="122">
        <v>12.8120104438642</v>
      </c>
      <c r="AK44" s="122">
        <v>12.8117647058823</v>
      </c>
      <c r="AL44" s="122">
        <v>12.7266982622432</v>
      </c>
      <c r="AM44" s="122">
        <v>12.580845771144199</v>
      </c>
      <c r="AN44" s="194">
        <v>12.426285714285701</v>
      </c>
      <c r="AO44" s="194">
        <v>12.3771234428086</v>
      </c>
      <c r="AP44" s="194">
        <v>12.1056729699666</v>
      </c>
      <c r="AQ44" s="194">
        <v>12.1222222222222</v>
      </c>
      <c r="AR44" s="194">
        <v>11.9325842696629</v>
      </c>
      <c r="AS44" s="194">
        <v>11.6622950819672</v>
      </c>
      <c r="AT44" s="194">
        <v>11.734345351043601</v>
      </c>
      <c r="AU44" s="194">
        <v>11.292817679558</v>
      </c>
      <c r="AV44" s="194">
        <v>11.3858267716535</v>
      </c>
      <c r="AW44" s="194">
        <v>10.891304347826001</v>
      </c>
      <c r="AX44" s="194">
        <v>10.6936936936936</v>
      </c>
      <c r="AY44" s="194">
        <v>10.655737704918</v>
      </c>
      <c r="AZ44" s="194">
        <v>9.5762711864406693</v>
      </c>
      <c r="BA44" s="122">
        <v>12.056323876073099</v>
      </c>
    </row>
    <row r="45" spans="2:53">
      <c r="B45" s="183">
        <v>12</v>
      </c>
      <c r="C45" s="122">
        <v>0.86786495241033201</v>
      </c>
      <c r="D45" s="122">
        <v>0.76829361442101995</v>
      </c>
      <c r="E45" s="122">
        <v>0.68132334774552195</v>
      </c>
      <c r="F45" s="122">
        <v>0.67432598039215597</v>
      </c>
      <c r="G45" s="122">
        <v>0.66786133194317698</v>
      </c>
      <c r="H45" s="122">
        <v>0.66880363974769896</v>
      </c>
      <c r="I45" s="122">
        <v>0.68679786162547396</v>
      </c>
      <c r="J45" s="122">
        <v>0.76972655873101603</v>
      </c>
      <c r="K45" s="122">
        <v>0.862532784496575</v>
      </c>
      <c r="L45" s="122">
        <v>0.94690903136002602</v>
      </c>
      <c r="M45" s="122">
        <v>0.941126503292394</v>
      </c>
      <c r="O45" s="183">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c r="B46" s="183">
        <v>14</v>
      </c>
      <c r="C46" s="122">
        <v>0.86254105717921103</v>
      </c>
      <c r="D46" s="122">
        <v>0.76702640306356096</v>
      </c>
      <c r="E46" s="122">
        <v>0.67906930758329698</v>
      </c>
      <c r="F46" s="122">
        <v>0.66095279530128304</v>
      </c>
      <c r="G46" s="122">
        <v>0.65334473178029495</v>
      </c>
      <c r="H46" s="122">
        <v>0.65964958158995801</v>
      </c>
      <c r="I46" s="122">
        <v>0.68577049180327798</v>
      </c>
      <c r="J46" s="122">
        <v>0.76337076161631001</v>
      </c>
      <c r="K46" s="122">
        <v>0.85907705746304897</v>
      </c>
      <c r="L46" s="122">
        <v>0.94364361767830196</v>
      </c>
      <c r="M46" s="122">
        <v>0.93946663112848505</v>
      </c>
      <c r="O46" s="183">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312" t="s">
        <v>867</v>
      </c>
      <c r="AC46" s="313" t="s">
        <v>846</v>
      </c>
      <c r="AD46" s="313"/>
      <c r="AE46" s="313"/>
      <c r="AF46" s="313"/>
      <c r="AG46" s="313"/>
      <c r="AH46" s="313"/>
      <c r="AI46" s="313"/>
      <c r="AJ46" s="313"/>
      <c r="AK46" s="313"/>
      <c r="AL46" s="313"/>
      <c r="AM46" s="313"/>
      <c r="AN46" s="313"/>
      <c r="AO46" s="313"/>
      <c r="AP46" s="313"/>
      <c r="AQ46" s="313"/>
      <c r="AR46" s="313"/>
      <c r="AS46" s="313"/>
      <c r="AT46" s="313"/>
      <c r="AU46" s="313"/>
      <c r="AV46" s="313"/>
      <c r="AW46" s="313"/>
      <c r="AX46" s="313"/>
      <c r="AY46" s="313"/>
      <c r="AZ46" s="313"/>
      <c r="BA46" s="314"/>
    </row>
    <row r="47" spans="2:53">
      <c r="B47" s="183">
        <v>16</v>
      </c>
      <c r="C47" s="122">
        <v>0.85851643501900599</v>
      </c>
      <c r="D47" s="122">
        <v>0.76495039410219201</v>
      </c>
      <c r="E47" s="122">
        <v>0.67065830323765996</v>
      </c>
      <c r="F47" s="122">
        <v>0.65190606135781004</v>
      </c>
      <c r="G47" s="122">
        <v>0.646010228909081</v>
      </c>
      <c r="H47" s="122">
        <v>0.65127368553143405</v>
      </c>
      <c r="I47" s="122">
        <v>0.67691864558663495</v>
      </c>
      <c r="J47" s="122">
        <v>0.76148590277232298</v>
      </c>
      <c r="K47" s="122">
        <v>0.85222214371511296</v>
      </c>
      <c r="L47" s="122">
        <v>0.94008218781211095</v>
      </c>
      <c r="M47" s="122">
        <v>0.93721009897140095</v>
      </c>
      <c r="O47" s="183">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3" t="s">
        <v>12</v>
      </c>
      <c r="AC47" s="183">
        <v>0</v>
      </c>
      <c r="AD47" s="183">
        <v>1</v>
      </c>
      <c r="AE47" s="183">
        <v>2</v>
      </c>
      <c r="AF47" s="183">
        <v>3</v>
      </c>
      <c r="AG47" s="183">
        <v>4</v>
      </c>
      <c r="AH47" s="183">
        <v>5</v>
      </c>
      <c r="AI47" s="183">
        <v>6</v>
      </c>
      <c r="AJ47" s="183">
        <v>7</v>
      </c>
      <c r="AK47" s="183">
        <v>8</v>
      </c>
      <c r="AL47" s="183">
        <v>9</v>
      </c>
      <c r="AM47" s="183">
        <v>10</v>
      </c>
      <c r="AN47" s="183">
        <v>11</v>
      </c>
      <c r="AO47" s="183">
        <v>12</v>
      </c>
      <c r="AP47" s="183">
        <v>13</v>
      </c>
      <c r="AQ47" s="183">
        <v>14</v>
      </c>
      <c r="AR47" s="183">
        <v>15</v>
      </c>
      <c r="AS47" s="183">
        <v>16</v>
      </c>
      <c r="AT47" s="183">
        <v>17</v>
      </c>
      <c r="AU47" s="183">
        <v>18</v>
      </c>
      <c r="AV47" s="183">
        <v>19</v>
      </c>
      <c r="AW47" s="183">
        <v>20</v>
      </c>
      <c r="AX47" s="183">
        <v>21</v>
      </c>
      <c r="AY47" s="183">
        <v>22</v>
      </c>
      <c r="AZ47" s="22" t="s">
        <v>866</v>
      </c>
      <c r="BA47" s="183" t="s">
        <v>11</v>
      </c>
    </row>
    <row r="48" spans="2:53">
      <c r="B48" s="183">
        <v>18</v>
      </c>
      <c r="C48" s="122">
        <v>0.860591383149095</v>
      </c>
      <c r="D48" s="122">
        <v>0.76482556399975998</v>
      </c>
      <c r="E48" s="122">
        <v>0.67332342559910796</v>
      </c>
      <c r="F48" s="122">
        <v>0.64012811713566597</v>
      </c>
      <c r="G48" s="122">
        <v>0.64176807945167103</v>
      </c>
      <c r="H48" s="122">
        <v>0.64301578024547001</v>
      </c>
      <c r="I48" s="122">
        <v>0.68328063976194897</v>
      </c>
      <c r="J48" s="122">
        <v>0.76093454523272097</v>
      </c>
      <c r="K48" s="122">
        <v>0.85903118258482003</v>
      </c>
      <c r="L48" s="122">
        <v>0.94607996808116501</v>
      </c>
      <c r="M48" s="122">
        <v>0.94182631333021805</v>
      </c>
      <c r="O48" s="183">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3">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c r="AB49" s="183">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c r="E50" s="311" t="s">
        <v>870</v>
      </c>
      <c r="F50" s="311"/>
      <c r="G50" s="311"/>
      <c r="H50" s="311"/>
      <c r="I50" s="311"/>
      <c r="J50" s="311"/>
      <c r="K50" s="311"/>
      <c r="L50" s="311"/>
      <c r="M50" s="311"/>
      <c r="O50" s="311" t="s">
        <v>162</v>
      </c>
      <c r="P50" s="311"/>
      <c r="Q50" s="311"/>
      <c r="R50" s="311"/>
      <c r="S50" s="311"/>
      <c r="T50" s="311"/>
      <c r="U50" s="311"/>
      <c r="V50" s="311"/>
      <c r="W50" s="311"/>
      <c r="X50" s="311"/>
      <c r="Y50" s="311"/>
      <c r="Z50" s="311"/>
      <c r="AB50" s="183">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c r="E51" s="335" t="s">
        <v>4</v>
      </c>
      <c r="F51" s="335"/>
      <c r="G51" s="335"/>
      <c r="H51" s="335">
        <v>1289</v>
      </c>
      <c r="I51" s="335"/>
      <c r="J51" s="335"/>
      <c r="K51" s="335">
        <v>34567</v>
      </c>
      <c r="L51" s="335"/>
      <c r="M51" s="335"/>
      <c r="O51" s="183" t="s">
        <v>861</v>
      </c>
      <c r="P51" s="183">
        <v>1</v>
      </c>
      <c r="Q51" s="183">
        <v>2</v>
      </c>
      <c r="R51" s="183">
        <v>3</v>
      </c>
      <c r="S51" s="183">
        <v>4</v>
      </c>
      <c r="T51" s="183">
        <v>5</v>
      </c>
      <c r="U51" s="183">
        <v>6</v>
      </c>
      <c r="V51" s="183">
        <v>7</v>
      </c>
      <c r="W51" s="183">
        <v>8</v>
      </c>
      <c r="X51" s="183">
        <v>9</v>
      </c>
      <c r="Y51" s="183" t="s">
        <v>483</v>
      </c>
      <c r="Z51" s="183" t="s">
        <v>841</v>
      </c>
      <c r="AB51" s="183">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c r="D52" s="183" t="s">
        <v>12</v>
      </c>
      <c r="E52" s="183" t="s">
        <v>477</v>
      </c>
      <c r="F52" s="183" t="s">
        <v>868</v>
      </c>
      <c r="G52" s="183" t="s">
        <v>869</v>
      </c>
      <c r="H52" s="183" t="s">
        <v>477</v>
      </c>
      <c r="I52" s="183" t="s">
        <v>868</v>
      </c>
      <c r="J52" s="183" t="s">
        <v>869</v>
      </c>
      <c r="K52" s="183" t="s">
        <v>477</v>
      </c>
      <c r="L52" s="183" t="s">
        <v>868</v>
      </c>
      <c r="M52" s="183" t="s">
        <v>869</v>
      </c>
      <c r="O52" s="183">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7">
        <v>1.1881686983222508</v>
      </c>
      <c r="AB52" s="183">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c r="D53" s="184">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3">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6">
        <v>0.98974865845896343</v>
      </c>
      <c r="Z53" s="90">
        <v>1.0172000318908112</v>
      </c>
      <c r="AB53" s="183">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c r="D54" s="184">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3">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89">
        <v>0.74729746765933991</v>
      </c>
      <c r="AB54" s="183">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c r="D55" s="184">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3">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3">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c r="D56" s="184">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c r="D57" s="184">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311" t="s">
        <v>164</v>
      </c>
      <c r="P57" s="311"/>
      <c r="Q57" s="311"/>
      <c r="R57" s="311"/>
      <c r="S57" s="311"/>
      <c r="T57" s="311"/>
      <c r="U57" s="311"/>
      <c r="V57" s="311"/>
      <c r="W57" s="311"/>
      <c r="X57" s="311"/>
      <c r="Y57" s="311"/>
      <c r="Z57" s="311"/>
      <c r="AB57" s="311" t="s">
        <v>848</v>
      </c>
      <c r="AC57" s="311"/>
      <c r="AD57" s="311"/>
      <c r="AE57" s="311"/>
      <c r="AF57" s="311"/>
      <c r="AG57" s="311"/>
      <c r="AH57" s="311"/>
      <c r="AI57" s="311"/>
      <c r="AJ57" s="311"/>
      <c r="AK57" s="311"/>
      <c r="AL57" s="311"/>
      <c r="AM57" s="311"/>
      <c r="AN57" s="311"/>
      <c r="AO57" s="311"/>
      <c r="AP57" s="311"/>
      <c r="AQ57" s="311"/>
      <c r="AR57" s="311"/>
      <c r="AS57" s="311"/>
      <c r="AT57" s="311"/>
      <c r="AU57" s="311"/>
      <c r="AV57" s="311"/>
      <c r="AW57" s="311"/>
      <c r="AX57" s="311"/>
      <c r="AY57" s="311"/>
      <c r="AZ57" s="311"/>
    </row>
    <row r="58" spans="4:53">
      <c r="D58" s="184">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3" t="s">
        <v>861</v>
      </c>
      <c r="P58" s="183">
        <v>1</v>
      </c>
      <c r="Q58" s="183">
        <v>2</v>
      </c>
      <c r="R58" s="183">
        <v>3</v>
      </c>
      <c r="S58" s="183">
        <v>4</v>
      </c>
      <c r="T58" s="183">
        <v>5</v>
      </c>
      <c r="U58" s="183">
        <v>6</v>
      </c>
      <c r="V58" s="183">
        <v>7</v>
      </c>
      <c r="W58" s="183">
        <v>8</v>
      </c>
      <c r="X58" s="183">
        <v>9</v>
      </c>
      <c r="Y58" s="183" t="s">
        <v>483</v>
      </c>
      <c r="Z58" s="183" t="s">
        <v>841</v>
      </c>
      <c r="AB58" s="183" t="s">
        <v>12</v>
      </c>
      <c r="AC58" s="183">
        <v>0</v>
      </c>
      <c r="AD58" s="183">
        <v>1</v>
      </c>
      <c r="AE58" s="183">
        <v>2</v>
      </c>
      <c r="AF58" s="183">
        <v>3</v>
      </c>
      <c r="AG58" s="183">
        <v>4</v>
      </c>
      <c r="AH58" s="183">
        <v>5</v>
      </c>
      <c r="AI58" s="183">
        <v>6</v>
      </c>
      <c r="AJ58" s="183">
        <v>7</v>
      </c>
      <c r="AK58" s="183">
        <v>8</v>
      </c>
      <c r="AL58" s="183">
        <v>9</v>
      </c>
      <c r="AM58" s="183">
        <v>10</v>
      </c>
      <c r="AN58" s="183">
        <v>11</v>
      </c>
      <c r="AO58" s="183">
        <v>12</v>
      </c>
      <c r="AP58" s="183">
        <v>13</v>
      </c>
      <c r="AQ58" s="183">
        <v>14</v>
      </c>
      <c r="AR58" s="183">
        <v>15</v>
      </c>
      <c r="AS58" s="183">
        <v>16</v>
      </c>
      <c r="AT58" s="183">
        <v>17</v>
      </c>
      <c r="AU58" s="183">
        <v>18</v>
      </c>
      <c r="AV58" s="183">
        <v>19</v>
      </c>
      <c r="AW58" s="183">
        <v>20</v>
      </c>
      <c r="AX58" s="183">
        <v>21</v>
      </c>
      <c r="AY58" s="183">
        <v>22</v>
      </c>
      <c r="AZ58" s="22" t="s">
        <v>866</v>
      </c>
    </row>
    <row r="59" spans="4:53" ht="15.75" thickBot="1">
      <c r="D59" s="184">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3">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7">
        <v>1.2241511172206905</v>
      </c>
      <c r="Z59" s="87">
        <v>1.2949310122353566</v>
      </c>
      <c r="AB59" s="183">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c r="D60" s="184">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3">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6">
        <v>1.0512979995253029</v>
      </c>
      <c r="Y60" s="190">
        <v>1.1143712237530263</v>
      </c>
      <c r="Z60" s="191">
        <v>1.144457996922982</v>
      </c>
      <c r="AB60" s="183">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c r="O61" s="183">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89">
        <v>0.84148477933025667</v>
      </c>
      <c r="Z61" s="189">
        <v>0.84658548104187381</v>
      </c>
      <c r="AB61" s="183">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c r="O62" s="183">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3">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c r="F63" s="311" t="s">
        <v>858</v>
      </c>
      <c r="G63" s="311"/>
      <c r="H63" s="311"/>
      <c r="I63" s="311"/>
      <c r="J63" s="311"/>
      <c r="K63" s="311"/>
      <c r="L63" s="311"/>
      <c r="M63" s="311"/>
      <c r="AB63" s="183">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c r="F64" s="183" t="s">
        <v>12</v>
      </c>
      <c r="G64" s="318" t="s">
        <v>855</v>
      </c>
      <c r="H64" s="318"/>
      <c r="I64" s="318" t="s">
        <v>856</v>
      </c>
      <c r="J64" s="318"/>
      <c r="K64" s="183" t="s">
        <v>857</v>
      </c>
      <c r="L64" s="318" t="s">
        <v>865</v>
      </c>
      <c r="M64" s="318"/>
      <c r="O64" s="311" t="s">
        <v>166</v>
      </c>
      <c r="P64" s="311"/>
      <c r="Q64" s="311"/>
      <c r="R64" s="311"/>
      <c r="S64" s="311"/>
      <c r="T64" s="311"/>
      <c r="U64" s="311"/>
      <c r="V64" s="311"/>
      <c r="W64" s="311"/>
      <c r="X64" s="311"/>
      <c r="Y64" s="311"/>
      <c r="Z64" s="311"/>
      <c r="AB64" s="183">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c r="F65" s="183">
        <v>4</v>
      </c>
      <c r="G65" s="433">
        <v>84.358181925295099</v>
      </c>
      <c r="H65" s="433"/>
      <c r="I65" s="433">
        <f t="shared" ref="I65:I72" si="5">G65/34</f>
        <v>2.4811229978027969</v>
      </c>
      <c r="J65" s="433"/>
      <c r="K65" s="122">
        <f t="shared" ref="K65:K72" si="6">I65*9</f>
        <v>22.330106980225171</v>
      </c>
      <c r="L65" s="433">
        <f>(136-G65-36)/34</f>
        <v>0.46005347278543823</v>
      </c>
      <c r="M65" s="433"/>
      <c r="O65" s="183" t="s">
        <v>861</v>
      </c>
      <c r="P65" s="183">
        <v>1</v>
      </c>
      <c r="Q65" s="183">
        <v>2</v>
      </c>
      <c r="R65" s="183">
        <v>3</v>
      </c>
      <c r="S65" s="183">
        <v>4</v>
      </c>
      <c r="T65" s="183">
        <v>5</v>
      </c>
      <c r="U65" s="183">
        <v>6</v>
      </c>
      <c r="V65" s="183">
        <v>7</v>
      </c>
      <c r="W65" s="183">
        <v>8</v>
      </c>
      <c r="X65" s="183">
        <v>9</v>
      </c>
      <c r="Y65" s="183" t="s">
        <v>483</v>
      </c>
      <c r="Z65" s="183" t="s">
        <v>841</v>
      </c>
      <c r="AB65" s="183">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c r="F66" s="183">
        <v>6</v>
      </c>
      <c r="G66" s="433">
        <v>78.6437158911735</v>
      </c>
      <c r="H66" s="433"/>
      <c r="I66" s="433">
        <f t="shared" si="5"/>
        <v>2.3130504673874559</v>
      </c>
      <c r="J66" s="433"/>
      <c r="K66" s="122">
        <f t="shared" si="6"/>
        <v>20.817454206487103</v>
      </c>
      <c r="L66" s="433">
        <f t="shared" ref="L66:L72" si="7">(136-G66-36)/34</f>
        <v>0.62812600320077938</v>
      </c>
      <c r="M66" s="433"/>
      <c r="O66" s="183">
        <v>0</v>
      </c>
      <c r="P66" s="87">
        <v>1.3037399443949078</v>
      </c>
      <c r="Q66" s="73">
        <v>1.1790144700158429</v>
      </c>
      <c r="R66" s="73">
        <v>1.1407944740953289</v>
      </c>
      <c r="S66" s="73">
        <v>1.1160279507219015</v>
      </c>
      <c r="T66" s="73">
        <v>1.1032347874200337</v>
      </c>
      <c r="U66" s="73">
        <v>1.1160711587077472</v>
      </c>
      <c r="V66" s="73">
        <v>1.1379435918308887</v>
      </c>
      <c r="W66" s="73">
        <v>1.178841787920704</v>
      </c>
      <c r="X66" s="87">
        <v>1.3082697550146316</v>
      </c>
      <c r="Y66" s="87">
        <v>1.2815863413289661</v>
      </c>
      <c r="Z66" s="87">
        <v>1.3905251155644349</v>
      </c>
      <c r="AB66" s="183">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c r="F67" s="183">
        <v>8</v>
      </c>
      <c r="G67" s="433">
        <v>72.898702619030402</v>
      </c>
      <c r="H67" s="433"/>
      <c r="I67" s="433">
        <f t="shared" si="5"/>
        <v>2.1440794887950116</v>
      </c>
      <c r="J67" s="433"/>
      <c r="K67" s="122">
        <f t="shared" si="6"/>
        <v>19.296715399155104</v>
      </c>
      <c r="L67" s="433">
        <f t="shared" si="7"/>
        <v>0.79709698179322341</v>
      </c>
      <c r="M67" s="433"/>
      <c r="O67" s="184">
        <v>1</v>
      </c>
      <c r="P67" s="90">
        <v>1.1967889308199298</v>
      </c>
      <c r="Q67" s="192">
        <v>1.0681961797309938</v>
      </c>
      <c r="R67" s="73">
        <v>0.98569096011203705</v>
      </c>
      <c r="S67" s="73">
        <v>0.95937995860125269</v>
      </c>
      <c r="T67" s="73">
        <v>0.94877200608491064</v>
      </c>
      <c r="U67" s="73">
        <v>0.96251953827700276</v>
      </c>
      <c r="V67" s="73">
        <v>0.98771910467375446</v>
      </c>
      <c r="W67" s="86">
        <v>1.0660035281048286</v>
      </c>
      <c r="X67" s="190">
        <v>1.1967080997820636</v>
      </c>
      <c r="Y67" s="193">
        <v>1.261845988196086</v>
      </c>
      <c r="Z67" s="191">
        <v>1.3100068967799163</v>
      </c>
    </row>
    <row r="68" spans="2:52">
      <c r="F68" s="183">
        <v>10</v>
      </c>
      <c r="G68" s="433">
        <v>67.079517518356695</v>
      </c>
      <c r="H68" s="433"/>
      <c r="I68" s="433">
        <f t="shared" si="5"/>
        <v>1.9729269858340204</v>
      </c>
      <c r="J68" s="433"/>
      <c r="K68" s="122">
        <f t="shared" si="6"/>
        <v>17.756342872506185</v>
      </c>
      <c r="L68" s="433">
        <f t="shared" si="7"/>
        <v>0.9682494847542148</v>
      </c>
      <c r="M68" s="433"/>
      <c r="O68" s="183">
        <v>2</v>
      </c>
      <c r="P68" s="189">
        <v>0.90394255710792992</v>
      </c>
      <c r="Q68" s="73">
        <v>0.7985057116998624</v>
      </c>
      <c r="R68" s="73">
        <v>0.72049041458990115</v>
      </c>
      <c r="S68" s="73">
        <v>0.70172911737738086</v>
      </c>
      <c r="T68" s="73">
        <v>0.69080336761035765</v>
      </c>
      <c r="U68" s="73">
        <v>0.70032497273852767</v>
      </c>
      <c r="V68" s="73">
        <v>0.72263519716535973</v>
      </c>
      <c r="W68" s="73">
        <v>0.79812850864061269</v>
      </c>
      <c r="X68" s="189">
        <v>0.90146747049043807</v>
      </c>
      <c r="Y68" s="189">
        <v>0.98205415024432885</v>
      </c>
      <c r="Z68" s="189">
        <v>0.99307248208071497</v>
      </c>
    </row>
    <row r="69" spans="2:52">
      <c r="F69" s="183">
        <v>12</v>
      </c>
      <c r="G69" s="433">
        <v>61.196445113460598</v>
      </c>
      <c r="H69" s="433"/>
      <c r="I69" s="433">
        <f t="shared" si="5"/>
        <v>1.7998954445135471</v>
      </c>
      <c r="J69" s="433"/>
      <c r="K69" s="122">
        <f t="shared" si="6"/>
        <v>16.199059000621922</v>
      </c>
      <c r="L69" s="433">
        <f t="shared" si="7"/>
        <v>1.1412810260746884</v>
      </c>
      <c r="M69" s="433"/>
      <c r="O69" s="183">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c r="F70" s="183">
        <v>14</v>
      </c>
      <c r="G70" s="433">
        <v>55.287157732039198</v>
      </c>
      <c r="H70" s="433"/>
      <c r="I70" s="433">
        <f t="shared" si="5"/>
        <v>1.6260928744717411</v>
      </c>
      <c r="J70" s="433"/>
      <c r="K70" s="122">
        <f t="shared" si="6"/>
        <v>14.63483587024567</v>
      </c>
      <c r="L70" s="433">
        <f t="shared" si="7"/>
        <v>1.3150835961164944</v>
      </c>
      <c r="M70" s="433"/>
    </row>
    <row r="71" spans="2:52">
      <c r="F71" s="183">
        <v>16</v>
      </c>
      <c r="G71" s="433">
        <v>49.370159536336097</v>
      </c>
      <c r="H71" s="433"/>
      <c r="I71" s="433">
        <f t="shared" si="5"/>
        <v>1.4520635157745911</v>
      </c>
      <c r="J71" s="433"/>
      <c r="K71" s="122">
        <f t="shared" si="6"/>
        <v>13.068571641971321</v>
      </c>
      <c r="L71" s="433">
        <f t="shared" si="7"/>
        <v>1.4891129548136439</v>
      </c>
      <c r="M71" s="433"/>
    </row>
    <row r="72" spans="2:52">
      <c r="F72" s="183">
        <v>18</v>
      </c>
      <c r="G72" s="433">
        <v>45.546112420720597</v>
      </c>
      <c r="H72" s="433"/>
      <c r="I72" s="433">
        <f t="shared" si="5"/>
        <v>1.3395915417858999</v>
      </c>
      <c r="J72" s="433"/>
      <c r="K72" s="122">
        <f t="shared" si="6"/>
        <v>12.056323876073099</v>
      </c>
      <c r="L72" s="433">
        <f t="shared" si="7"/>
        <v>1.6015849288023356</v>
      </c>
      <c r="M72" s="433"/>
    </row>
    <row r="73" spans="2:52">
      <c r="G73" s="213"/>
      <c r="H73" s="213"/>
      <c r="I73" s="213"/>
      <c r="J73" s="213"/>
      <c r="K73" s="213"/>
      <c r="L73" s="213"/>
      <c r="M73" s="213"/>
    </row>
    <row r="74" spans="2:52">
      <c r="G74" s="213"/>
      <c r="H74" s="213"/>
      <c r="I74" s="213"/>
      <c r="J74" s="213"/>
      <c r="K74" s="213"/>
      <c r="L74" s="213"/>
      <c r="M74" s="213"/>
    </row>
    <row r="75" spans="2:52" ht="18.75">
      <c r="B75" s="319" t="s">
        <v>39</v>
      </c>
      <c r="C75" s="319"/>
      <c r="D75" s="319"/>
      <c r="E75" s="319"/>
      <c r="F75" s="319"/>
      <c r="G75" s="319"/>
      <c r="H75" s="319"/>
      <c r="I75" s="319"/>
      <c r="J75" s="319"/>
      <c r="K75" s="319"/>
      <c r="L75" s="319"/>
      <c r="M75" s="319"/>
      <c r="N75" s="319"/>
      <c r="O75" s="319"/>
      <c r="P75" s="319"/>
      <c r="Q75" s="319"/>
      <c r="R75" s="319"/>
      <c r="S75" s="319"/>
      <c r="T75" s="319"/>
      <c r="U75" s="319"/>
      <c r="V75" s="319"/>
      <c r="W75" s="319"/>
      <c r="X75" s="319"/>
      <c r="Y75" s="319"/>
      <c r="Z75" s="319"/>
    </row>
    <row r="77" spans="2:52">
      <c r="B77" s="311" t="s">
        <v>932</v>
      </c>
      <c r="C77" s="311"/>
      <c r="D77" s="311"/>
      <c r="E77" s="311"/>
      <c r="F77" s="311"/>
      <c r="G77" s="311"/>
      <c r="H77" s="311"/>
      <c r="I77" s="311"/>
      <c r="J77" s="311"/>
      <c r="K77" s="311"/>
      <c r="L77" s="311"/>
      <c r="M77" s="311"/>
      <c r="O77" s="311" t="s">
        <v>860</v>
      </c>
      <c r="P77" s="311"/>
      <c r="Q77" s="311"/>
      <c r="R77" s="311"/>
      <c r="S77" s="311"/>
      <c r="T77" s="311"/>
      <c r="U77" s="311"/>
      <c r="V77" s="311"/>
      <c r="W77" s="311"/>
      <c r="X77" s="311"/>
      <c r="Y77" s="311"/>
      <c r="Z77" s="311"/>
    </row>
    <row r="78" spans="2:52">
      <c r="B78" s="204" t="s">
        <v>12</v>
      </c>
      <c r="C78" s="204">
        <v>1</v>
      </c>
      <c r="D78" s="204">
        <v>2</v>
      </c>
      <c r="E78" s="204">
        <v>3</v>
      </c>
      <c r="F78" s="204">
        <v>4</v>
      </c>
      <c r="G78" s="204">
        <v>5</v>
      </c>
      <c r="H78" s="204">
        <v>6</v>
      </c>
      <c r="I78" s="204">
        <v>7</v>
      </c>
      <c r="J78" s="204">
        <v>8</v>
      </c>
      <c r="K78" s="204">
        <v>9</v>
      </c>
      <c r="L78" s="204" t="s">
        <v>483</v>
      </c>
      <c r="M78" s="204" t="s">
        <v>841</v>
      </c>
      <c r="O78" s="204" t="s">
        <v>12</v>
      </c>
      <c r="P78" s="204">
        <v>1</v>
      </c>
      <c r="Q78" s="204">
        <v>2</v>
      </c>
      <c r="R78" s="204">
        <v>3</v>
      </c>
      <c r="S78" s="204">
        <v>4</v>
      </c>
      <c r="T78" s="204">
        <v>5</v>
      </c>
      <c r="U78" s="204">
        <v>6</v>
      </c>
      <c r="V78" s="204">
        <v>7</v>
      </c>
      <c r="W78" s="204">
        <v>8</v>
      </c>
      <c r="X78" s="204">
        <v>9</v>
      </c>
      <c r="Y78" s="204" t="s">
        <v>483</v>
      </c>
      <c r="Z78" s="204" t="s">
        <v>841</v>
      </c>
    </row>
    <row r="79" spans="2:52">
      <c r="B79" s="204">
        <v>4</v>
      </c>
      <c r="C79" s="207">
        <v>2.58204569899525</v>
      </c>
      <c r="D79" s="207">
        <v>2.5095349156262801</v>
      </c>
      <c r="E79" s="207">
        <v>2.5147739801543501</v>
      </c>
      <c r="F79" s="207">
        <v>2.5079678651389399</v>
      </c>
      <c r="G79" s="207">
        <v>2.5046121045990501</v>
      </c>
      <c r="H79" s="207">
        <v>2.5038711399839801</v>
      </c>
      <c r="I79" s="207">
        <v>2.5096632181377898</v>
      </c>
      <c r="J79" s="207">
        <v>2.5210685069238101</v>
      </c>
      <c r="K79" s="207">
        <v>2.5929868670928302</v>
      </c>
      <c r="L79" s="207">
        <v>2.5825659165294401</v>
      </c>
      <c r="M79" s="207">
        <v>2.6374605702385598</v>
      </c>
      <c r="O79" s="204">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c r="B80" s="204">
        <v>6</v>
      </c>
      <c r="C80" s="207">
        <v>2.46114090057497</v>
      </c>
      <c r="D80" s="207">
        <v>2.3717968628668999</v>
      </c>
      <c r="E80" s="207">
        <v>2.3663006309300099</v>
      </c>
      <c r="F80" s="207">
        <v>2.35304034000522</v>
      </c>
      <c r="G80" s="207">
        <v>2.3548447700906401</v>
      </c>
      <c r="H80" s="207">
        <v>2.3516108076895299</v>
      </c>
      <c r="I80" s="207">
        <v>2.3629526059495598</v>
      </c>
      <c r="J80" s="207">
        <v>2.3852960312296601</v>
      </c>
      <c r="K80" s="207">
        <v>2.4749050189961999</v>
      </c>
      <c r="L80" s="207">
        <v>2.4606689497129</v>
      </c>
      <c r="M80" s="207">
        <v>2.52722179367463</v>
      </c>
      <c r="O80" s="204">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c r="B81" s="204">
        <v>8</v>
      </c>
      <c r="C81" s="207">
        <v>2.32976454529943</v>
      </c>
      <c r="D81" s="207">
        <v>2.2354765482622998</v>
      </c>
      <c r="E81" s="207">
        <v>2.2239223951265901</v>
      </c>
      <c r="F81" s="207">
        <v>2.2009554587607099</v>
      </c>
      <c r="G81" s="207">
        <v>2.2036539792387502</v>
      </c>
      <c r="H81" s="207">
        <v>2.20477114484647</v>
      </c>
      <c r="I81" s="207">
        <v>2.2208096837715701</v>
      </c>
      <c r="J81" s="207">
        <v>2.2530594974612601</v>
      </c>
      <c r="K81" s="207">
        <v>2.3467179395456901</v>
      </c>
      <c r="L81" s="207">
        <v>2.31651724137931</v>
      </c>
      <c r="M81" s="207">
        <v>2.3999314794723898</v>
      </c>
      <c r="O81" s="204">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c r="B82" s="204">
        <v>10</v>
      </c>
      <c r="C82" s="207">
        <v>2.1751245617272499</v>
      </c>
      <c r="D82" s="207">
        <v>2.08419672131147</v>
      </c>
      <c r="E82" s="207">
        <v>2.07907838369804</v>
      </c>
      <c r="F82" s="207">
        <v>2.0544735577811402</v>
      </c>
      <c r="G82" s="207">
        <v>2.0545566368799899</v>
      </c>
      <c r="H82" s="207">
        <v>2.0488106386963798</v>
      </c>
      <c r="I82" s="207">
        <v>2.0748746987029798</v>
      </c>
      <c r="J82" s="207">
        <v>2.0901379977146801</v>
      </c>
      <c r="K82" s="207">
        <v>2.18814650966105</v>
      </c>
      <c r="L82" s="207">
        <v>2.1463759633206498</v>
      </c>
      <c r="M82" s="207">
        <v>2.2236265588136099</v>
      </c>
      <c r="O82" s="204">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c r="B83" s="204">
        <v>12</v>
      </c>
      <c r="C83" s="207">
        <v>1.99641678453559</v>
      </c>
      <c r="D83" s="207">
        <v>1.9241108752974401</v>
      </c>
      <c r="E83" s="207">
        <v>1.9279385374607401</v>
      </c>
      <c r="F83" s="207">
        <v>1.9069680851063799</v>
      </c>
      <c r="G83" s="207">
        <v>1.8989058406534101</v>
      </c>
      <c r="H83" s="207">
        <v>1.9015127132281899</v>
      </c>
      <c r="I83" s="207">
        <v>1.9151726427622799</v>
      </c>
      <c r="J83" s="207">
        <v>1.9329626789365999</v>
      </c>
      <c r="K83" s="207">
        <v>2.0196176060545699</v>
      </c>
      <c r="L83" s="207">
        <v>1.9615718627876599</v>
      </c>
      <c r="M83" s="207">
        <v>2.0398849221917001</v>
      </c>
      <c r="O83" s="204">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c r="B84" s="204">
        <v>14</v>
      </c>
      <c r="C84" s="207">
        <v>1.82821250189193</v>
      </c>
      <c r="D84" s="207">
        <v>1.7673301990597099</v>
      </c>
      <c r="E84" s="207">
        <v>1.77043508347028</v>
      </c>
      <c r="F84" s="207">
        <v>1.7536338396211</v>
      </c>
      <c r="G84" s="207">
        <v>1.7418550272798099</v>
      </c>
      <c r="H84" s="207">
        <v>1.74094866162232</v>
      </c>
      <c r="I84" s="207">
        <v>1.7620055899042899</v>
      </c>
      <c r="J84" s="207">
        <v>1.7596360790451899</v>
      </c>
      <c r="K84" s="207">
        <v>1.83047945205479</v>
      </c>
      <c r="L84" s="207">
        <v>1.7627006817681901</v>
      </c>
      <c r="M84" s="207">
        <v>1.83160514309415</v>
      </c>
      <c r="O84" s="204">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c r="B85" s="204">
        <v>16</v>
      </c>
      <c r="C85" s="207">
        <v>1.6476028230713</v>
      </c>
      <c r="D85" s="207">
        <v>1.5698166431593701</v>
      </c>
      <c r="E85" s="207">
        <v>1.5883944271608199</v>
      </c>
      <c r="F85" s="207">
        <v>1.5927683036286699</v>
      </c>
      <c r="G85" s="207">
        <v>1.56333866797981</v>
      </c>
      <c r="H85" s="207">
        <v>1.5732911392405</v>
      </c>
      <c r="I85" s="207">
        <v>1.58013157894736</v>
      </c>
      <c r="J85" s="207">
        <v>1.5906202723146701</v>
      </c>
      <c r="K85" s="207">
        <v>1.6381562731082</v>
      </c>
      <c r="L85" s="207">
        <v>1.5386374775363501</v>
      </c>
      <c r="M85" s="207">
        <v>1.61573033707865</v>
      </c>
      <c r="O85" s="204">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c r="B86" s="204">
        <v>18</v>
      </c>
      <c r="C86" s="207">
        <v>1.5529157667386599</v>
      </c>
      <c r="D86" s="207">
        <v>1.4751243781094501</v>
      </c>
      <c r="E86" s="207">
        <v>1.5247797356828099</v>
      </c>
      <c r="F86" s="207">
        <v>1.4753937007874001</v>
      </c>
      <c r="G86" s="207">
        <v>1.4375600384245899</v>
      </c>
      <c r="H86" s="207">
        <v>1.4815200416449701</v>
      </c>
      <c r="I86" s="207">
        <v>1.46764091858037</v>
      </c>
      <c r="J86" s="207">
        <v>1.4576170717249499</v>
      </c>
      <c r="K86" s="207">
        <v>1.5480349344978099</v>
      </c>
      <c r="L86" s="207">
        <v>1.4071261682242899</v>
      </c>
      <c r="M86" s="207">
        <v>1.4742647058823499</v>
      </c>
      <c r="O86" s="204">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c r="B88" s="311" t="s">
        <v>933</v>
      </c>
      <c r="C88" s="311"/>
      <c r="D88" s="311"/>
      <c r="E88" s="311"/>
      <c r="F88" s="311"/>
      <c r="G88" s="311"/>
      <c r="H88" s="311"/>
      <c r="I88" s="311"/>
      <c r="J88" s="311"/>
      <c r="K88" s="311"/>
      <c r="L88" s="311"/>
      <c r="M88" s="311"/>
      <c r="O88" s="311" t="s">
        <v>862</v>
      </c>
      <c r="P88" s="311"/>
      <c r="Q88" s="311"/>
      <c r="R88" s="311"/>
      <c r="S88" s="311"/>
      <c r="T88" s="311"/>
      <c r="U88" s="311"/>
      <c r="V88" s="311"/>
      <c r="W88" s="311"/>
      <c r="X88" s="311"/>
      <c r="Y88" s="311"/>
      <c r="Z88" s="311"/>
    </row>
    <row r="89" spans="2:26">
      <c r="B89" s="204" t="s">
        <v>12</v>
      </c>
      <c r="C89" s="204">
        <v>1</v>
      </c>
      <c r="D89" s="204">
        <v>2</v>
      </c>
      <c r="E89" s="204">
        <v>3</v>
      </c>
      <c r="F89" s="204">
        <v>4</v>
      </c>
      <c r="G89" s="204">
        <v>5</v>
      </c>
      <c r="H89" s="204">
        <v>6</v>
      </c>
      <c r="I89" s="204">
        <v>7</v>
      </c>
      <c r="J89" s="204">
        <v>8</v>
      </c>
      <c r="K89" s="204">
        <v>9</v>
      </c>
      <c r="L89" s="204" t="s">
        <v>483</v>
      </c>
      <c r="M89" s="204" t="s">
        <v>841</v>
      </c>
      <c r="O89" s="204" t="s">
        <v>12</v>
      </c>
      <c r="P89" s="204">
        <v>1</v>
      </c>
      <c r="Q89" s="204">
        <v>2</v>
      </c>
      <c r="R89" s="204">
        <v>3</v>
      </c>
      <c r="S89" s="204">
        <v>4</v>
      </c>
      <c r="T89" s="204">
        <v>5</v>
      </c>
      <c r="U89" s="204">
        <v>6</v>
      </c>
      <c r="V89" s="204">
        <v>7</v>
      </c>
      <c r="W89" s="204">
        <v>8</v>
      </c>
      <c r="X89" s="204">
        <v>9</v>
      </c>
      <c r="Y89" s="204" t="s">
        <v>483</v>
      </c>
      <c r="Z89" s="204" t="s">
        <v>841</v>
      </c>
    </row>
    <row r="90" spans="2:26">
      <c r="B90" s="204">
        <v>4</v>
      </c>
      <c r="C90" s="207">
        <v>2.2120231837174802</v>
      </c>
      <c r="D90" s="207">
        <v>2.1532846715328402</v>
      </c>
      <c r="E90" s="207">
        <v>2.0970464135020999</v>
      </c>
      <c r="F90" s="207">
        <v>2.1308056872037899</v>
      </c>
      <c r="G90" s="207">
        <v>2.1084745762711798</v>
      </c>
      <c r="H90" s="207">
        <v>2.1602040816326502</v>
      </c>
      <c r="I90" s="207">
        <v>2.1136752136752102</v>
      </c>
      <c r="J90" s="207">
        <v>2.1489045673969498</v>
      </c>
      <c r="K90" s="207">
        <v>2.2202858575727098</v>
      </c>
      <c r="L90" s="207">
        <v>2.3326366079426601</v>
      </c>
      <c r="M90" s="207">
        <v>2.3228463033219202</v>
      </c>
      <c r="O90" s="204">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c r="B91" s="204">
        <v>6</v>
      </c>
      <c r="C91" s="207">
        <v>2.1448288386452301</v>
      </c>
      <c r="D91" s="207">
        <v>2.05649717514124</v>
      </c>
      <c r="E91" s="207">
        <v>1.98317064961292</v>
      </c>
      <c r="F91" s="207">
        <v>2.0128565689031701</v>
      </c>
      <c r="G91" s="207">
        <v>1.98490230905861</v>
      </c>
      <c r="H91" s="207">
        <v>2.0024439918533599</v>
      </c>
      <c r="I91" s="207">
        <v>1.99415014624634</v>
      </c>
      <c r="J91" s="207">
        <v>2.0722162931341099</v>
      </c>
      <c r="K91" s="207">
        <v>2.1609718406593399</v>
      </c>
      <c r="L91" s="207">
        <v>2.29813488405077</v>
      </c>
      <c r="M91" s="207">
        <v>2.2998674130819001</v>
      </c>
      <c r="O91" s="204">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c r="B92" s="204">
        <v>8</v>
      </c>
      <c r="C92" s="207">
        <v>2.07300275482093</v>
      </c>
      <c r="D92" s="207">
        <v>1.96187251582511</v>
      </c>
      <c r="E92" s="207">
        <v>1.88522047418568</v>
      </c>
      <c r="F92" s="207">
        <v>1.88314374353671</v>
      </c>
      <c r="G92" s="207">
        <v>1.8526376146788901</v>
      </c>
      <c r="H92" s="207">
        <v>1.89444161142274</v>
      </c>
      <c r="I92" s="207">
        <v>1.8944854537559701</v>
      </c>
      <c r="J92" s="207">
        <v>1.9847358640828201</v>
      </c>
      <c r="K92" s="207">
        <v>2.10104107820192</v>
      </c>
      <c r="L92" s="207">
        <v>2.2557489791532301</v>
      </c>
      <c r="M92" s="207">
        <v>2.2397478795424401</v>
      </c>
      <c r="O92" s="204">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c r="B93" s="204">
        <v>10</v>
      </c>
      <c r="C93" s="207">
        <v>1.9985829959514101</v>
      </c>
      <c r="D93" s="207">
        <v>1.89207288584332</v>
      </c>
      <c r="E93" s="207">
        <v>1.79800705833506</v>
      </c>
      <c r="F93" s="207">
        <v>1.7653320990511401</v>
      </c>
      <c r="G93" s="207">
        <v>1.7581935483870901</v>
      </c>
      <c r="H93" s="207">
        <v>1.78769795731007</v>
      </c>
      <c r="I93" s="207">
        <v>1.8014853472501</v>
      </c>
      <c r="J93" s="207">
        <v>1.9023190442726601</v>
      </c>
      <c r="K93" s="207">
        <v>2.02223732763643</v>
      </c>
      <c r="L93" s="207">
        <v>2.18675520785954</v>
      </c>
      <c r="M93" s="207">
        <v>2.1851096379398198</v>
      </c>
      <c r="O93" s="204">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c r="B94" s="204">
        <v>12</v>
      </c>
      <c r="C94" s="207">
        <v>1.90394366197183</v>
      </c>
      <c r="D94" s="207">
        <v>1.8032371294851699</v>
      </c>
      <c r="E94" s="207">
        <v>1.71875746714456</v>
      </c>
      <c r="F94" s="207">
        <v>1.67208814270724</v>
      </c>
      <c r="G94" s="207">
        <v>1.6738939349545801</v>
      </c>
      <c r="H94" s="207">
        <v>1.6825185972369801</v>
      </c>
      <c r="I94" s="207">
        <v>1.71137640449438</v>
      </c>
      <c r="J94" s="207">
        <v>1.8114090336512501</v>
      </c>
      <c r="K94" s="207">
        <v>1.9400026965080199</v>
      </c>
      <c r="L94" s="207">
        <v>2.0844959199789401</v>
      </c>
      <c r="M94" s="207">
        <v>2.0991497115092601</v>
      </c>
      <c r="O94" s="204">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c r="B95" s="204">
        <v>14</v>
      </c>
      <c r="C95" s="130">
        <v>1.8011970927746901</v>
      </c>
      <c r="D95" s="207">
        <v>1.6945960698689899</v>
      </c>
      <c r="E95" s="207">
        <v>1.62056622193296</v>
      </c>
      <c r="F95" s="207">
        <v>1.5683478260869499</v>
      </c>
      <c r="G95" s="207">
        <v>1.5629409580393601</v>
      </c>
      <c r="H95" s="207">
        <v>1.5853573907009</v>
      </c>
      <c r="I95" s="207">
        <v>1.62561728395061</v>
      </c>
      <c r="J95" s="207">
        <v>1.7017151379567399</v>
      </c>
      <c r="K95" s="130">
        <v>1.83305578684429</v>
      </c>
      <c r="L95" s="207">
        <v>1.95371142618849</v>
      </c>
      <c r="M95" s="207">
        <v>1.9953190440995301</v>
      </c>
      <c r="O95" s="204">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c r="B96" s="206">
        <v>16</v>
      </c>
      <c r="C96" s="207">
        <v>1.67780429594272</v>
      </c>
      <c r="D96" s="196">
        <v>1.5901639344262199</v>
      </c>
      <c r="E96" s="207">
        <v>1.50115366866635</v>
      </c>
      <c r="F96" s="207">
        <v>1.4763529985372901</v>
      </c>
      <c r="G96" s="207">
        <v>1.4558024691358</v>
      </c>
      <c r="H96" s="207">
        <v>1.4680648236415601</v>
      </c>
      <c r="I96" s="207">
        <v>1.5352233676975899</v>
      </c>
      <c r="J96" s="195">
        <v>1.5652498135719599</v>
      </c>
      <c r="K96" s="207">
        <v>1.6984282907662001</v>
      </c>
      <c r="L96" s="196">
        <v>1.83140958377054</v>
      </c>
      <c r="M96" s="207">
        <v>1.81646090534979</v>
      </c>
      <c r="O96" s="204">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c r="B97" s="206">
        <v>18</v>
      </c>
      <c r="C97" s="207">
        <v>1.5575342465753399</v>
      </c>
      <c r="D97" s="196">
        <v>1.4371069182389899</v>
      </c>
      <c r="E97" s="207">
        <v>1.3713355048859901</v>
      </c>
      <c r="F97" s="207">
        <v>1.39619377162629</v>
      </c>
      <c r="G97" s="207">
        <v>1.3388554216867401</v>
      </c>
      <c r="H97" s="207">
        <v>1.3655394524959701</v>
      </c>
      <c r="I97" s="207">
        <v>1.45696400625978</v>
      </c>
      <c r="J97" s="195">
        <v>1.4307270233196101</v>
      </c>
      <c r="K97" s="207">
        <v>1.5698324022346299</v>
      </c>
      <c r="L97" s="196">
        <v>1.5067567567567499</v>
      </c>
      <c r="M97" s="207">
        <v>1.62153344208809</v>
      </c>
      <c r="O97" s="204">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c r="B99" s="311" t="s">
        <v>934</v>
      </c>
      <c r="C99" s="311"/>
      <c r="D99" s="311"/>
      <c r="E99" s="311"/>
      <c r="F99" s="311"/>
      <c r="G99" s="311"/>
      <c r="H99" s="311"/>
      <c r="I99" s="311"/>
      <c r="J99" s="311"/>
      <c r="K99" s="311"/>
      <c r="L99" s="311"/>
      <c r="M99" s="311"/>
      <c r="O99" s="311" t="s">
        <v>863</v>
      </c>
      <c r="P99" s="311"/>
      <c r="Q99" s="311"/>
      <c r="R99" s="311"/>
      <c r="S99" s="311"/>
      <c r="T99" s="311"/>
      <c r="U99" s="311"/>
      <c r="V99" s="311"/>
      <c r="W99" s="311"/>
      <c r="X99" s="311"/>
      <c r="Y99" s="311"/>
      <c r="Z99" s="311"/>
    </row>
    <row r="100" spans="2:26">
      <c r="B100" s="204" t="s">
        <v>12</v>
      </c>
      <c r="C100" s="204">
        <v>1</v>
      </c>
      <c r="D100" s="204">
        <v>2</v>
      </c>
      <c r="E100" s="204">
        <v>3</v>
      </c>
      <c r="F100" s="204">
        <v>4</v>
      </c>
      <c r="G100" s="204">
        <v>5</v>
      </c>
      <c r="H100" s="204">
        <v>6</v>
      </c>
      <c r="I100" s="204">
        <v>7</v>
      </c>
      <c r="J100" s="204">
        <v>8</v>
      </c>
      <c r="K100" s="204">
        <v>9</v>
      </c>
      <c r="L100" s="204" t="s">
        <v>483</v>
      </c>
      <c r="M100" s="204" t="s">
        <v>841</v>
      </c>
      <c r="O100" s="204" t="s">
        <v>12</v>
      </c>
      <c r="P100" s="204">
        <v>1</v>
      </c>
      <c r="Q100" s="204">
        <v>2</v>
      </c>
      <c r="R100" s="204">
        <v>3</v>
      </c>
      <c r="S100" s="204">
        <v>4</v>
      </c>
      <c r="T100" s="204">
        <v>5</v>
      </c>
      <c r="U100" s="204">
        <v>6</v>
      </c>
      <c r="V100" s="204">
        <v>7</v>
      </c>
      <c r="W100" s="204">
        <v>8</v>
      </c>
      <c r="X100" s="204">
        <v>9</v>
      </c>
      <c r="Y100" s="204" t="s">
        <v>483</v>
      </c>
      <c r="Z100" s="204" t="s">
        <v>841</v>
      </c>
    </row>
    <row r="101" spans="2:26">
      <c r="B101" s="204">
        <v>4</v>
      </c>
      <c r="C101" s="207">
        <v>1.6496674057649601</v>
      </c>
      <c r="D101" s="207">
        <v>1.5714285714285701</v>
      </c>
      <c r="E101" s="207">
        <v>1.4920634920634901</v>
      </c>
      <c r="F101" s="207">
        <v>1.44</v>
      </c>
      <c r="G101" s="207">
        <v>1.4418604651162701</v>
      </c>
      <c r="H101" s="207">
        <v>1.47058823529411</v>
      </c>
      <c r="I101" s="207">
        <v>1.53488372093023</v>
      </c>
      <c r="J101" s="207">
        <v>1.5375722543352599</v>
      </c>
      <c r="K101" s="207">
        <v>1.6726926736441401</v>
      </c>
      <c r="L101" s="207">
        <v>1.7962962962962901</v>
      </c>
      <c r="M101" s="207">
        <v>1.7690623859905099</v>
      </c>
      <c r="O101" s="204">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c r="B102" s="204">
        <v>6</v>
      </c>
      <c r="C102" s="207">
        <v>1.62352445193929</v>
      </c>
      <c r="D102" s="207">
        <v>1.4814814814814801</v>
      </c>
      <c r="E102" s="207">
        <v>1.5054151624548699</v>
      </c>
      <c r="F102" s="207">
        <v>1.46929824561403</v>
      </c>
      <c r="G102" s="207">
        <v>1.3684210526315701</v>
      </c>
      <c r="H102" s="207">
        <v>1.4130434782608601</v>
      </c>
      <c r="I102" s="207">
        <v>1.4014869888475801</v>
      </c>
      <c r="J102" s="207">
        <v>1.5691906005221901</v>
      </c>
      <c r="K102" s="207">
        <v>1.64625332826169</v>
      </c>
      <c r="L102" s="207">
        <v>1.79702790866255</v>
      </c>
      <c r="M102" s="207">
        <v>1.7723369267312199</v>
      </c>
      <c r="O102" s="204">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c r="B103" s="204">
        <v>8</v>
      </c>
      <c r="C103" s="207">
        <v>1.5794898222107701</v>
      </c>
      <c r="D103" s="207">
        <v>1.4716713881019801</v>
      </c>
      <c r="E103" s="207">
        <v>1.372634643377</v>
      </c>
      <c r="F103" s="207">
        <v>1.35227272727272</v>
      </c>
      <c r="G103" s="207">
        <v>1.37096774193548</v>
      </c>
      <c r="H103" s="207">
        <v>1.32271762208067</v>
      </c>
      <c r="I103" s="207">
        <v>1.4055232558139501</v>
      </c>
      <c r="J103" s="207">
        <v>1.5021380574221099</v>
      </c>
      <c r="K103" s="207">
        <v>1.60336370007007</v>
      </c>
      <c r="L103" s="207">
        <v>1.78612143742255</v>
      </c>
      <c r="M103" s="207">
        <v>1.7649352457874901</v>
      </c>
      <c r="O103" s="204">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c r="B104" s="204">
        <v>10</v>
      </c>
      <c r="C104" s="207">
        <v>1.5710751237067</v>
      </c>
      <c r="D104" s="207">
        <v>1.4324596774193501</v>
      </c>
      <c r="E104" s="207">
        <v>1.3320964749536099</v>
      </c>
      <c r="F104" s="207">
        <v>1.3094660194174701</v>
      </c>
      <c r="G104" s="207">
        <v>1.2603878116343401</v>
      </c>
      <c r="H104" s="207">
        <v>1.30878859857482</v>
      </c>
      <c r="I104" s="207">
        <v>1.3109640831758</v>
      </c>
      <c r="J104" s="207">
        <v>1.43951261966927</v>
      </c>
      <c r="K104" s="207">
        <v>1.5829943043124399</v>
      </c>
      <c r="L104" s="207">
        <v>1.7752439167744201</v>
      </c>
      <c r="M104" s="207">
        <v>1.76129476584022</v>
      </c>
      <c r="O104" s="204">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c r="B105" s="204">
        <v>12</v>
      </c>
      <c r="C105" s="207">
        <v>1.54838709677419</v>
      </c>
      <c r="D105" s="207">
        <v>1.3832046332046299</v>
      </c>
      <c r="E105" s="207">
        <v>1.2876494023904299</v>
      </c>
      <c r="F105" s="207">
        <v>1.24373119358074</v>
      </c>
      <c r="G105" s="207">
        <v>1.2176339285714199</v>
      </c>
      <c r="H105" s="207">
        <v>1.2636186770428</v>
      </c>
      <c r="I105" s="207">
        <v>1.2815315315315301</v>
      </c>
      <c r="J105" s="207">
        <v>1.4079378068739701</v>
      </c>
      <c r="K105" s="207">
        <v>1.5458958517210899</v>
      </c>
      <c r="L105" s="207">
        <v>1.7504134509371501</v>
      </c>
      <c r="M105" s="207">
        <v>1.74229183841714</v>
      </c>
      <c r="O105" s="204">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c r="B106" s="204">
        <v>14</v>
      </c>
      <c r="C106" s="207">
        <v>1.5188309731846901</v>
      </c>
      <c r="D106" s="207">
        <v>1.3444141689373199</v>
      </c>
      <c r="E106" s="207">
        <v>1.2618061309030599</v>
      </c>
      <c r="F106" s="207">
        <v>1.2107843137254899</v>
      </c>
      <c r="G106" s="207">
        <v>1.1806722689075599</v>
      </c>
      <c r="H106" s="207">
        <v>1.2253937007874001</v>
      </c>
      <c r="I106" s="207">
        <v>1.22854973424449</v>
      </c>
      <c r="J106" s="207">
        <v>1.39015151515151</v>
      </c>
      <c r="K106" s="207">
        <v>1.5234936428966199</v>
      </c>
      <c r="L106" s="207">
        <v>1.71188299817184</v>
      </c>
      <c r="M106" s="207">
        <v>1.7104423164614599</v>
      </c>
      <c r="O106" s="204">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c r="B107" s="204">
        <v>16</v>
      </c>
      <c r="C107" s="207">
        <v>1.4724567752312001</v>
      </c>
      <c r="D107" s="207">
        <v>1.27962382445141</v>
      </c>
      <c r="E107" s="207">
        <v>1.2395929694727099</v>
      </c>
      <c r="F107" s="207">
        <v>1.1517587939698399</v>
      </c>
      <c r="G107" s="207">
        <v>1.1569264069264</v>
      </c>
      <c r="H107" s="207">
        <v>1.1736040609137</v>
      </c>
      <c r="I107" s="207">
        <v>1.20330147697654</v>
      </c>
      <c r="J107" s="207">
        <v>1.34602076124567</v>
      </c>
      <c r="K107" s="207">
        <v>1.4716622289843999</v>
      </c>
      <c r="L107" s="207">
        <v>1.6565474659120101</v>
      </c>
      <c r="M107" s="207">
        <v>1.6795634920634901</v>
      </c>
      <c r="O107" s="204">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c r="B108" s="204">
        <v>18</v>
      </c>
      <c r="C108" s="207">
        <v>1.4167852062588899</v>
      </c>
      <c r="D108" s="207">
        <v>1.28275862068965</v>
      </c>
      <c r="E108" s="207">
        <v>1.1453488372092999</v>
      </c>
      <c r="F108" s="207">
        <v>1.04285714285714</v>
      </c>
      <c r="G108" s="207">
        <v>1.06766917293233</v>
      </c>
      <c r="H108" s="207">
        <v>1.1071428571428501</v>
      </c>
      <c r="I108" s="207">
        <v>1.1264705882352899</v>
      </c>
      <c r="J108" s="207">
        <v>1.2558139534883701</v>
      </c>
      <c r="K108" s="207">
        <v>1.41260744985673</v>
      </c>
      <c r="L108" s="207">
        <v>1.4739819004524799</v>
      </c>
      <c r="M108" s="207">
        <v>1.5689655172413699</v>
      </c>
      <c r="O108" s="204">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c r="B110" s="311" t="s">
        <v>935</v>
      </c>
      <c r="C110" s="311"/>
      <c r="D110" s="311"/>
      <c r="E110" s="311"/>
      <c r="F110" s="311"/>
      <c r="G110" s="311"/>
      <c r="H110" s="311"/>
      <c r="I110" s="311"/>
      <c r="J110" s="311"/>
      <c r="K110" s="311"/>
      <c r="L110" s="311"/>
      <c r="M110" s="311"/>
      <c r="O110" s="311" t="s">
        <v>864</v>
      </c>
      <c r="P110" s="311"/>
      <c r="Q110" s="311"/>
      <c r="R110" s="311"/>
      <c r="S110" s="311"/>
      <c r="T110" s="311"/>
      <c r="U110" s="311"/>
      <c r="V110" s="311"/>
      <c r="W110" s="311"/>
      <c r="X110" s="311"/>
      <c r="Y110" s="311"/>
      <c r="Z110" s="311"/>
    </row>
    <row r="111" spans="2:26">
      <c r="B111" s="204" t="s">
        <v>12</v>
      </c>
      <c r="C111" s="204">
        <v>1</v>
      </c>
      <c r="D111" s="204">
        <v>2</v>
      </c>
      <c r="E111" s="204">
        <v>3</v>
      </c>
      <c r="F111" s="204">
        <v>4</v>
      </c>
      <c r="G111" s="204">
        <v>5</v>
      </c>
      <c r="H111" s="204">
        <v>6</v>
      </c>
      <c r="I111" s="204">
        <v>7</v>
      </c>
      <c r="J111" s="204">
        <v>8</v>
      </c>
      <c r="K111" s="204">
        <v>9</v>
      </c>
      <c r="L111" s="204" t="s">
        <v>483</v>
      </c>
      <c r="M111" s="204" t="s">
        <v>841</v>
      </c>
      <c r="O111" s="204" t="s">
        <v>12</v>
      </c>
      <c r="P111" s="204">
        <v>1</v>
      </c>
      <c r="Q111" s="204">
        <v>2</v>
      </c>
      <c r="R111" s="204">
        <v>3</v>
      </c>
      <c r="S111" s="204">
        <v>4</v>
      </c>
      <c r="T111" s="204">
        <v>5</v>
      </c>
      <c r="U111" s="204">
        <v>6</v>
      </c>
      <c r="V111" s="204">
        <v>7</v>
      </c>
      <c r="W111" s="204">
        <v>8</v>
      </c>
      <c r="X111" s="204">
        <v>9</v>
      </c>
      <c r="Y111" s="204" t="s">
        <v>483</v>
      </c>
      <c r="Z111" s="204" t="s">
        <v>841</v>
      </c>
    </row>
    <row r="112" spans="2:26">
      <c r="B112" s="204">
        <v>4</v>
      </c>
      <c r="C112" s="207">
        <v>0.94117647058823495</v>
      </c>
      <c r="D112" s="207">
        <v>0.85714285714285698</v>
      </c>
      <c r="E112" s="207">
        <v>1</v>
      </c>
      <c r="F112" s="207">
        <v>0.5</v>
      </c>
      <c r="G112" s="248">
        <v>0.5</v>
      </c>
      <c r="H112" s="207">
        <v>1</v>
      </c>
      <c r="I112" s="248">
        <v>0.5</v>
      </c>
      <c r="J112" s="207">
        <v>0.875</v>
      </c>
      <c r="K112" s="207">
        <v>0.86206896551724099</v>
      </c>
      <c r="L112" s="207">
        <v>0.97275204359672995</v>
      </c>
      <c r="M112" s="207">
        <v>0.96866840731070403</v>
      </c>
      <c r="O112" s="204">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c r="B113" s="204">
        <v>6</v>
      </c>
      <c r="C113" s="207">
        <v>0.87037037037037002</v>
      </c>
      <c r="D113" s="207">
        <v>0.86792452830188604</v>
      </c>
      <c r="E113" s="207">
        <v>0.72727272727272696</v>
      </c>
      <c r="F113" s="207">
        <v>0.66666666666666596</v>
      </c>
      <c r="G113" s="207">
        <v>0.71428571428571397</v>
      </c>
      <c r="H113" s="207">
        <v>0.83333333333333304</v>
      </c>
      <c r="I113" s="207">
        <v>0.6</v>
      </c>
      <c r="J113" s="207">
        <v>0.75471698113207497</v>
      </c>
      <c r="K113" s="207">
        <v>0.85507246376811596</v>
      </c>
      <c r="L113" s="207">
        <v>0.97145256087321497</v>
      </c>
      <c r="M113" s="207">
        <v>0.96353691886964399</v>
      </c>
      <c r="O113" s="204">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c r="B114" s="204">
        <v>8</v>
      </c>
      <c r="C114" s="207">
        <v>0.88774002954209696</v>
      </c>
      <c r="D114" s="207">
        <v>0.81097560975609695</v>
      </c>
      <c r="E114" s="207">
        <v>0.77611940298507398</v>
      </c>
      <c r="F114" s="207">
        <v>0.70909090909090899</v>
      </c>
      <c r="G114" s="207">
        <v>0.61111111111111105</v>
      </c>
      <c r="H114" s="207">
        <v>0.67441860465116199</v>
      </c>
      <c r="I114" s="207">
        <v>0.61016949152542299</v>
      </c>
      <c r="J114" s="207">
        <v>0.78089887640449396</v>
      </c>
      <c r="K114" s="207">
        <v>0.87141073657927504</v>
      </c>
      <c r="L114" s="207">
        <v>0.96806569343065696</v>
      </c>
      <c r="M114" s="207">
        <v>0.96092278719397295</v>
      </c>
      <c r="O114" s="204">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c r="B115" s="204">
        <v>10</v>
      </c>
      <c r="C115" s="207">
        <v>0.85449957947855304</v>
      </c>
      <c r="D115" s="207">
        <v>0.78409090909090895</v>
      </c>
      <c r="E115" s="207">
        <v>0.71621621621621601</v>
      </c>
      <c r="F115" s="207">
        <v>0.65648854961832004</v>
      </c>
      <c r="G115" s="207">
        <v>0.72826086956521696</v>
      </c>
      <c r="H115" s="207">
        <v>0.71794871794871795</v>
      </c>
      <c r="I115" s="207">
        <v>0.65030674846625702</v>
      </c>
      <c r="J115" s="207">
        <v>0.83622828784119096</v>
      </c>
      <c r="K115" s="207">
        <v>0.86532738095238004</v>
      </c>
      <c r="L115" s="207">
        <v>0.96911196911196895</v>
      </c>
      <c r="M115" s="207">
        <v>0.96639831991599501</v>
      </c>
      <c r="O115" s="204">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c r="B116" s="204">
        <v>12</v>
      </c>
      <c r="C116" s="207">
        <v>0.86944634313055302</v>
      </c>
      <c r="D116" s="207">
        <v>0.78529980657640197</v>
      </c>
      <c r="E116" s="207">
        <v>0.67765567765567702</v>
      </c>
      <c r="F116" s="207">
        <v>0.66129032258064502</v>
      </c>
      <c r="G116" s="207">
        <v>0.707317073170731</v>
      </c>
      <c r="H116" s="207">
        <v>0.67015706806282704</v>
      </c>
      <c r="I116" s="207">
        <v>0.68989547038327503</v>
      </c>
      <c r="J116" s="207">
        <v>0.78796992481202999</v>
      </c>
      <c r="K116" s="207">
        <v>0.86953883495145601</v>
      </c>
      <c r="L116" s="207">
        <v>0.97335650159281695</v>
      </c>
      <c r="M116" s="207">
        <v>0.95972718415069802</v>
      </c>
      <c r="O116" s="204">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c r="B117" s="204">
        <v>14</v>
      </c>
      <c r="C117" s="207">
        <v>0.85559105431309901</v>
      </c>
      <c r="D117" s="207">
        <v>0.77129337539432097</v>
      </c>
      <c r="E117" s="207">
        <v>0.66937669376693698</v>
      </c>
      <c r="F117" s="207">
        <v>0.66906474820143802</v>
      </c>
      <c r="G117" s="207">
        <v>0.64705882352941102</v>
      </c>
      <c r="H117" s="207">
        <v>0.62361623616236095</v>
      </c>
      <c r="I117" s="207">
        <v>0.68622448979591799</v>
      </c>
      <c r="J117" s="207">
        <v>0.78255208333333304</v>
      </c>
      <c r="K117" s="207">
        <v>0.86235786953919802</v>
      </c>
      <c r="L117" s="207">
        <v>0.971848225214198</v>
      </c>
      <c r="M117" s="207">
        <v>0.96234309623430903</v>
      </c>
      <c r="O117" s="204">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c r="B118" s="204">
        <v>16</v>
      </c>
      <c r="C118" s="207">
        <v>0.84985835694050904</v>
      </c>
      <c r="D118" s="207">
        <v>0.74591381872213902</v>
      </c>
      <c r="E118" s="207">
        <v>0.63118811881188097</v>
      </c>
      <c r="F118" s="207">
        <v>0.66339869281045705</v>
      </c>
      <c r="G118" s="207">
        <v>0.64864864864864802</v>
      </c>
      <c r="H118" s="207">
        <v>0.63934426229508201</v>
      </c>
      <c r="I118" s="207">
        <v>0.68149882903981196</v>
      </c>
      <c r="J118" s="207">
        <v>0.80071599045345998</v>
      </c>
      <c r="K118" s="207">
        <v>0.852407754846779</v>
      </c>
      <c r="L118" s="207">
        <v>0.963799283154121</v>
      </c>
      <c r="M118" s="207">
        <v>0.95728234336859197</v>
      </c>
      <c r="O118" s="204">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c r="B119" s="204">
        <v>18</v>
      </c>
      <c r="C119" s="207">
        <v>0.85044642857142805</v>
      </c>
      <c r="D119" s="207">
        <v>0.736363636363636</v>
      </c>
      <c r="E119" s="207">
        <v>0.60544217687074797</v>
      </c>
      <c r="F119" s="207">
        <v>0.51239669421487599</v>
      </c>
      <c r="G119" s="207">
        <v>0.65591397849462296</v>
      </c>
      <c r="H119" s="207">
        <v>0.60799999999999998</v>
      </c>
      <c r="I119" s="207">
        <v>0.69767441860465096</v>
      </c>
      <c r="J119" s="207">
        <v>0.77419354838709598</v>
      </c>
      <c r="K119" s="207">
        <v>0.84086444007858496</v>
      </c>
      <c r="L119" s="207">
        <v>0.97142857142857097</v>
      </c>
      <c r="M119" s="207">
        <v>0.95814648729446905</v>
      </c>
      <c r="O119" s="204">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B75:Z75"/>
    <mergeCell ref="B77:M77"/>
    <mergeCell ref="B88:M88"/>
    <mergeCell ref="B99:M99"/>
    <mergeCell ref="B110:M110"/>
    <mergeCell ref="O77:Z77"/>
    <mergeCell ref="O88:Z88"/>
    <mergeCell ref="O99:Z99"/>
    <mergeCell ref="O110:Z110"/>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O50:Z50"/>
    <mergeCell ref="E50:M50"/>
    <mergeCell ref="G64:H64"/>
    <mergeCell ref="G65:H65"/>
    <mergeCell ref="G66:H66"/>
    <mergeCell ref="O57:Z57"/>
    <mergeCell ref="I64:J64"/>
    <mergeCell ref="I65:J65"/>
    <mergeCell ref="I66:J66"/>
    <mergeCell ref="E51:G51"/>
    <mergeCell ref="H51:J51"/>
    <mergeCell ref="K51:M51"/>
    <mergeCell ref="B2:Z2"/>
    <mergeCell ref="B6:M6"/>
    <mergeCell ref="B17:M17"/>
    <mergeCell ref="B28:M28"/>
    <mergeCell ref="B39:M39"/>
    <mergeCell ref="O6:Z6"/>
    <mergeCell ref="O17:Z17"/>
    <mergeCell ref="O28:Z28"/>
    <mergeCell ref="O39:Z39"/>
    <mergeCell ref="B3:Z4"/>
    <mergeCell ref="G70:H70"/>
    <mergeCell ref="G71:H71"/>
    <mergeCell ref="L68:M68"/>
    <mergeCell ref="I67:J67"/>
    <mergeCell ref="I68:J68"/>
    <mergeCell ref="I69:J69"/>
    <mergeCell ref="I70:J70"/>
    <mergeCell ref="I71:J71"/>
    <mergeCell ref="G67:H67"/>
    <mergeCell ref="G68:H68"/>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28"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5"/>
  <cols>
    <col min="3" max="3" width="10" customWidth="1"/>
    <col min="4" max="4" width="9.5703125" customWidth="1"/>
    <col min="5" max="5" width="9.85546875" customWidth="1"/>
    <col min="24" max="24" width="9.5703125" customWidth="1"/>
    <col min="25" max="25" width="8.42578125" customWidth="1"/>
  </cols>
  <sheetData>
    <row r="2" spans="2:34" ht="18.75">
      <c r="B2" s="319" t="s">
        <v>444</v>
      </c>
      <c r="C2" s="319"/>
      <c r="D2" s="319"/>
      <c r="E2" s="319"/>
      <c r="F2" s="319"/>
      <c r="G2" s="319"/>
      <c r="H2" s="319"/>
      <c r="I2" s="319"/>
      <c r="J2" s="319"/>
      <c r="K2" s="319"/>
      <c r="L2" s="319"/>
      <c r="M2" s="319"/>
      <c r="N2" s="319"/>
      <c r="O2" s="319"/>
      <c r="P2" s="319"/>
      <c r="Q2" s="319"/>
      <c r="R2" s="319"/>
      <c r="S2" s="319"/>
      <c r="T2" s="319"/>
    </row>
    <row r="3" spans="2:34" ht="55.5" customHeight="1">
      <c r="B3" s="320" t="s">
        <v>445</v>
      </c>
      <c r="C3" s="320"/>
      <c r="D3" s="320"/>
      <c r="E3" s="320"/>
      <c r="F3" s="320"/>
      <c r="G3" s="320"/>
      <c r="H3" s="320"/>
      <c r="I3" s="320"/>
      <c r="J3" s="320"/>
      <c r="K3" s="320"/>
      <c r="L3" s="320"/>
      <c r="M3" s="320"/>
      <c r="N3" s="320"/>
      <c r="O3" s="320"/>
      <c r="P3" s="320"/>
      <c r="Q3" s="320"/>
      <c r="R3" s="320"/>
      <c r="S3" s="320"/>
      <c r="T3" s="320"/>
    </row>
    <row r="4" spans="2:34" ht="75.75" customHeight="1">
      <c r="B4" s="320"/>
      <c r="C4" s="320"/>
      <c r="D4" s="320"/>
      <c r="E4" s="320"/>
      <c r="F4" s="320"/>
      <c r="G4" s="320"/>
      <c r="H4" s="320"/>
      <c r="I4" s="320"/>
      <c r="J4" s="320"/>
      <c r="K4" s="320"/>
      <c r="L4" s="320"/>
      <c r="M4" s="320"/>
      <c r="N4" s="320"/>
      <c r="O4" s="320"/>
      <c r="P4" s="320"/>
      <c r="Q4" s="320"/>
      <c r="R4" s="320"/>
      <c r="S4" s="320"/>
      <c r="T4" s="320"/>
    </row>
    <row r="5" spans="2:34">
      <c r="W5" s="311" t="s">
        <v>419</v>
      </c>
      <c r="X5" s="311"/>
      <c r="Y5" s="311"/>
      <c r="Z5" s="311"/>
      <c r="AA5" s="311"/>
      <c r="AB5" s="311"/>
      <c r="AC5" s="311"/>
      <c r="AD5" s="311"/>
      <c r="AE5" s="311"/>
      <c r="AF5" s="311"/>
      <c r="AG5" s="311"/>
      <c r="AH5" s="311"/>
    </row>
    <row r="6" spans="2:34">
      <c r="C6" s="312" t="s">
        <v>404</v>
      </c>
      <c r="D6" s="313"/>
      <c r="E6" s="314"/>
      <c r="F6" s="312" t="s">
        <v>405</v>
      </c>
      <c r="G6" s="313"/>
      <c r="H6" s="314"/>
      <c r="K6" s="311" t="s">
        <v>406</v>
      </c>
      <c r="L6" s="311"/>
      <c r="M6" s="311"/>
      <c r="N6" s="311"/>
      <c r="O6" s="311"/>
      <c r="P6" s="311"/>
      <c r="Q6" s="311"/>
      <c r="R6" s="311"/>
      <c r="S6" s="311"/>
      <c r="T6" s="311"/>
      <c r="W6" s="371" t="s">
        <v>434</v>
      </c>
      <c r="X6" s="371"/>
      <c r="Y6" s="371"/>
      <c r="Z6" s="371"/>
      <c r="AA6" s="371" t="s">
        <v>435</v>
      </c>
      <c r="AB6" s="371"/>
      <c r="AC6" s="371"/>
      <c r="AD6" s="371"/>
      <c r="AE6" s="371" t="s">
        <v>436</v>
      </c>
      <c r="AF6" s="371"/>
      <c r="AG6" s="371"/>
      <c r="AH6" s="371"/>
    </row>
    <row r="7" spans="2:34">
      <c r="B7" s="2" t="s">
        <v>12</v>
      </c>
      <c r="C7" s="2" t="s">
        <v>400</v>
      </c>
      <c r="D7" s="2" t="s">
        <v>401</v>
      </c>
      <c r="E7" s="2" t="s">
        <v>402</v>
      </c>
      <c r="F7" s="2" t="s">
        <v>400</v>
      </c>
      <c r="G7" s="2" t="s">
        <v>401</v>
      </c>
      <c r="H7" s="2" t="s">
        <v>402</v>
      </c>
      <c r="J7" s="2" t="s">
        <v>12</v>
      </c>
      <c r="K7" s="38" t="s">
        <v>195</v>
      </c>
      <c r="L7" s="38" t="s">
        <v>193</v>
      </c>
      <c r="M7" s="38" t="s">
        <v>196</v>
      </c>
      <c r="N7" s="38" t="s">
        <v>189</v>
      </c>
      <c r="O7" s="38" t="s">
        <v>192</v>
      </c>
      <c r="P7" s="38" t="s">
        <v>194</v>
      </c>
      <c r="Q7" s="38" t="s">
        <v>188</v>
      </c>
      <c r="R7" s="38" t="s">
        <v>190</v>
      </c>
      <c r="S7" s="38" t="s">
        <v>191</v>
      </c>
      <c r="T7" s="38" t="s">
        <v>171</v>
      </c>
      <c r="V7" s="2" t="s">
        <v>12</v>
      </c>
      <c r="W7" s="2" t="s">
        <v>437</v>
      </c>
      <c r="X7" s="2" t="s">
        <v>438</v>
      </c>
      <c r="Y7" s="2" t="s">
        <v>439</v>
      </c>
      <c r="Z7" s="2" t="s">
        <v>440</v>
      </c>
      <c r="AA7" s="2" t="s">
        <v>437</v>
      </c>
      <c r="AB7" s="2" t="s">
        <v>438</v>
      </c>
      <c r="AC7" s="2" t="s">
        <v>439</v>
      </c>
      <c r="AD7" s="2" t="s">
        <v>440</v>
      </c>
      <c r="AE7" s="2" t="s">
        <v>437</v>
      </c>
      <c r="AF7" s="2" t="s">
        <v>438</v>
      </c>
      <c r="AG7" s="2" t="s">
        <v>439</v>
      </c>
      <c r="AH7" s="2" t="s">
        <v>440</v>
      </c>
    </row>
    <row r="8" spans="2:34">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c r="K25" t="s">
        <v>447</v>
      </c>
    </row>
    <row r="26" spans="2:34">
      <c r="C26" s="311" t="s">
        <v>432</v>
      </c>
      <c r="D26" s="311"/>
      <c r="E26" s="311"/>
      <c r="F26" s="311"/>
      <c r="G26" s="311"/>
      <c r="H26" s="311"/>
      <c r="I26" s="311"/>
      <c r="J26" s="311"/>
      <c r="K26" s="311"/>
      <c r="L26" s="311"/>
      <c r="M26" s="311"/>
      <c r="N26" s="311"/>
      <c r="Q26" s="311" t="s">
        <v>433</v>
      </c>
      <c r="R26" s="311"/>
      <c r="S26" s="311"/>
      <c r="T26" s="311"/>
      <c r="U26" s="311"/>
      <c r="V26" s="311"/>
      <c r="W26" s="311"/>
      <c r="X26" s="311"/>
      <c r="Y26" s="311"/>
      <c r="Z26" s="311"/>
      <c r="AA26" s="311"/>
      <c r="AB26" s="311"/>
    </row>
    <row r="27" spans="2:34">
      <c r="C27" s="371" t="s">
        <v>441</v>
      </c>
      <c r="D27" s="371"/>
      <c r="E27" s="371"/>
      <c r="F27" s="371"/>
      <c r="G27" s="371" t="s">
        <v>442</v>
      </c>
      <c r="H27" s="371"/>
      <c r="I27" s="371"/>
      <c r="J27" s="371"/>
      <c r="K27" s="371" t="s">
        <v>443</v>
      </c>
      <c r="L27" s="371"/>
      <c r="M27" s="371"/>
      <c r="N27" s="371"/>
      <c r="Q27" s="371" t="s">
        <v>441</v>
      </c>
      <c r="R27" s="371"/>
      <c r="S27" s="371"/>
      <c r="T27" s="371"/>
      <c r="U27" s="371" t="s">
        <v>442</v>
      </c>
      <c r="V27" s="371"/>
      <c r="W27" s="371"/>
      <c r="X27" s="371"/>
      <c r="Y27" s="371" t="s">
        <v>443</v>
      </c>
      <c r="Z27" s="371"/>
      <c r="AA27" s="371"/>
      <c r="AB27" s="371"/>
    </row>
    <row r="28" spans="2:34">
      <c r="B28" s="2" t="s">
        <v>12</v>
      </c>
      <c r="C28" s="2" t="s">
        <v>420</v>
      </c>
      <c r="D28" s="2" t="s">
        <v>421</v>
      </c>
      <c r="E28" s="2" t="s">
        <v>422</v>
      </c>
      <c r="F28" s="2" t="s">
        <v>423</v>
      </c>
      <c r="G28" s="2" t="s">
        <v>424</v>
      </c>
      <c r="H28" s="2" t="s">
        <v>425</v>
      </c>
      <c r="I28" s="2" t="s">
        <v>426</v>
      </c>
      <c r="J28" s="2" t="s">
        <v>427</v>
      </c>
      <c r="K28" s="2" t="s">
        <v>428</v>
      </c>
      <c r="L28" s="2" t="s">
        <v>429</v>
      </c>
      <c r="M28" s="2" t="s">
        <v>430</v>
      </c>
      <c r="N28" s="2" t="s">
        <v>431</v>
      </c>
      <c r="P28" s="2" t="s">
        <v>12</v>
      </c>
      <c r="Q28" s="2" t="s">
        <v>420</v>
      </c>
      <c r="R28" s="2" t="s">
        <v>421</v>
      </c>
      <c r="S28" s="2" t="s">
        <v>422</v>
      </c>
      <c r="T28" s="2" t="s">
        <v>423</v>
      </c>
      <c r="U28" s="2" t="s">
        <v>424</v>
      </c>
      <c r="V28" s="2" t="s">
        <v>425</v>
      </c>
      <c r="W28" s="2" t="s">
        <v>426</v>
      </c>
      <c r="X28" s="2" t="s">
        <v>427</v>
      </c>
      <c r="Y28" s="2" t="s">
        <v>428</v>
      </c>
      <c r="Z28" s="2" t="s">
        <v>429</v>
      </c>
      <c r="AA28" s="2" t="s">
        <v>430</v>
      </c>
      <c r="AB28" s="2" t="s">
        <v>431</v>
      </c>
    </row>
    <row r="29" spans="2:34">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c r="B48" s="319" t="s">
        <v>36</v>
      </c>
      <c r="C48" s="319"/>
      <c r="D48" s="319"/>
      <c r="E48" s="319"/>
      <c r="F48" s="319"/>
      <c r="G48" s="319"/>
      <c r="H48" s="319"/>
      <c r="I48" s="319"/>
      <c r="J48" s="319"/>
      <c r="K48" s="319"/>
      <c r="L48" s="319"/>
      <c r="M48" s="319"/>
      <c r="N48" s="319"/>
      <c r="O48" s="319"/>
      <c r="P48" s="319"/>
      <c r="Q48" s="319"/>
      <c r="R48" s="319"/>
      <c r="S48" s="319"/>
      <c r="T48" s="319"/>
      <c r="U48" s="319"/>
      <c r="V48" s="319"/>
      <c r="W48" s="319"/>
      <c r="X48" s="319"/>
      <c r="Y48" s="319"/>
      <c r="Z48" s="319"/>
      <c r="AA48" s="319"/>
      <c r="AB48" s="319"/>
      <c r="AC48" s="319"/>
      <c r="AD48" s="319"/>
      <c r="AE48" s="319"/>
      <c r="AF48" s="319"/>
      <c r="AG48" s="319"/>
      <c r="AH48" s="319"/>
      <c r="AI48" s="319"/>
      <c r="AJ48" s="319"/>
      <c r="AK48" s="319"/>
      <c r="AL48" s="319"/>
      <c r="AM48" s="319"/>
      <c r="AN48" s="319"/>
      <c r="AO48" s="319"/>
      <c r="AP48" s="319"/>
    </row>
    <row r="50" spans="2:57">
      <c r="B50" s="4" t="s">
        <v>446</v>
      </c>
      <c r="C50" s="4" t="s">
        <v>404</v>
      </c>
      <c r="D50" s="4"/>
      <c r="E50" s="4"/>
      <c r="F50" s="4" t="s">
        <v>405</v>
      </c>
      <c r="G50" s="4"/>
      <c r="H50" s="4"/>
      <c r="I50" s="4" t="s">
        <v>406</v>
      </c>
      <c r="J50" s="4"/>
      <c r="K50" s="4"/>
      <c r="L50" s="4"/>
      <c r="M50" s="4"/>
      <c r="N50" s="4"/>
      <c r="O50" s="4"/>
      <c r="P50" s="4"/>
      <c r="Q50" s="4"/>
      <c r="R50" s="4"/>
      <c r="S50" s="4"/>
      <c r="T50" s="4"/>
      <c r="U50" s="4"/>
      <c r="V50" s="4" t="s">
        <v>419</v>
      </c>
      <c r="W50" s="4"/>
      <c r="X50" s="4"/>
      <c r="Y50" s="4"/>
      <c r="Z50" s="4"/>
      <c r="AA50" s="4"/>
      <c r="AB50" s="4"/>
      <c r="AC50" s="4"/>
      <c r="AD50" s="4"/>
      <c r="AE50" s="4"/>
      <c r="AF50" s="4"/>
      <c r="AG50" s="4"/>
      <c r="AH50" s="4" t="s">
        <v>432</v>
      </c>
      <c r="AI50" s="4"/>
      <c r="AJ50" s="4"/>
      <c r="AK50" s="4"/>
      <c r="AL50" s="4"/>
      <c r="AM50" s="4"/>
      <c r="AN50" s="4"/>
      <c r="AO50" s="4"/>
      <c r="AP50" s="4"/>
      <c r="AQ50" s="4"/>
      <c r="AR50" s="4"/>
      <c r="AS50" s="4"/>
      <c r="AT50" s="4" t="s">
        <v>433</v>
      </c>
      <c r="AU50" s="4"/>
      <c r="AV50" s="4"/>
      <c r="AW50" s="4"/>
      <c r="AX50" s="4"/>
      <c r="AY50" s="4"/>
      <c r="AZ50" s="4"/>
      <c r="BA50" s="4"/>
      <c r="BB50" s="4"/>
      <c r="BC50" s="4"/>
      <c r="BD50" s="4"/>
      <c r="BE50" s="4"/>
    </row>
    <row r="51" spans="2:57">
      <c r="B51" s="4" t="s">
        <v>12</v>
      </c>
      <c r="C51" s="4" t="s">
        <v>400</v>
      </c>
      <c r="D51" s="4" t="s">
        <v>401</v>
      </c>
      <c r="E51" s="4" t="s">
        <v>402</v>
      </c>
      <c r="F51" s="4" t="s">
        <v>400</v>
      </c>
      <c r="G51" s="4" t="s">
        <v>401</v>
      </c>
      <c r="H51" s="4" t="s">
        <v>402</v>
      </c>
      <c r="I51" s="38" t="s">
        <v>215</v>
      </c>
      <c r="J51" s="38" t="s">
        <v>216</v>
      </c>
      <c r="K51" s="38" t="s">
        <v>217</v>
      </c>
      <c r="L51" s="38" t="s">
        <v>195</v>
      </c>
      <c r="M51" s="38" t="s">
        <v>193</v>
      </c>
      <c r="N51" s="38" t="s">
        <v>196</v>
      </c>
      <c r="O51" s="38" t="s">
        <v>189</v>
      </c>
      <c r="P51" s="38" t="s">
        <v>192</v>
      </c>
      <c r="Q51" s="38" t="s">
        <v>194</v>
      </c>
      <c r="R51" s="38" t="s">
        <v>188</v>
      </c>
      <c r="S51" s="38" t="s">
        <v>190</v>
      </c>
      <c r="T51" s="38" t="s">
        <v>191</v>
      </c>
      <c r="U51" s="38" t="s">
        <v>171</v>
      </c>
      <c r="V51" s="4" t="s">
        <v>407</v>
      </c>
      <c r="W51" s="4" t="s">
        <v>408</v>
      </c>
      <c r="X51" s="4" t="s">
        <v>409</v>
      </c>
      <c r="Y51" s="4" t="s">
        <v>410</v>
      </c>
      <c r="Z51" s="4" t="s">
        <v>411</v>
      </c>
      <c r="AA51" s="4" t="s">
        <v>412</v>
      </c>
      <c r="AB51" s="4" t="s">
        <v>413</v>
      </c>
      <c r="AC51" s="4" t="s">
        <v>414</v>
      </c>
      <c r="AD51" s="4" t="s">
        <v>415</v>
      </c>
      <c r="AE51" s="4" t="s">
        <v>416</v>
      </c>
      <c r="AF51" s="4" t="s">
        <v>417</v>
      </c>
      <c r="AG51" s="4" t="s">
        <v>418</v>
      </c>
      <c r="AH51" s="4" t="s">
        <v>420</v>
      </c>
      <c r="AI51" s="4" t="s">
        <v>421</v>
      </c>
      <c r="AJ51" s="4" t="s">
        <v>422</v>
      </c>
      <c r="AK51" s="4" t="s">
        <v>423</v>
      </c>
      <c r="AL51" s="4" t="s">
        <v>424</v>
      </c>
      <c r="AM51" s="4" t="s">
        <v>425</v>
      </c>
      <c r="AN51" s="4" t="s">
        <v>426</v>
      </c>
      <c r="AO51" s="4" t="s">
        <v>427</v>
      </c>
      <c r="AP51" s="4" t="s">
        <v>428</v>
      </c>
      <c r="AQ51" s="4" t="s">
        <v>429</v>
      </c>
      <c r="AR51" s="4" t="s">
        <v>430</v>
      </c>
      <c r="AS51" s="4" t="s">
        <v>431</v>
      </c>
      <c r="AT51" s="4" t="s">
        <v>420</v>
      </c>
      <c r="AU51" s="4" t="s">
        <v>421</v>
      </c>
      <c r="AV51" s="4" t="s">
        <v>422</v>
      </c>
      <c r="AW51" s="4" t="s">
        <v>423</v>
      </c>
      <c r="AX51" s="4" t="s">
        <v>424</v>
      </c>
      <c r="AY51" s="4" t="s">
        <v>425</v>
      </c>
      <c r="AZ51" s="4" t="s">
        <v>426</v>
      </c>
      <c r="BA51" s="4" t="s">
        <v>427</v>
      </c>
      <c r="BB51" s="4" t="s">
        <v>428</v>
      </c>
      <c r="BC51" s="4" t="s">
        <v>429</v>
      </c>
      <c r="BD51" s="4" t="s">
        <v>430</v>
      </c>
      <c r="BE51" s="4" t="s">
        <v>431</v>
      </c>
    </row>
    <row r="52" spans="2:57">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c r="B69" s="4" t="s">
        <v>396</v>
      </c>
      <c r="C69" s="4" t="s">
        <v>397</v>
      </c>
      <c r="D69" s="4" t="s">
        <v>398</v>
      </c>
      <c r="E69" s="4" t="s">
        <v>399</v>
      </c>
      <c r="F69" s="4" t="s">
        <v>400</v>
      </c>
      <c r="G69" s="4" t="s">
        <v>401</v>
      </c>
      <c r="H69" s="4" t="s">
        <v>402</v>
      </c>
      <c r="I69" s="4">
        <v>0</v>
      </c>
      <c r="J69" s="4">
        <v>0.5</v>
      </c>
      <c r="K69" s="4">
        <v>0.9</v>
      </c>
      <c r="L69" s="4">
        <v>1</v>
      </c>
      <c r="M69" s="4">
        <v>1.1599999999999999</v>
      </c>
      <c r="N69" s="4">
        <v>1.24</v>
      </c>
      <c r="O69" s="4">
        <v>2</v>
      </c>
      <c r="P69" s="4">
        <v>2.2400000000000002</v>
      </c>
      <c r="Q69" s="4">
        <v>2.4</v>
      </c>
      <c r="R69" s="4">
        <v>3</v>
      </c>
      <c r="S69" s="4">
        <v>3.32</v>
      </c>
      <c r="T69" s="4">
        <v>3.52</v>
      </c>
      <c r="U69" s="4">
        <v>4</v>
      </c>
      <c r="V69" s="4" t="s">
        <v>407</v>
      </c>
      <c r="W69" s="4" t="s">
        <v>408</v>
      </c>
      <c r="X69" s="4" t="s">
        <v>409</v>
      </c>
      <c r="Y69" s="4" t="s">
        <v>410</v>
      </c>
      <c r="Z69" s="4" t="s">
        <v>411</v>
      </c>
      <c r="AA69" s="4" t="s">
        <v>412</v>
      </c>
      <c r="AB69" s="4" t="s">
        <v>413</v>
      </c>
      <c r="AC69" s="4" t="s">
        <v>414</v>
      </c>
      <c r="AD69" s="4" t="s">
        <v>415</v>
      </c>
      <c r="AE69" s="4" t="s">
        <v>416</v>
      </c>
      <c r="AF69" s="4" t="s">
        <v>417</v>
      </c>
      <c r="AG69" s="4" t="s">
        <v>418</v>
      </c>
      <c r="AH69" s="4" t="s">
        <v>420</v>
      </c>
      <c r="AI69" s="4" t="s">
        <v>421</v>
      </c>
      <c r="AJ69" s="4" t="s">
        <v>422</v>
      </c>
      <c r="AK69" s="4" t="s">
        <v>423</v>
      </c>
      <c r="AL69" s="4" t="s">
        <v>424</v>
      </c>
      <c r="AM69" s="4" t="s">
        <v>425</v>
      </c>
      <c r="AN69" s="4" t="s">
        <v>426</v>
      </c>
      <c r="AO69" s="4" t="s">
        <v>427</v>
      </c>
      <c r="AP69" s="4" t="s">
        <v>428</v>
      </c>
      <c r="AQ69" s="4" t="s">
        <v>429</v>
      </c>
      <c r="AR69" s="4" t="s">
        <v>430</v>
      </c>
      <c r="AS69" s="4" t="s">
        <v>431</v>
      </c>
      <c r="AT69" s="4" t="s">
        <v>420</v>
      </c>
      <c r="AU69" s="4" t="s">
        <v>421</v>
      </c>
      <c r="AV69" s="4" t="s">
        <v>422</v>
      </c>
      <c r="AW69" s="4" t="s">
        <v>423</v>
      </c>
      <c r="AX69" s="4" t="s">
        <v>424</v>
      </c>
      <c r="AY69" s="4" t="s">
        <v>425</v>
      </c>
      <c r="AZ69" s="4" t="s">
        <v>426</v>
      </c>
      <c r="BA69" s="4" t="s">
        <v>427</v>
      </c>
      <c r="BB69" s="4" t="s">
        <v>428</v>
      </c>
      <c r="BC69" s="4" t="s">
        <v>429</v>
      </c>
      <c r="BD69" s="4" t="s">
        <v>430</v>
      </c>
      <c r="BE69" s="4" t="s">
        <v>431</v>
      </c>
    </row>
    <row r="70" spans="2:57">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c r="B87" s="4" t="s">
        <v>403</v>
      </c>
      <c r="C87" s="4" t="s">
        <v>397</v>
      </c>
      <c r="D87" s="4" t="s">
        <v>398</v>
      </c>
      <c r="E87" s="4" t="s">
        <v>399</v>
      </c>
      <c r="F87" s="4" t="s">
        <v>400</v>
      </c>
      <c r="G87" s="4" t="s">
        <v>401</v>
      </c>
      <c r="H87" s="4" t="s">
        <v>402</v>
      </c>
      <c r="I87" s="4">
        <v>0</v>
      </c>
      <c r="J87" s="4">
        <v>0.5</v>
      </c>
      <c r="K87" s="4">
        <v>0.9</v>
      </c>
      <c r="L87" s="4">
        <v>1</v>
      </c>
      <c r="M87" s="4">
        <v>1.1599999999999999</v>
      </c>
      <c r="N87" s="4">
        <v>1.24</v>
      </c>
      <c r="O87" s="4">
        <v>2</v>
      </c>
      <c r="P87" s="4">
        <v>2.2400000000000002</v>
      </c>
      <c r="Q87" s="4">
        <v>2.4</v>
      </c>
      <c r="R87" s="4">
        <v>3</v>
      </c>
      <c r="S87" s="4">
        <v>3.32</v>
      </c>
      <c r="T87" s="4">
        <v>3.52</v>
      </c>
      <c r="U87" s="4">
        <v>4</v>
      </c>
      <c r="V87" s="4" t="s">
        <v>407</v>
      </c>
      <c r="W87" s="4" t="s">
        <v>408</v>
      </c>
      <c r="X87" s="4" t="s">
        <v>409</v>
      </c>
      <c r="Y87" s="4" t="s">
        <v>410</v>
      </c>
      <c r="Z87" s="4" t="s">
        <v>411</v>
      </c>
      <c r="AA87" s="4" t="s">
        <v>412</v>
      </c>
      <c r="AB87" s="4" t="s">
        <v>413</v>
      </c>
      <c r="AC87" s="4" t="s">
        <v>414</v>
      </c>
      <c r="AD87" s="4" t="s">
        <v>415</v>
      </c>
      <c r="AE87" s="4" t="s">
        <v>416</v>
      </c>
      <c r="AF87" s="4" t="s">
        <v>417</v>
      </c>
      <c r="AG87" s="4" t="s">
        <v>418</v>
      </c>
      <c r="AH87" s="4" t="s">
        <v>420</v>
      </c>
      <c r="AI87" s="4" t="s">
        <v>421</v>
      </c>
      <c r="AJ87" s="4" t="s">
        <v>422</v>
      </c>
      <c r="AK87" s="4" t="s">
        <v>423</v>
      </c>
      <c r="AL87" s="4" t="s">
        <v>424</v>
      </c>
      <c r="AM87" s="4" t="s">
        <v>425</v>
      </c>
      <c r="AN87" s="4" t="s">
        <v>426</v>
      </c>
      <c r="AO87" s="4" t="s">
        <v>427</v>
      </c>
      <c r="AP87" s="4" t="s">
        <v>428</v>
      </c>
      <c r="AQ87" s="4" t="s">
        <v>429</v>
      </c>
      <c r="AR87" s="4" t="s">
        <v>430</v>
      </c>
      <c r="AS87" s="4" t="s">
        <v>431</v>
      </c>
      <c r="AT87" s="4" t="s">
        <v>420</v>
      </c>
      <c r="AU87" s="4" t="s">
        <v>421</v>
      </c>
      <c r="AV87" s="4" t="s">
        <v>422</v>
      </c>
      <c r="AW87" s="4" t="s">
        <v>423</v>
      </c>
      <c r="AX87" s="4" t="s">
        <v>424</v>
      </c>
      <c r="AY87" s="4" t="s">
        <v>425</v>
      </c>
      <c r="AZ87" s="4" t="s">
        <v>426</v>
      </c>
      <c r="BA87" s="4" t="s">
        <v>427</v>
      </c>
      <c r="BB87" s="4" t="s">
        <v>428</v>
      </c>
      <c r="BC87" s="4" t="s">
        <v>429</v>
      </c>
      <c r="BD87" s="4" t="s">
        <v>430</v>
      </c>
      <c r="BE87" s="4" t="s">
        <v>431</v>
      </c>
    </row>
    <row r="88" spans="2:57">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W6:Z6"/>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s>
  <conditionalFormatting sqref="C8:H24">
    <cfRule type="cellIs" dxfId="27" priority="16" operator="greaterThan">
      <formula>0.8</formula>
    </cfRule>
    <cfRule type="cellIs" dxfId="26" priority="18" operator="lessThan">
      <formula>0.5</formula>
    </cfRule>
  </conditionalFormatting>
  <conditionalFormatting sqref="C29:N45">
    <cfRule type="cellIs" dxfId="25" priority="3" operator="greaterThan">
      <formula>0.8</formula>
    </cfRule>
    <cfRule type="cellIs" dxfId="24"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23" priority="9" operator="greaterThan">
      <formula>0.8</formula>
    </cfRule>
    <cfRule type="cellIs" dxfId="22" priority="10" operator="lessThan">
      <formula>0.5</formula>
    </cfRule>
  </conditionalFormatting>
  <conditionalFormatting sqref="Q29:AB45">
    <cfRule type="cellIs" dxfId="21" priority="1" operator="greaterThan">
      <formula>0.8</formula>
    </cfRule>
    <cfRule type="cellIs" dxfId="20"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19" priority="7" operator="greaterThan">
      <formula>0.8</formula>
    </cfRule>
    <cfRule type="cellIs" dxfId="18" priority="8" operator="lessThan">
      <formula>0.5</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T107"/>
  <sheetViews>
    <sheetView zoomScale="70" zoomScaleNormal="70" workbookViewId="0">
      <selection activeCell="AI47" sqref="AI47"/>
    </sheetView>
  </sheetViews>
  <sheetFormatPr defaultRowHeight="15"/>
  <cols>
    <col min="2" max="26" width="9.140625" customWidth="1"/>
    <col min="34" max="34" width="9.28515625" customWidth="1"/>
    <col min="41" max="46" width="8.7109375" customWidth="1"/>
  </cols>
  <sheetData>
    <row r="2" spans="2:46" ht="18.75">
      <c r="B2" s="319" t="s">
        <v>451</v>
      </c>
      <c r="C2" s="319"/>
      <c r="D2" s="319"/>
      <c r="E2" s="319"/>
      <c r="F2" s="319"/>
      <c r="G2" s="319"/>
      <c r="H2" s="319"/>
      <c r="I2" s="319"/>
      <c r="J2" s="319"/>
      <c r="K2" s="319"/>
      <c r="L2" s="319"/>
      <c r="M2" s="319"/>
      <c r="N2" s="319"/>
      <c r="O2" s="319"/>
      <c r="P2" s="319"/>
      <c r="Q2" s="319"/>
      <c r="R2" s="319"/>
      <c r="S2" s="319"/>
      <c r="T2" s="319"/>
      <c r="U2" s="319"/>
      <c r="V2" s="319"/>
      <c r="W2" s="319"/>
      <c r="X2" s="319"/>
      <c r="Y2" s="319"/>
      <c r="Z2" s="319"/>
    </row>
    <row r="3" spans="2:46" ht="58.5" customHeight="1">
      <c r="B3" s="320" t="s">
        <v>545</v>
      </c>
      <c r="C3" s="321"/>
      <c r="D3" s="321"/>
      <c r="E3" s="321"/>
      <c r="F3" s="321"/>
      <c r="G3" s="321"/>
      <c r="H3" s="321"/>
      <c r="I3" s="321"/>
      <c r="J3" s="321"/>
      <c r="K3" s="321"/>
      <c r="L3" s="321"/>
      <c r="M3" s="321"/>
      <c r="N3" s="321"/>
      <c r="O3" s="321"/>
      <c r="P3" s="321"/>
      <c r="Q3" s="321"/>
      <c r="R3" s="321"/>
      <c r="S3" s="321"/>
      <c r="T3" s="321"/>
      <c r="U3" s="321"/>
      <c r="V3" s="321"/>
      <c r="W3" s="321"/>
      <c r="X3" s="321"/>
      <c r="Y3" s="321"/>
      <c r="Z3" s="321"/>
    </row>
    <row r="4" spans="2:46" ht="42"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row>
    <row r="6" spans="2:46">
      <c r="B6" s="311" t="s">
        <v>451</v>
      </c>
      <c r="C6" s="311"/>
      <c r="D6" s="92" t="s">
        <v>487</v>
      </c>
      <c r="E6" s="91">
        <v>1</v>
      </c>
      <c r="F6" s="91">
        <v>2</v>
      </c>
      <c r="G6" s="91">
        <v>3</v>
      </c>
      <c r="H6" s="91">
        <v>4</v>
      </c>
      <c r="I6" s="91">
        <v>5</v>
      </c>
      <c r="J6" s="91">
        <v>6</v>
      </c>
      <c r="K6" s="91">
        <v>7</v>
      </c>
      <c r="L6" s="91">
        <v>8</v>
      </c>
      <c r="M6" s="91">
        <v>9</v>
      </c>
      <c r="N6" s="91">
        <v>10</v>
      </c>
      <c r="O6" s="91">
        <v>11</v>
      </c>
      <c r="P6" s="91">
        <v>12</v>
      </c>
      <c r="R6" s="311" t="s">
        <v>486</v>
      </c>
      <c r="S6" s="311"/>
      <c r="T6" s="92" t="s">
        <v>488</v>
      </c>
      <c r="U6" s="91">
        <v>3</v>
      </c>
      <c r="V6" s="91">
        <v>4</v>
      </c>
      <c r="W6" s="91">
        <v>5</v>
      </c>
      <c r="X6" s="91">
        <v>6</v>
      </c>
      <c r="Y6" s="91">
        <v>7</v>
      </c>
      <c r="Z6" s="91">
        <v>8</v>
      </c>
      <c r="AA6" s="91">
        <v>9</v>
      </c>
      <c r="AB6" s="91">
        <v>10</v>
      </c>
      <c r="AC6" s="91">
        <v>11</v>
      </c>
      <c r="AD6" s="91">
        <v>12</v>
      </c>
    </row>
    <row r="7" spans="2:46">
      <c r="B7" s="436" t="s">
        <v>484</v>
      </c>
      <c r="C7" s="436"/>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436" t="s">
        <v>484</v>
      </c>
      <c r="S7" s="436"/>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46">
      <c r="B8" s="436" t="s">
        <v>483</v>
      </c>
      <c r="C8" s="436"/>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436" t="s">
        <v>483</v>
      </c>
      <c r="S8" s="436"/>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46">
      <c r="B9" s="436" t="s">
        <v>485</v>
      </c>
      <c r="C9" s="436"/>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436" t="s">
        <v>485</v>
      </c>
      <c r="S9" s="436"/>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46">
      <c r="B10" s="436" t="s">
        <v>39</v>
      </c>
      <c r="C10" s="436"/>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436" t="s">
        <v>39</v>
      </c>
      <c r="S10" s="436"/>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46">
      <c r="B12" s="349" t="s">
        <v>12</v>
      </c>
      <c r="C12" s="312" t="s">
        <v>478</v>
      </c>
      <c r="D12" s="313"/>
      <c r="E12" s="313"/>
      <c r="F12" s="313"/>
      <c r="G12" s="313"/>
      <c r="H12" s="314"/>
      <c r="J12" s="349" t="s">
        <v>12</v>
      </c>
      <c r="K12" s="312" t="s">
        <v>480</v>
      </c>
      <c r="L12" s="313"/>
      <c r="M12" s="313"/>
      <c r="N12" s="313"/>
      <c r="O12" s="313"/>
      <c r="P12" s="314"/>
      <c r="R12" s="349" t="s">
        <v>12</v>
      </c>
      <c r="S12" s="312" t="s">
        <v>481</v>
      </c>
      <c r="T12" s="313"/>
      <c r="U12" s="313"/>
      <c r="V12" s="313"/>
      <c r="W12" s="313"/>
      <c r="X12" s="314"/>
      <c r="Z12" s="349" t="s">
        <v>12</v>
      </c>
      <c r="AA12" s="312" t="s">
        <v>482</v>
      </c>
      <c r="AB12" s="313"/>
      <c r="AC12" s="313"/>
      <c r="AD12" s="313"/>
      <c r="AE12" s="313"/>
      <c r="AF12" s="314"/>
    </row>
    <row r="13" spans="2:46">
      <c r="B13" s="430"/>
      <c r="C13" s="336" t="s">
        <v>449</v>
      </c>
      <c r="D13" s="337"/>
      <c r="E13" s="336" t="s">
        <v>451</v>
      </c>
      <c r="F13" s="337"/>
      <c r="G13" s="336" t="s">
        <v>479</v>
      </c>
      <c r="H13" s="337"/>
      <c r="J13" s="430"/>
      <c r="K13" s="336" t="s">
        <v>449</v>
      </c>
      <c r="L13" s="337"/>
      <c r="M13" s="336" t="s">
        <v>451</v>
      </c>
      <c r="N13" s="337"/>
      <c r="O13" s="336" t="s">
        <v>479</v>
      </c>
      <c r="P13" s="337"/>
      <c r="R13" s="430"/>
      <c r="S13" s="336" t="s">
        <v>449</v>
      </c>
      <c r="T13" s="337"/>
      <c r="U13" s="336" t="s">
        <v>451</v>
      </c>
      <c r="V13" s="337"/>
      <c r="W13" s="336" t="s">
        <v>479</v>
      </c>
      <c r="X13" s="337"/>
      <c r="Z13" s="430"/>
      <c r="AA13" s="336" t="s">
        <v>449</v>
      </c>
      <c r="AB13" s="337"/>
      <c r="AC13" s="336" t="s">
        <v>451</v>
      </c>
      <c r="AD13" s="337"/>
      <c r="AE13" s="336" t="s">
        <v>479</v>
      </c>
      <c r="AF13" s="337"/>
    </row>
    <row r="14" spans="2:46">
      <c r="B14" s="341"/>
      <c r="C14" s="61" t="s">
        <v>476</v>
      </c>
      <c r="D14" s="2" t="s">
        <v>477</v>
      </c>
      <c r="E14" s="61" t="s">
        <v>476</v>
      </c>
      <c r="F14" s="2" t="s">
        <v>477</v>
      </c>
      <c r="G14" s="61" t="s">
        <v>476</v>
      </c>
      <c r="H14" s="2" t="s">
        <v>477</v>
      </c>
      <c r="J14" s="341"/>
      <c r="K14" s="61" t="s">
        <v>476</v>
      </c>
      <c r="L14" s="2" t="s">
        <v>477</v>
      </c>
      <c r="M14" s="61" t="s">
        <v>476</v>
      </c>
      <c r="N14" s="2" t="s">
        <v>477</v>
      </c>
      <c r="O14" s="61" t="s">
        <v>476</v>
      </c>
      <c r="P14" s="2" t="s">
        <v>477</v>
      </c>
      <c r="R14" s="341"/>
      <c r="S14" s="61" t="s">
        <v>476</v>
      </c>
      <c r="T14" s="2" t="s">
        <v>477</v>
      </c>
      <c r="U14" s="61" t="s">
        <v>476</v>
      </c>
      <c r="V14" s="2" t="s">
        <v>477</v>
      </c>
      <c r="W14" s="61" t="s">
        <v>476</v>
      </c>
      <c r="X14" s="2" t="s">
        <v>477</v>
      </c>
      <c r="Z14" s="341"/>
      <c r="AA14" s="61" t="s">
        <v>476</v>
      </c>
      <c r="AB14" s="2" t="s">
        <v>477</v>
      </c>
      <c r="AC14" s="61" t="s">
        <v>476</v>
      </c>
      <c r="AD14" s="2" t="s">
        <v>477</v>
      </c>
      <c r="AE14" s="61" t="s">
        <v>476</v>
      </c>
      <c r="AF14" s="2" t="s">
        <v>477</v>
      </c>
    </row>
    <row r="15" spans="2:46">
      <c r="B15" s="2">
        <v>0</v>
      </c>
      <c r="C15" s="43">
        <v>0.78320546691145376</v>
      </c>
      <c r="D15" s="82"/>
      <c r="E15" s="43">
        <v>0.72623623688839667</v>
      </c>
      <c r="F15" s="82"/>
      <c r="G15" s="43">
        <v>0.71194528391919831</v>
      </c>
      <c r="H15" s="82"/>
      <c r="J15" s="2">
        <v>0</v>
      </c>
      <c r="K15" s="43">
        <v>0.81929784575241482</v>
      </c>
      <c r="L15" s="82"/>
      <c r="M15" s="43">
        <v>0.75118259224219486</v>
      </c>
      <c r="N15" s="82"/>
      <c r="O15" s="43">
        <v>0.731304347826087</v>
      </c>
      <c r="P15" s="82"/>
      <c r="R15" s="2">
        <v>0</v>
      </c>
      <c r="S15" s="43">
        <v>0.77226999837741361</v>
      </c>
      <c r="T15" s="82"/>
      <c r="U15" s="43">
        <v>0.65531561461794019</v>
      </c>
      <c r="V15" s="82"/>
      <c r="W15" s="43">
        <v>0.65861027190332322</v>
      </c>
      <c r="X15" s="82"/>
      <c r="Z15" s="2">
        <v>0</v>
      </c>
      <c r="AA15" s="43">
        <v>0.53320518385316551</v>
      </c>
      <c r="AB15" s="82"/>
      <c r="AC15" s="43">
        <v>0.45534150612959717</v>
      </c>
      <c r="AD15" s="82"/>
      <c r="AE15" s="43">
        <v>0.40298507462686567</v>
      </c>
      <c r="AF15" s="82"/>
      <c r="AH15" s="105"/>
      <c r="AI15" s="105"/>
      <c r="AJ15" s="105"/>
      <c r="AK15" s="105"/>
      <c r="AL15" s="105"/>
      <c r="AM15" s="105"/>
      <c r="AO15" s="105"/>
      <c r="AP15" s="105"/>
      <c r="AQ15" s="105"/>
      <c r="AR15" s="105"/>
      <c r="AS15" s="105"/>
      <c r="AT15" s="105"/>
    </row>
    <row r="16" spans="2:46">
      <c r="B16" s="2">
        <v>1</v>
      </c>
      <c r="C16" s="43">
        <v>0.76973467175644472</v>
      </c>
      <c r="D16" s="82"/>
      <c r="E16" s="43">
        <v>0.70347521193022944</v>
      </c>
      <c r="F16" s="82"/>
      <c r="G16" s="43">
        <v>0.68758533501896335</v>
      </c>
      <c r="H16" s="82"/>
      <c r="J16" s="2">
        <v>1</v>
      </c>
      <c r="K16" s="43">
        <v>0.76916575956513211</v>
      </c>
      <c r="L16" s="82"/>
      <c r="M16" s="43">
        <v>0.69601191461194767</v>
      </c>
      <c r="N16" s="82"/>
      <c r="O16" s="43">
        <v>0.68288060644346182</v>
      </c>
      <c r="P16" s="82"/>
      <c r="R16" s="2">
        <v>1</v>
      </c>
      <c r="S16" s="43">
        <v>0.74564352961815095</v>
      </c>
      <c r="T16" s="82"/>
      <c r="U16" s="43">
        <v>0.62868029095947353</v>
      </c>
      <c r="V16" s="82"/>
      <c r="W16" s="43">
        <v>0.63008631319358821</v>
      </c>
      <c r="X16" s="82"/>
      <c r="Z16" s="2">
        <v>1</v>
      </c>
      <c r="AA16" s="43">
        <v>0.5223478850938702</v>
      </c>
      <c r="AB16" s="82"/>
      <c r="AC16" s="43">
        <v>0.43083652268999451</v>
      </c>
      <c r="AD16" s="82"/>
      <c r="AE16" s="43">
        <v>0.40128068303094983</v>
      </c>
      <c r="AF16" s="82"/>
      <c r="AH16" s="105"/>
      <c r="AI16" s="105"/>
      <c r="AJ16" s="105"/>
      <c r="AK16" s="105"/>
      <c r="AL16" s="105"/>
      <c r="AM16" s="105"/>
      <c r="AO16" s="105"/>
      <c r="AP16" s="105"/>
      <c r="AQ16" s="105"/>
      <c r="AR16" s="105"/>
      <c r="AS16" s="105"/>
      <c r="AT16" s="105"/>
    </row>
    <row r="17" spans="2:46">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c r="AH17" s="105"/>
      <c r="AI17" s="105"/>
      <c r="AJ17" s="105"/>
      <c r="AK17" s="105"/>
      <c r="AL17" s="105"/>
      <c r="AM17" s="105"/>
      <c r="AO17" s="105"/>
      <c r="AP17" s="105"/>
      <c r="AQ17" s="105"/>
      <c r="AR17" s="105"/>
      <c r="AS17" s="105"/>
      <c r="AT17" s="105"/>
    </row>
    <row r="18" spans="2:46">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c r="AH18" s="105"/>
      <c r="AI18" s="105"/>
      <c r="AJ18" s="105"/>
      <c r="AK18" s="105"/>
      <c r="AL18" s="105"/>
      <c r="AM18" s="105"/>
      <c r="AO18" s="105"/>
      <c r="AP18" s="105"/>
      <c r="AQ18" s="105"/>
      <c r="AR18" s="105"/>
      <c r="AS18" s="105"/>
      <c r="AT18" s="105"/>
    </row>
    <row r="19" spans="2:46">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c r="AH19" s="105"/>
      <c r="AI19" s="105"/>
      <c r="AJ19" s="105"/>
      <c r="AK19" s="105"/>
      <c r="AL19" s="105"/>
      <c r="AM19" s="105"/>
      <c r="AO19" s="105"/>
      <c r="AP19" s="105"/>
      <c r="AQ19" s="105"/>
      <c r="AR19" s="105"/>
      <c r="AS19" s="105"/>
      <c r="AT19" s="105"/>
    </row>
    <row r="20" spans="2:46">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c r="AH20" s="105"/>
      <c r="AI20" s="105"/>
      <c r="AJ20" s="105"/>
      <c r="AK20" s="105"/>
      <c r="AL20" s="105"/>
      <c r="AM20" s="105"/>
      <c r="AO20" s="105"/>
      <c r="AP20" s="105"/>
      <c r="AQ20" s="105"/>
      <c r="AR20" s="105"/>
      <c r="AS20" s="105"/>
      <c r="AT20" s="105"/>
    </row>
    <row r="21" spans="2:46">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c r="AH21" s="105"/>
      <c r="AI21" s="105"/>
      <c r="AJ21" s="105"/>
      <c r="AK21" s="105"/>
      <c r="AL21" s="105"/>
      <c r="AM21" s="105"/>
      <c r="AO21" s="105"/>
      <c r="AP21" s="105"/>
      <c r="AQ21" s="105"/>
      <c r="AR21" s="105"/>
      <c r="AS21" s="105"/>
      <c r="AT21" s="105"/>
    </row>
    <row r="22" spans="2:46">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c r="AH22" s="105"/>
      <c r="AI22" s="105"/>
      <c r="AJ22" s="105"/>
      <c r="AK22" s="105"/>
      <c r="AL22" s="105"/>
      <c r="AM22" s="105"/>
      <c r="AO22" s="105"/>
      <c r="AP22" s="105"/>
      <c r="AQ22" s="105"/>
      <c r="AR22" s="105"/>
      <c r="AS22" s="105"/>
      <c r="AT22" s="105"/>
    </row>
    <row r="23" spans="2:46">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c r="AH23" s="105"/>
      <c r="AI23" s="105"/>
      <c r="AJ23" s="105"/>
      <c r="AK23" s="105"/>
      <c r="AL23" s="105"/>
      <c r="AM23" s="105"/>
      <c r="AO23" s="105"/>
      <c r="AP23" s="105"/>
      <c r="AQ23" s="105"/>
      <c r="AR23" s="105"/>
      <c r="AS23" s="105"/>
      <c r="AT23" s="105"/>
    </row>
    <row r="24" spans="2:46">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c r="AH24" s="105"/>
      <c r="AI24" s="105"/>
      <c r="AJ24" s="105"/>
      <c r="AK24" s="105"/>
      <c r="AL24" s="105"/>
      <c r="AM24" s="105"/>
      <c r="AO24" s="105"/>
      <c r="AP24" s="105"/>
      <c r="AQ24" s="105"/>
      <c r="AR24" s="105"/>
      <c r="AS24" s="105"/>
      <c r="AT24" s="105"/>
    </row>
    <row r="25" spans="2:46">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c r="AH25" s="105"/>
      <c r="AI25" s="105"/>
      <c r="AJ25" s="105"/>
      <c r="AK25" s="105"/>
      <c r="AL25" s="105"/>
      <c r="AM25" s="105"/>
      <c r="AO25" s="105"/>
      <c r="AP25" s="105"/>
      <c r="AQ25" s="105"/>
      <c r="AR25" s="105"/>
      <c r="AS25" s="105"/>
      <c r="AT25" s="105"/>
    </row>
    <row r="26" spans="2:46">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c r="AH26" s="105"/>
      <c r="AI26" s="105"/>
      <c r="AJ26" s="105"/>
      <c r="AK26" s="105"/>
      <c r="AL26" s="105"/>
      <c r="AM26" s="105"/>
      <c r="AO26" s="105"/>
      <c r="AP26" s="105"/>
      <c r="AQ26" s="105"/>
      <c r="AR26" s="105"/>
      <c r="AS26" s="105"/>
      <c r="AT26" s="105"/>
    </row>
    <row r="27" spans="2:46">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c r="AH27" s="105"/>
      <c r="AI27" s="105"/>
      <c r="AJ27" s="105"/>
      <c r="AK27" s="105"/>
      <c r="AL27" s="105"/>
      <c r="AM27" s="105"/>
      <c r="AO27" s="105"/>
      <c r="AP27" s="105"/>
      <c r="AQ27" s="105"/>
      <c r="AR27" s="105"/>
      <c r="AS27" s="105"/>
      <c r="AT27" s="105"/>
    </row>
    <row r="28" spans="2:46">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c r="AH28" s="105"/>
      <c r="AI28" s="105"/>
      <c r="AJ28" s="105"/>
      <c r="AK28" s="105"/>
      <c r="AL28" s="105"/>
      <c r="AM28" s="105"/>
      <c r="AO28" s="105"/>
      <c r="AP28" s="105"/>
      <c r="AQ28" s="105"/>
      <c r="AR28" s="105"/>
      <c r="AS28" s="105"/>
      <c r="AT28" s="105"/>
    </row>
    <row r="29" spans="2:46">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c r="AH29" s="105"/>
      <c r="AI29" s="105"/>
      <c r="AJ29" s="105"/>
      <c r="AK29" s="105"/>
      <c r="AL29" s="105"/>
      <c r="AM29" s="105"/>
      <c r="AO29" s="105"/>
      <c r="AP29" s="105"/>
      <c r="AQ29" s="105"/>
      <c r="AR29" s="105"/>
      <c r="AS29" s="105"/>
      <c r="AT29" s="105"/>
    </row>
    <row r="30" spans="2:46">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c r="AH30" s="105"/>
      <c r="AI30" s="105"/>
      <c r="AJ30" s="105"/>
      <c r="AK30" s="105"/>
      <c r="AL30" s="105"/>
      <c r="AM30" s="105"/>
      <c r="AO30" s="105"/>
      <c r="AP30" s="105"/>
      <c r="AQ30" s="105"/>
      <c r="AR30" s="105"/>
      <c r="AS30" s="105"/>
      <c r="AT30" s="105"/>
    </row>
    <row r="31" spans="2:46">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c r="AH31" s="105"/>
      <c r="AI31" s="105"/>
      <c r="AJ31" s="105"/>
      <c r="AK31" s="105"/>
      <c r="AL31" s="105"/>
      <c r="AM31" s="105"/>
      <c r="AO31" s="105"/>
      <c r="AP31" s="105"/>
      <c r="AQ31" s="105"/>
      <c r="AR31" s="105"/>
      <c r="AS31" s="105"/>
      <c r="AT31" s="105"/>
    </row>
    <row r="32" spans="2:46">
      <c r="J32" s="302" t="s">
        <v>1181</v>
      </c>
      <c r="K32" s="73" cm="1">
        <f t="array" ref="K32">AVERAGE(IF(K15:K31&gt;0,K15:K31/$C$15:$C$31))</f>
        <v>1.168402685184176</v>
      </c>
      <c r="L32" s="73" cm="1">
        <f t="array" ref="L32">AVERAGE(IF(L15:L31&gt;0,L15:L31/D15:D31))</f>
        <v>1.0117497687167449</v>
      </c>
      <c r="M32" s="73" cm="1">
        <f t="array" ref="M32">AVERAGE(IF(M15:M31&gt;0,M15:M31/E15:E31))</f>
        <v>1.1981831595042749</v>
      </c>
      <c r="N32" s="73" cm="1">
        <f t="array" ref="N32">AVERAGE(IF(N15:N31&gt;0,N15:N31/F15:F31))</f>
        <v>0.98885100776168866</v>
      </c>
      <c r="O32" s="73" cm="1">
        <f t="array" ref="O32">AVERAGE(IF(O15:O31&gt;0,O15:O31/G15:G31))</f>
        <v>1.1630585110974563</v>
      </c>
      <c r="P32" s="73" cm="1">
        <f t="array" ref="P32">AVERAGE(IF(P15:P31&gt;0,P15:P31/H15:H31))</f>
        <v>0.98828621134772943</v>
      </c>
      <c r="R32" s="302" t="s">
        <v>1181</v>
      </c>
      <c r="S32" s="73" cm="1">
        <f t="array" ref="S32">AVERAGE(IF(S15:S31&gt;0,S15:S31/$C$15:$C$31))</f>
        <v>0.94382408582781185</v>
      </c>
      <c r="T32" s="73" cm="1">
        <f t="array" ref="T32">AVERAGE(IF(T15:T31&gt;0,T15:T31/L15:L31))</f>
        <v>0.91178487915374984</v>
      </c>
      <c r="U32" s="73" cm="1">
        <f t="array" ref="U32">AVERAGE(IF(U15:U31&gt;0,U15:U31/M15:M31))</f>
        <v>0.75372537672931872</v>
      </c>
      <c r="V32" s="73" cm="1">
        <f t="array" ref="V32">AVERAGE(IF(V15:V31&gt;0,V15:V31/N15:N31))</f>
        <v>0.89520906032659942</v>
      </c>
      <c r="W32" s="73" cm="1">
        <f t="array" ref="W32">AVERAGE(IF(W15:W31&gt;0,W15:W31/O15:O31))</f>
        <v>0.75730143250060511</v>
      </c>
      <c r="X32" s="73" cm="1">
        <f t="array" ref="X32">AVERAGE(IF(X15:X31&gt;0,X15:X31/P15:P31))</f>
        <v>0.852914414698691</v>
      </c>
      <c r="Z32" s="302" t="s">
        <v>1181</v>
      </c>
      <c r="AA32" s="73" cm="1">
        <f t="array" ref="AA32">AVERAGE(IF(AA15:AA31&gt;0,AA15:AA31/C15:C31))</f>
        <v>0.65711844766156047</v>
      </c>
      <c r="AB32" s="73" cm="1">
        <f t="array" ref="AB32">AVERAGE(IF(AB15:AB31&gt;0,AB15:AB31/D15:D31))</f>
        <v>0.68924820949214627</v>
      </c>
      <c r="AC32" s="73" cm="1">
        <f t="array" ref="AC32">AVERAGE(IF(AC15:AC31&gt;0,AC15:AC31/E15:E31))</f>
        <v>0.59327717298766958</v>
      </c>
      <c r="AD32" s="73" cm="1">
        <f t="array" ref="AD32">AVERAGE(IF(AD15:AD31&gt;0,AD15:AD31/F15:F31))</f>
        <v>0.61683837043082057</v>
      </c>
      <c r="AE32" s="73" cm="1">
        <f t="array" ref="AE32">AVERAGE(IF(AE15:AE31&gt;0,AE15:AE31/G15:G31))</f>
        <v>0.56979506375167033</v>
      </c>
      <c r="AF32" s="73" cm="1">
        <f t="array" ref="AF32">AVERAGE(IF(AF15:AF31&gt;0,AF15:AF31/H15:H31))</f>
        <v>0.58426432858008215</v>
      </c>
    </row>
    <row r="34" spans="2:26" ht="18.75">
      <c r="B34" s="319" t="s">
        <v>36</v>
      </c>
      <c r="C34" s="319"/>
      <c r="D34" s="319"/>
      <c r="E34" s="319"/>
      <c r="F34" s="319"/>
      <c r="G34" s="319"/>
      <c r="H34" s="319"/>
      <c r="I34" s="319"/>
      <c r="J34" s="319"/>
      <c r="K34" s="319"/>
      <c r="L34" s="319"/>
      <c r="M34" s="319"/>
      <c r="N34" s="319"/>
      <c r="O34" s="319"/>
      <c r="P34" s="319"/>
      <c r="Q34" s="319"/>
      <c r="R34" s="319"/>
      <c r="S34" s="319"/>
      <c r="T34" s="319"/>
      <c r="U34" s="319"/>
      <c r="V34" s="319"/>
      <c r="W34" s="319"/>
      <c r="X34" s="319"/>
      <c r="Y34" s="319"/>
      <c r="Z34" s="319"/>
    </row>
    <row r="36" spans="2:26">
      <c r="B36" s="4" t="s">
        <v>475</v>
      </c>
      <c r="C36" s="4" t="s">
        <v>449</v>
      </c>
      <c r="D36" s="4" t="s">
        <v>450</v>
      </c>
      <c r="E36" s="4" t="s">
        <v>451</v>
      </c>
      <c r="F36" s="4" t="s">
        <v>452</v>
      </c>
      <c r="G36" s="4" t="s">
        <v>453</v>
      </c>
      <c r="H36" s="4" t="s">
        <v>454</v>
      </c>
      <c r="I36" s="4" t="s">
        <v>455</v>
      </c>
      <c r="J36" s="4" t="s">
        <v>456</v>
      </c>
      <c r="K36" s="4" t="s">
        <v>457</v>
      </c>
      <c r="L36" s="4" t="s">
        <v>458</v>
      </c>
      <c r="M36" s="4" t="s">
        <v>459</v>
      </c>
      <c r="N36" s="4" t="s">
        <v>460</v>
      </c>
      <c r="O36" s="4" t="s">
        <v>461</v>
      </c>
      <c r="P36" s="4" t="s">
        <v>462</v>
      </c>
      <c r="Q36" s="4" t="s">
        <v>463</v>
      </c>
      <c r="R36" s="4" t="s">
        <v>464</v>
      </c>
      <c r="S36" s="4" t="s">
        <v>465</v>
      </c>
      <c r="T36" s="4" t="s">
        <v>466</v>
      </c>
      <c r="U36" s="4" t="s">
        <v>467</v>
      </c>
      <c r="V36" s="4" t="s">
        <v>468</v>
      </c>
      <c r="W36" s="4" t="s">
        <v>469</v>
      </c>
      <c r="X36" s="4" t="s">
        <v>470</v>
      </c>
      <c r="Y36" s="4" t="s">
        <v>471</v>
      </c>
      <c r="Z36" s="4" t="s">
        <v>472</v>
      </c>
    </row>
    <row r="37" spans="2:26">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c r="B54" s="4" t="s">
        <v>448</v>
      </c>
      <c r="C54" s="4" t="s">
        <v>449</v>
      </c>
      <c r="D54" s="4" t="s">
        <v>450</v>
      </c>
      <c r="E54" s="4" t="s">
        <v>451</v>
      </c>
      <c r="F54" s="4" t="s">
        <v>452</v>
      </c>
      <c r="G54" s="4" t="s">
        <v>453</v>
      </c>
      <c r="H54" s="4" t="s">
        <v>454</v>
      </c>
      <c r="I54" s="4" t="s">
        <v>455</v>
      </c>
      <c r="J54" s="4" t="s">
        <v>456</v>
      </c>
      <c r="K54" s="4" t="s">
        <v>457</v>
      </c>
      <c r="L54" s="4" t="s">
        <v>458</v>
      </c>
      <c r="M54" s="4" t="s">
        <v>459</v>
      </c>
      <c r="N54" s="4" t="s">
        <v>460</v>
      </c>
      <c r="O54" s="4" t="s">
        <v>461</v>
      </c>
      <c r="P54" s="4" t="s">
        <v>462</v>
      </c>
      <c r="Q54" s="4" t="s">
        <v>463</v>
      </c>
      <c r="R54" s="4" t="s">
        <v>464</v>
      </c>
      <c r="S54" s="4" t="s">
        <v>465</v>
      </c>
      <c r="T54" s="4" t="s">
        <v>466</v>
      </c>
      <c r="U54" s="4" t="s">
        <v>467</v>
      </c>
      <c r="V54" s="4" t="s">
        <v>468</v>
      </c>
      <c r="W54" s="4" t="s">
        <v>469</v>
      </c>
      <c r="X54" s="4" t="s">
        <v>470</v>
      </c>
      <c r="Y54" s="4" t="s">
        <v>471</v>
      </c>
      <c r="Z54" s="4" t="s">
        <v>472</v>
      </c>
    </row>
    <row r="55" spans="2:26">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c r="B72" s="4" t="s">
        <v>473</v>
      </c>
      <c r="C72" s="4" t="s">
        <v>449</v>
      </c>
      <c r="D72" s="4" t="s">
        <v>450</v>
      </c>
      <c r="E72" s="4" t="s">
        <v>451</v>
      </c>
      <c r="F72" s="4" t="s">
        <v>452</v>
      </c>
      <c r="G72" s="4" t="s">
        <v>453</v>
      </c>
      <c r="H72" s="4" t="s">
        <v>454</v>
      </c>
      <c r="I72" s="4" t="s">
        <v>455</v>
      </c>
      <c r="J72" s="4" t="s">
        <v>456</v>
      </c>
      <c r="K72" s="4" t="s">
        <v>457</v>
      </c>
      <c r="L72" s="4" t="s">
        <v>458</v>
      </c>
      <c r="M72" s="4" t="s">
        <v>459</v>
      </c>
      <c r="N72" s="4" t="s">
        <v>460</v>
      </c>
      <c r="O72" s="4" t="s">
        <v>461</v>
      </c>
      <c r="P72" s="4" t="s">
        <v>462</v>
      </c>
      <c r="Q72" s="4" t="s">
        <v>463</v>
      </c>
      <c r="R72" s="4" t="s">
        <v>464</v>
      </c>
      <c r="S72" s="4" t="s">
        <v>465</v>
      </c>
      <c r="T72" s="4" t="s">
        <v>466</v>
      </c>
      <c r="U72" s="4" t="s">
        <v>467</v>
      </c>
      <c r="V72" s="4" t="s">
        <v>468</v>
      </c>
      <c r="W72" s="4" t="s">
        <v>469</v>
      </c>
      <c r="X72" s="4" t="s">
        <v>470</v>
      </c>
      <c r="Y72" s="4" t="s">
        <v>471</v>
      </c>
      <c r="Z72" s="4" t="s">
        <v>472</v>
      </c>
    </row>
    <row r="73" spans="2:26">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c r="B90" s="4" t="s">
        <v>474</v>
      </c>
      <c r="C90" s="4" t="s">
        <v>449</v>
      </c>
      <c r="D90" s="4" t="s">
        <v>450</v>
      </c>
      <c r="E90" s="4" t="s">
        <v>451</v>
      </c>
      <c r="F90" s="4" t="s">
        <v>452</v>
      </c>
      <c r="G90" s="4" t="s">
        <v>453</v>
      </c>
      <c r="H90" s="4" t="s">
        <v>454</v>
      </c>
      <c r="I90" s="4" t="s">
        <v>455</v>
      </c>
      <c r="J90" s="4" t="s">
        <v>456</v>
      </c>
      <c r="K90" s="4" t="s">
        <v>457</v>
      </c>
      <c r="L90" s="4" t="s">
        <v>458</v>
      </c>
      <c r="M90" s="4" t="s">
        <v>459</v>
      </c>
      <c r="N90" s="4" t="s">
        <v>460</v>
      </c>
      <c r="O90" s="4" t="s">
        <v>461</v>
      </c>
      <c r="P90" s="4" t="s">
        <v>462</v>
      </c>
      <c r="Q90" s="4" t="s">
        <v>463</v>
      </c>
      <c r="R90" s="4" t="s">
        <v>464</v>
      </c>
      <c r="S90" s="4" t="s">
        <v>465</v>
      </c>
      <c r="T90" s="4" t="s">
        <v>466</v>
      </c>
      <c r="U90" s="4" t="s">
        <v>467</v>
      </c>
      <c r="V90" s="4" t="s">
        <v>468</v>
      </c>
      <c r="W90" s="4" t="s">
        <v>469</v>
      </c>
      <c r="X90" s="4" t="s">
        <v>470</v>
      </c>
      <c r="Y90" s="4" t="s">
        <v>471</v>
      </c>
      <c r="Z90" s="4" t="s">
        <v>472</v>
      </c>
    </row>
    <row r="91" spans="2:26">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 ref="W13:X13"/>
    <mergeCell ref="Z12:Z14"/>
    <mergeCell ref="AA12:AF12"/>
    <mergeCell ref="AA13:AB13"/>
    <mergeCell ref="AC13:AD13"/>
    <mergeCell ref="AE13:AF13"/>
    <mergeCell ref="R12:R14"/>
    <mergeCell ref="B12:B14"/>
    <mergeCell ref="C12:H12"/>
    <mergeCell ref="C13:D13"/>
    <mergeCell ref="E13:F13"/>
    <mergeCell ref="G13:H13"/>
    <mergeCell ref="J12:J14"/>
    <mergeCell ref="K12:P12"/>
    <mergeCell ref="K13:L13"/>
    <mergeCell ref="M13:N13"/>
    <mergeCell ref="O13:P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5"/>
  <cols>
    <col min="3" max="3" width="9.28515625" customWidth="1"/>
    <col min="33" max="33" width="8.7109375" customWidth="1"/>
  </cols>
  <sheetData>
    <row r="2" spans="2:33" ht="18.75">
      <c r="B2" s="319" t="s">
        <v>645</v>
      </c>
      <c r="C2" s="319"/>
      <c r="D2" s="319"/>
      <c r="E2" s="319"/>
      <c r="F2" s="319"/>
      <c r="G2" s="319"/>
      <c r="H2" s="319"/>
      <c r="I2" s="319"/>
      <c r="J2" s="319"/>
      <c r="K2" s="319"/>
      <c r="L2" s="319"/>
      <c r="M2" s="319"/>
      <c r="N2" s="319"/>
      <c r="O2" s="319"/>
      <c r="P2" s="319"/>
      <c r="Q2" s="319"/>
      <c r="R2" s="319"/>
      <c r="S2" s="319"/>
      <c r="T2" s="319"/>
      <c r="U2" s="319"/>
      <c r="V2" s="319"/>
      <c r="W2" s="319"/>
      <c r="X2" s="319"/>
      <c r="Y2" s="319"/>
      <c r="Z2" s="319"/>
    </row>
    <row r="3" spans="2:33" ht="66.75" customHeight="1">
      <c r="B3" s="320" t="s">
        <v>551</v>
      </c>
      <c r="C3" s="321"/>
      <c r="D3" s="321"/>
      <c r="E3" s="321"/>
      <c r="F3" s="321"/>
      <c r="G3" s="321"/>
      <c r="H3" s="321"/>
      <c r="I3" s="321"/>
      <c r="J3" s="321"/>
      <c r="K3" s="321"/>
      <c r="L3" s="321"/>
      <c r="M3" s="321"/>
      <c r="N3" s="321"/>
      <c r="O3" s="321"/>
      <c r="P3" s="321"/>
      <c r="Q3" s="321"/>
      <c r="R3" s="321"/>
      <c r="S3" s="321"/>
      <c r="T3" s="321"/>
      <c r="U3" s="321"/>
      <c r="V3" s="321"/>
      <c r="W3" s="321"/>
      <c r="X3" s="321"/>
      <c r="Y3" s="321"/>
      <c r="Z3" s="321"/>
    </row>
    <row r="4" spans="2:33" ht="45.75" customHeight="1">
      <c r="B4" s="321"/>
      <c r="C4" s="321"/>
      <c r="D4" s="321"/>
      <c r="E4" s="321"/>
      <c r="F4" s="321"/>
      <c r="G4" s="321"/>
      <c r="H4" s="321"/>
      <c r="I4" s="321"/>
      <c r="J4" s="321"/>
      <c r="K4" s="321"/>
      <c r="L4" s="321"/>
      <c r="M4" s="321"/>
      <c r="N4" s="321"/>
      <c r="O4" s="321"/>
      <c r="P4" s="321"/>
      <c r="Q4" s="321"/>
      <c r="R4" s="321"/>
      <c r="S4" s="321"/>
      <c r="T4" s="321"/>
      <c r="U4" s="321"/>
      <c r="V4" s="321"/>
      <c r="W4" s="321"/>
      <c r="X4" s="321"/>
      <c r="Y4" s="321"/>
      <c r="Z4" s="321"/>
    </row>
    <row r="6" spans="2:33">
      <c r="C6" s="311" t="s">
        <v>524</v>
      </c>
      <c r="D6" s="311"/>
      <c r="E6" s="311"/>
      <c r="F6" s="311"/>
      <c r="G6" s="311"/>
      <c r="H6" s="311"/>
      <c r="I6" s="311"/>
      <c r="J6" s="311"/>
      <c r="K6" s="311"/>
      <c r="L6" s="311"/>
      <c r="M6" s="311"/>
      <c r="N6" s="311"/>
      <c r="O6" s="311"/>
      <c r="P6" s="311"/>
      <c r="Q6" s="311"/>
    </row>
    <row r="7" spans="2:33">
      <c r="C7" s="335" t="s">
        <v>519</v>
      </c>
      <c r="D7" s="335"/>
      <c r="E7" s="335"/>
      <c r="F7" s="335"/>
      <c r="G7" s="335"/>
      <c r="H7" s="335"/>
      <c r="I7" s="335"/>
      <c r="J7" s="335"/>
      <c r="K7" s="335"/>
      <c r="L7" s="335"/>
      <c r="M7" s="335" t="s">
        <v>32</v>
      </c>
      <c r="N7" s="335"/>
      <c r="O7" s="361" t="s">
        <v>31</v>
      </c>
      <c r="P7" s="361" t="s">
        <v>518</v>
      </c>
      <c r="Q7" s="361" t="s">
        <v>323</v>
      </c>
    </row>
    <row r="8" spans="2:33">
      <c r="B8" s="105"/>
      <c r="C8" s="107" t="s">
        <v>19</v>
      </c>
      <c r="D8" s="2">
        <v>1100</v>
      </c>
      <c r="E8" s="2">
        <v>2000</v>
      </c>
      <c r="F8" s="2">
        <v>2700</v>
      </c>
      <c r="G8" s="2">
        <v>4000</v>
      </c>
      <c r="H8" s="2">
        <v>5200</v>
      </c>
      <c r="I8" s="2">
        <v>8000</v>
      </c>
      <c r="J8" s="2">
        <v>12000</v>
      </c>
      <c r="K8" s="2">
        <v>18000</v>
      </c>
      <c r="L8" s="22" t="s">
        <v>520</v>
      </c>
      <c r="M8" s="2" t="s">
        <v>521</v>
      </c>
      <c r="N8" s="2" t="s">
        <v>517</v>
      </c>
      <c r="O8" s="361"/>
      <c r="P8" s="361"/>
      <c r="Q8" s="361"/>
      <c r="S8" s="311" t="s">
        <v>7</v>
      </c>
      <c r="T8" s="311"/>
      <c r="U8" s="311"/>
      <c r="V8" s="311"/>
      <c r="W8" s="311"/>
      <c r="X8" s="311"/>
      <c r="Y8" s="311"/>
      <c r="Z8" s="311"/>
    </row>
    <row r="9" spans="2:33">
      <c r="B9" s="2" t="s">
        <v>522</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503</v>
      </c>
      <c r="T9" s="2" t="s">
        <v>497</v>
      </c>
      <c r="U9" s="2" t="s">
        <v>498</v>
      </c>
      <c r="V9" s="2" t="s">
        <v>499</v>
      </c>
      <c r="W9" s="2" t="s">
        <v>500</v>
      </c>
      <c r="X9" s="2" t="s">
        <v>501</v>
      </c>
      <c r="Y9" s="2" t="s">
        <v>502</v>
      </c>
      <c r="Z9" s="2" t="s">
        <v>504</v>
      </c>
    </row>
    <row r="10" spans="2:33">
      <c r="B10" s="2" t="s">
        <v>523</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c r="C12" s="311" t="s">
        <v>286</v>
      </c>
      <c r="D12" s="311"/>
      <c r="E12" s="311"/>
      <c r="F12" s="311"/>
      <c r="G12" s="311"/>
      <c r="H12" s="311"/>
      <c r="I12" s="311"/>
      <c r="J12" s="311"/>
      <c r="K12" s="311"/>
      <c r="L12" s="311"/>
      <c r="M12" s="311"/>
      <c r="N12" s="311"/>
      <c r="O12" s="311"/>
      <c r="P12" s="311"/>
      <c r="S12" s="311" t="s">
        <v>550</v>
      </c>
      <c r="T12" s="311"/>
      <c r="U12" s="311"/>
      <c r="V12" s="311"/>
      <c r="W12" s="311"/>
      <c r="X12" s="311"/>
      <c r="Y12" s="311"/>
      <c r="Z12" s="311"/>
      <c r="AA12" s="311"/>
      <c r="AB12" s="311"/>
      <c r="AC12" s="311"/>
      <c r="AD12" s="311"/>
      <c r="AE12" s="311"/>
      <c r="AF12" s="311"/>
    </row>
    <row r="13" spans="2:33">
      <c r="C13" s="336" t="s">
        <v>512</v>
      </c>
      <c r="D13" s="338"/>
      <c r="E13" s="338"/>
      <c r="F13" s="337"/>
      <c r="G13" s="336" t="s">
        <v>505</v>
      </c>
      <c r="H13" s="338"/>
      <c r="I13" s="338"/>
      <c r="J13" s="338"/>
      <c r="K13" s="337"/>
      <c r="L13" s="336" t="s">
        <v>506</v>
      </c>
      <c r="M13" s="338"/>
      <c r="N13" s="338"/>
      <c r="O13" s="338"/>
      <c r="P13" s="337"/>
      <c r="S13" s="336" t="s">
        <v>512</v>
      </c>
      <c r="T13" s="338"/>
      <c r="U13" s="338"/>
      <c r="V13" s="337"/>
      <c r="W13" s="336" t="s">
        <v>505</v>
      </c>
      <c r="X13" s="338"/>
      <c r="Y13" s="338"/>
      <c r="Z13" s="338"/>
      <c r="AA13" s="337"/>
      <c r="AB13" s="336" t="s">
        <v>506</v>
      </c>
      <c r="AC13" s="338"/>
      <c r="AD13" s="338"/>
      <c r="AE13" s="338"/>
      <c r="AF13" s="337"/>
    </row>
    <row r="14" spans="2:33">
      <c r="B14" s="2" t="s">
        <v>513</v>
      </c>
      <c r="C14" s="2">
        <v>1</v>
      </c>
      <c r="D14" s="2">
        <v>2</v>
      </c>
      <c r="E14" s="2">
        <v>3</v>
      </c>
      <c r="F14" s="2">
        <v>4</v>
      </c>
      <c r="G14" s="2" t="s">
        <v>508</v>
      </c>
      <c r="H14" s="2" t="s">
        <v>507</v>
      </c>
      <c r="I14" s="2" t="s">
        <v>509</v>
      </c>
      <c r="J14" s="2" t="s">
        <v>510</v>
      </c>
      <c r="K14" s="2" t="s">
        <v>511</v>
      </c>
      <c r="L14" s="2" t="s">
        <v>508</v>
      </c>
      <c r="M14" s="2" t="s">
        <v>507</v>
      </c>
      <c r="N14" s="2" t="s">
        <v>509</v>
      </c>
      <c r="O14" s="2" t="s">
        <v>510</v>
      </c>
      <c r="P14" s="2" t="s">
        <v>511</v>
      </c>
      <c r="R14" s="2" t="s">
        <v>513</v>
      </c>
      <c r="S14" s="2">
        <v>1</v>
      </c>
      <c r="T14" s="2">
        <v>2</v>
      </c>
      <c r="U14" s="2">
        <v>3</v>
      </c>
      <c r="V14" s="2">
        <v>4</v>
      </c>
      <c r="W14" s="2" t="s">
        <v>508</v>
      </c>
      <c r="X14" s="2" t="s">
        <v>507</v>
      </c>
      <c r="Y14" s="2" t="s">
        <v>509</v>
      </c>
      <c r="Z14" s="2" t="s">
        <v>510</v>
      </c>
      <c r="AA14" s="2" t="s">
        <v>511</v>
      </c>
      <c r="AB14" s="2" t="s">
        <v>508</v>
      </c>
      <c r="AC14" s="2" t="s">
        <v>507</v>
      </c>
      <c r="AD14" s="2" t="s">
        <v>509</v>
      </c>
      <c r="AE14" s="2" t="s">
        <v>510</v>
      </c>
      <c r="AF14" s="2" t="s">
        <v>511</v>
      </c>
    </row>
    <row r="15" spans="2:33">
      <c r="B15" s="2" t="s">
        <v>497</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497</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5"/>
    </row>
    <row r="16" spans="2:33">
      <c r="B16" s="2" t="s">
        <v>498</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498</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c r="B17" s="2" t="s">
        <v>499</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499</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c r="B18" s="2" t="s">
        <v>500</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500</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c r="B19" s="2" t="s">
        <v>501</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501</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c r="B20" s="2" t="s">
        <v>502</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502</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c r="B21" s="2" t="s">
        <v>504</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504</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c r="C23" s="311" t="s">
        <v>515</v>
      </c>
      <c r="D23" s="311"/>
      <c r="E23" s="311"/>
      <c r="F23" s="311"/>
      <c r="G23" s="311"/>
      <c r="H23" s="311"/>
      <c r="I23" s="311"/>
      <c r="J23" s="311"/>
      <c r="K23" s="311"/>
      <c r="L23" s="311"/>
      <c r="M23" s="311"/>
      <c r="N23" s="311"/>
      <c r="O23" s="311"/>
      <c r="P23" s="311"/>
      <c r="S23" s="311" t="s">
        <v>516</v>
      </c>
      <c r="T23" s="311"/>
      <c r="U23" s="311"/>
      <c r="V23" s="311"/>
      <c r="W23" s="311"/>
      <c r="X23" s="311"/>
      <c r="Y23" s="311"/>
      <c r="Z23" s="311"/>
      <c r="AA23" s="311"/>
      <c r="AB23" s="311"/>
      <c r="AC23" s="311"/>
      <c r="AD23" s="311"/>
      <c r="AE23" s="311"/>
      <c r="AF23" s="311"/>
    </row>
    <row r="24" spans="2:33">
      <c r="C24" s="336" t="s">
        <v>512</v>
      </c>
      <c r="D24" s="338"/>
      <c r="E24" s="338"/>
      <c r="F24" s="337"/>
      <c r="G24" s="336" t="s">
        <v>505</v>
      </c>
      <c r="H24" s="338"/>
      <c r="I24" s="338"/>
      <c r="J24" s="338"/>
      <c r="K24" s="337"/>
      <c r="L24" s="336" t="s">
        <v>506</v>
      </c>
      <c r="M24" s="338"/>
      <c r="N24" s="338"/>
      <c r="O24" s="338"/>
      <c r="P24" s="337"/>
      <c r="S24" s="336" t="s">
        <v>512</v>
      </c>
      <c r="T24" s="338"/>
      <c r="U24" s="338"/>
      <c r="V24" s="337"/>
      <c r="W24" s="336" t="s">
        <v>505</v>
      </c>
      <c r="X24" s="338"/>
      <c r="Y24" s="338"/>
      <c r="Z24" s="338"/>
      <c r="AA24" s="337"/>
      <c r="AB24" s="336" t="s">
        <v>506</v>
      </c>
      <c r="AC24" s="338"/>
      <c r="AD24" s="338"/>
      <c r="AE24" s="338"/>
      <c r="AF24" s="337"/>
    </row>
    <row r="25" spans="2:33">
      <c r="B25" s="2" t="s">
        <v>513</v>
      </c>
      <c r="C25" s="2">
        <v>1</v>
      </c>
      <c r="D25" s="2">
        <v>2</v>
      </c>
      <c r="E25" s="2">
        <v>3</v>
      </c>
      <c r="F25" s="2">
        <v>4</v>
      </c>
      <c r="G25" s="2" t="s">
        <v>508</v>
      </c>
      <c r="H25" s="2" t="s">
        <v>507</v>
      </c>
      <c r="I25" s="2" t="s">
        <v>509</v>
      </c>
      <c r="J25" s="2" t="s">
        <v>510</v>
      </c>
      <c r="K25" s="2" t="s">
        <v>511</v>
      </c>
      <c r="L25" s="2" t="s">
        <v>508</v>
      </c>
      <c r="M25" s="2" t="s">
        <v>507</v>
      </c>
      <c r="N25" s="2" t="s">
        <v>509</v>
      </c>
      <c r="O25" s="2" t="s">
        <v>510</v>
      </c>
      <c r="P25" s="2" t="s">
        <v>511</v>
      </c>
      <c r="R25" s="2" t="s">
        <v>513</v>
      </c>
      <c r="S25" s="2">
        <v>1</v>
      </c>
      <c r="T25" s="2">
        <v>2</v>
      </c>
      <c r="U25" s="2">
        <v>3</v>
      </c>
      <c r="V25" s="2">
        <v>4</v>
      </c>
      <c r="W25" s="2" t="s">
        <v>508</v>
      </c>
      <c r="X25" s="2" t="s">
        <v>507</v>
      </c>
      <c r="Y25" s="2" t="s">
        <v>509</v>
      </c>
      <c r="Z25" s="2" t="s">
        <v>510</v>
      </c>
      <c r="AA25" s="2" t="s">
        <v>511</v>
      </c>
      <c r="AB25" s="2" t="s">
        <v>508</v>
      </c>
      <c r="AC25" s="2" t="s">
        <v>507</v>
      </c>
      <c r="AD25" s="2" t="s">
        <v>509</v>
      </c>
      <c r="AE25" s="2" t="s">
        <v>510</v>
      </c>
      <c r="AF25" s="2" t="s">
        <v>511</v>
      </c>
    </row>
    <row r="26" spans="2:33">
      <c r="B26" s="2" t="s">
        <v>497</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497</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5"/>
    </row>
    <row r="27" spans="2:33">
      <c r="B27" s="2" t="s">
        <v>498</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498</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c r="B28" s="2" t="s">
        <v>499</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499</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c r="B29" s="2" t="s">
        <v>500</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500</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c r="B30" s="2" t="s">
        <v>501</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501</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c r="B31" s="2" t="s">
        <v>502</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502</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c r="B32" s="2" t="s">
        <v>504</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504</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c r="C33" s="105"/>
      <c r="D33" s="105"/>
      <c r="E33" s="105"/>
      <c r="F33" s="105"/>
      <c r="G33" s="105"/>
      <c r="H33" s="105"/>
      <c r="I33" s="105"/>
      <c r="J33" s="105"/>
      <c r="K33" s="105"/>
      <c r="L33" s="105"/>
      <c r="M33" s="105"/>
      <c r="N33" s="105"/>
      <c r="O33" s="105"/>
      <c r="P33" s="105"/>
      <c r="R33" s="105"/>
      <c r="S33" s="105"/>
      <c r="T33" s="105"/>
      <c r="U33" s="105"/>
      <c r="V33" s="105"/>
      <c r="W33" s="105"/>
      <c r="X33" s="105"/>
      <c r="Y33" s="105"/>
      <c r="Z33" s="105"/>
      <c r="AA33" s="105"/>
      <c r="AB33" s="105"/>
      <c r="AC33" s="105"/>
      <c r="AD33" s="105"/>
      <c r="AE33" s="105"/>
      <c r="AF33" s="105"/>
    </row>
    <row r="34" spans="2:32">
      <c r="C34" s="311" t="s">
        <v>514</v>
      </c>
      <c r="D34" s="311"/>
      <c r="E34" s="311"/>
      <c r="F34" s="311"/>
      <c r="G34" s="311"/>
      <c r="H34" s="311"/>
      <c r="I34" s="311"/>
      <c r="J34" s="311"/>
      <c r="K34" s="311"/>
      <c r="L34" s="311"/>
      <c r="M34" s="311"/>
      <c r="N34" s="311"/>
      <c r="O34" s="311"/>
      <c r="P34" s="311"/>
      <c r="S34" s="311" t="s">
        <v>285</v>
      </c>
      <c r="T34" s="311"/>
      <c r="U34" s="311"/>
      <c r="V34" s="311"/>
      <c r="W34" s="311"/>
      <c r="X34" s="311"/>
      <c r="Y34" s="311"/>
      <c r="Z34" s="311"/>
      <c r="AA34" s="311"/>
      <c r="AB34" s="311"/>
      <c r="AC34" s="311"/>
      <c r="AD34" s="311"/>
      <c r="AE34" s="311"/>
      <c r="AF34" s="311"/>
    </row>
    <row r="35" spans="2:32">
      <c r="C35" s="336" t="s">
        <v>512</v>
      </c>
      <c r="D35" s="338"/>
      <c r="E35" s="338"/>
      <c r="F35" s="337"/>
      <c r="G35" s="336" t="s">
        <v>505</v>
      </c>
      <c r="H35" s="338"/>
      <c r="I35" s="338"/>
      <c r="J35" s="338"/>
      <c r="K35" s="337"/>
      <c r="L35" s="336" t="s">
        <v>506</v>
      </c>
      <c r="M35" s="338"/>
      <c r="N35" s="338"/>
      <c r="O35" s="338"/>
      <c r="P35" s="337"/>
      <c r="S35" s="336" t="s">
        <v>512</v>
      </c>
      <c r="T35" s="338"/>
      <c r="U35" s="338"/>
      <c r="V35" s="337"/>
      <c r="W35" s="336" t="s">
        <v>505</v>
      </c>
      <c r="X35" s="338"/>
      <c r="Y35" s="338"/>
      <c r="Z35" s="338"/>
      <c r="AA35" s="337"/>
      <c r="AB35" s="336" t="s">
        <v>506</v>
      </c>
      <c r="AC35" s="338"/>
      <c r="AD35" s="338"/>
      <c r="AE35" s="338"/>
      <c r="AF35" s="337"/>
    </row>
    <row r="36" spans="2:32">
      <c r="B36" s="2" t="s">
        <v>513</v>
      </c>
      <c r="C36" s="2">
        <v>1</v>
      </c>
      <c r="D36" s="2">
        <v>2</v>
      </c>
      <c r="E36" s="2">
        <v>3</v>
      </c>
      <c r="F36" s="2">
        <v>4</v>
      </c>
      <c r="G36" s="2" t="s">
        <v>508</v>
      </c>
      <c r="H36" s="2" t="s">
        <v>507</v>
      </c>
      <c r="I36" s="2" t="s">
        <v>509</v>
      </c>
      <c r="J36" s="2" t="s">
        <v>510</v>
      </c>
      <c r="K36" s="2" t="s">
        <v>511</v>
      </c>
      <c r="L36" s="2" t="s">
        <v>508</v>
      </c>
      <c r="M36" s="2" t="s">
        <v>507</v>
      </c>
      <c r="N36" s="2" t="s">
        <v>509</v>
      </c>
      <c r="O36" s="2" t="s">
        <v>510</v>
      </c>
      <c r="P36" s="2" t="s">
        <v>511</v>
      </c>
      <c r="R36" s="2" t="s">
        <v>513</v>
      </c>
      <c r="S36" s="2">
        <v>1</v>
      </c>
      <c r="T36" s="2">
        <v>2</v>
      </c>
      <c r="U36" s="2">
        <v>3</v>
      </c>
      <c r="V36" s="2">
        <v>4</v>
      </c>
      <c r="W36" s="2" t="s">
        <v>508</v>
      </c>
      <c r="X36" s="2" t="s">
        <v>507</v>
      </c>
      <c r="Y36" s="2" t="s">
        <v>509</v>
      </c>
      <c r="Z36" s="2" t="s">
        <v>510</v>
      </c>
      <c r="AA36" s="2" t="s">
        <v>511</v>
      </c>
      <c r="AB36" s="2" t="s">
        <v>508</v>
      </c>
      <c r="AC36" s="2" t="s">
        <v>507</v>
      </c>
      <c r="AD36" s="2" t="s">
        <v>509</v>
      </c>
      <c r="AE36" s="2" t="s">
        <v>510</v>
      </c>
      <c r="AF36" s="2" t="s">
        <v>511</v>
      </c>
    </row>
    <row r="37" spans="2:32">
      <c r="B37" s="2" t="s">
        <v>497</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497</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c r="B38" s="2" t="s">
        <v>498</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498</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c r="B39" s="2" t="s">
        <v>499</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499</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c r="B40" s="2" t="s">
        <v>500</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500</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c r="B41" s="2" t="s">
        <v>501</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501</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c r="B42" s="2" t="s">
        <v>502</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502</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c r="B43" s="2" t="s">
        <v>504</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504</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c r="B63" s="109"/>
      <c r="C63" s="109"/>
      <c r="D63" s="109"/>
      <c r="E63" s="109"/>
      <c r="F63" s="109"/>
      <c r="G63" s="109"/>
      <c r="I63" s="109"/>
      <c r="Q63" s="109"/>
      <c r="T63" s="109"/>
    </row>
    <row r="64" spans="2:20">
      <c r="B64" s="109"/>
      <c r="C64" s="109"/>
      <c r="D64" s="109"/>
      <c r="E64" s="109"/>
      <c r="F64" s="109"/>
      <c r="G64" s="109"/>
      <c r="I64" s="109"/>
      <c r="Q64" s="109"/>
      <c r="T64" s="109"/>
    </row>
    <row r="65" spans="2:21">
      <c r="B65" s="109"/>
      <c r="C65" s="109"/>
      <c r="D65" s="109"/>
      <c r="E65" s="109"/>
      <c r="F65" s="109"/>
      <c r="G65" s="109"/>
      <c r="Q65" s="109"/>
    </row>
    <row r="66" spans="2:21">
      <c r="B66" s="109"/>
      <c r="C66" s="109"/>
      <c r="D66" s="109"/>
      <c r="E66" s="109"/>
      <c r="F66" s="109"/>
      <c r="G66" s="109"/>
      <c r="Q66" s="109"/>
    </row>
    <row r="67" spans="2:21">
      <c r="B67" s="109"/>
      <c r="C67" s="109"/>
      <c r="D67" s="109"/>
      <c r="E67" s="109"/>
      <c r="F67" s="109"/>
      <c r="G67" s="109"/>
      <c r="I67" s="109"/>
      <c r="J67" s="109"/>
      <c r="K67" s="109"/>
      <c r="L67" s="109"/>
      <c r="M67" s="109"/>
      <c r="N67" s="109"/>
      <c r="O67" s="109"/>
      <c r="P67" s="109"/>
      <c r="Q67" s="109"/>
      <c r="T67" s="109"/>
      <c r="U67" s="109"/>
    </row>
    <row r="68" spans="2:21">
      <c r="B68" s="108"/>
      <c r="C68" s="108"/>
      <c r="D68" s="108"/>
      <c r="E68" s="108"/>
      <c r="F68" s="108"/>
      <c r="G68" s="108"/>
      <c r="Q68" s="108"/>
    </row>
    <row r="69" spans="2:21">
      <c r="D69" s="108"/>
      <c r="E69" s="108"/>
      <c r="F69" s="109"/>
      <c r="G69" s="109"/>
    </row>
    <row r="70" spans="2:21">
      <c r="D70" s="108"/>
      <c r="E70" s="108"/>
      <c r="F70" s="109"/>
      <c r="G70" s="109"/>
    </row>
    <row r="71" spans="2:21">
      <c r="D71" s="108"/>
      <c r="E71" s="108"/>
      <c r="F71" s="109"/>
      <c r="G71" s="109"/>
    </row>
    <row r="72" spans="2:21">
      <c r="D72" s="108"/>
      <c r="E72" s="108"/>
      <c r="F72" s="109"/>
      <c r="G72" s="109"/>
      <c r="T72" s="109"/>
    </row>
    <row r="73" spans="2:21">
      <c r="D73" s="108"/>
      <c r="E73" s="108"/>
      <c r="F73" s="109"/>
      <c r="G73" s="109"/>
      <c r="T73" s="109"/>
      <c r="U73" s="109"/>
    </row>
    <row r="74" spans="2:21">
      <c r="D74" s="108"/>
      <c r="E74" s="108"/>
      <c r="F74" s="109"/>
      <c r="G74" s="109"/>
      <c r="T74" s="109"/>
      <c r="U74" s="109"/>
    </row>
    <row r="75" spans="2:21">
      <c r="D75" s="108"/>
      <c r="E75" s="108"/>
      <c r="F75" s="109"/>
      <c r="G75" s="109"/>
    </row>
    <row r="76" spans="2:21">
      <c r="D76" s="108"/>
      <c r="E76" s="108"/>
      <c r="F76" s="109"/>
      <c r="G76" s="109"/>
    </row>
    <row r="77" spans="2:21">
      <c r="D77" s="108"/>
      <c r="E77" s="108"/>
      <c r="F77" s="109"/>
      <c r="G77" s="109"/>
    </row>
    <row r="78" spans="2:21">
      <c r="D78" s="108"/>
      <c r="E78" s="108"/>
      <c r="F78" s="109"/>
      <c r="G78" s="109"/>
      <c r="T78" s="109"/>
      <c r="U78" s="109"/>
    </row>
    <row r="79" spans="2:21">
      <c r="D79" s="108"/>
      <c r="E79" s="108"/>
      <c r="F79" s="109"/>
      <c r="G79" s="109"/>
    </row>
    <row r="80" spans="2:21">
      <c r="D80" s="108"/>
      <c r="E80" s="108"/>
      <c r="F80" s="109"/>
      <c r="G80" s="109"/>
    </row>
    <row r="81" spans="4:27">
      <c r="D81" s="108"/>
      <c r="E81" s="108"/>
      <c r="F81" s="109"/>
      <c r="G81" s="109"/>
    </row>
    <row r="82" spans="4:27">
      <c r="D82" s="108"/>
      <c r="E82" s="108"/>
      <c r="F82" s="109"/>
      <c r="G82" s="109"/>
    </row>
    <row r="83" spans="4:27">
      <c r="D83" s="108"/>
      <c r="E83" s="108"/>
      <c r="F83" s="109"/>
      <c r="G83" s="109"/>
      <c r="T83" s="109"/>
      <c r="U83" s="109"/>
      <c r="Z83" s="109"/>
      <c r="AA83" s="109"/>
    </row>
    <row r="84" spans="4:27">
      <c r="D84" s="108"/>
      <c r="E84" s="108"/>
      <c r="F84" s="109"/>
      <c r="G84" s="109"/>
    </row>
    <row r="85" spans="4:27">
      <c r="D85" s="108"/>
      <c r="E85" s="108"/>
      <c r="F85" s="109"/>
      <c r="G85" s="109"/>
    </row>
    <row r="86" spans="4:27">
      <c r="D86" s="108"/>
      <c r="E86" s="108"/>
      <c r="F86" s="109"/>
      <c r="G86" s="109"/>
    </row>
    <row r="87" spans="4:27">
      <c r="D87" s="108"/>
      <c r="E87" s="108"/>
      <c r="F87" s="109"/>
      <c r="G87" s="109"/>
    </row>
    <row r="88" spans="4:27">
      <c r="D88" s="108"/>
      <c r="E88" s="108"/>
      <c r="F88" s="109"/>
      <c r="G88" s="109"/>
      <c r="T88" s="109"/>
      <c r="U88" s="109"/>
      <c r="Z88" s="109"/>
      <c r="AA88" s="109"/>
    </row>
    <row r="89" spans="4:27">
      <c r="D89" s="108"/>
      <c r="E89" s="108"/>
      <c r="F89" s="109"/>
      <c r="G89" s="109"/>
    </row>
    <row r="90" spans="4:27">
      <c r="D90" s="108"/>
      <c r="E90" s="108"/>
      <c r="F90" s="109"/>
      <c r="G90" s="109"/>
    </row>
    <row r="91" spans="4:27">
      <c r="D91" s="108"/>
      <c r="E91" s="108"/>
      <c r="F91" s="109"/>
      <c r="G91" s="109"/>
    </row>
    <row r="92" spans="4:27">
      <c r="D92" s="108"/>
      <c r="E92" s="108"/>
      <c r="F92" s="109"/>
      <c r="G92" s="109"/>
    </row>
    <row r="93" spans="4:27">
      <c r="D93" s="108"/>
      <c r="E93" s="108"/>
      <c r="F93" s="109"/>
      <c r="G93" s="109"/>
      <c r="T93" s="109"/>
      <c r="U93" s="109"/>
      <c r="Z93" s="109"/>
      <c r="AA93" s="109"/>
    </row>
    <row r="94" spans="4:27">
      <c r="D94" s="108"/>
      <c r="E94" s="108"/>
      <c r="F94" s="109"/>
      <c r="G94" s="109"/>
      <c r="T94" s="109"/>
    </row>
    <row r="95" spans="4:27">
      <c r="D95" s="108"/>
      <c r="E95" s="108"/>
      <c r="F95" s="109"/>
      <c r="G95" s="109"/>
      <c r="T95" s="109"/>
    </row>
    <row r="96" spans="4:27">
      <c r="D96" s="108"/>
      <c r="E96" s="108"/>
      <c r="F96" s="109"/>
      <c r="G96" s="109"/>
    </row>
    <row r="97" spans="4:21">
      <c r="D97" s="108"/>
      <c r="E97" s="108"/>
      <c r="F97" s="109"/>
      <c r="G97" s="109"/>
    </row>
    <row r="98" spans="4:21">
      <c r="D98" s="108"/>
      <c r="E98" s="108"/>
      <c r="F98" s="109"/>
      <c r="G98" s="109"/>
      <c r="T98" s="109"/>
      <c r="U98" s="109"/>
    </row>
    <row r="99" spans="4:21">
      <c r="D99" s="108"/>
      <c r="E99" s="108"/>
      <c r="F99" s="109"/>
      <c r="G99" s="109"/>
      <c r="T99" s="109"/>
    </row>
    <row r="100" spans="4:21">
      <c r="D100" s="108"/>
      <c r="E100" s="108"/>
      <c r="F100" s="109"/>
      <c r="G100" s="109"/>
      <c r="T100" s="109"/>
    </row>
    <row r="101" spans="4:21">
      <c r="D101" s="108"/>
      <c r="E101" s="108"/>
      <c r="F101" s="109"/>
      <c r="G101" s="109"/>
    </row>
    <row r="102" spans="4:21">
      <c r="D102" s="108"/>
      <c r="E102" s="108"/>
      <c r="F102" s="109"/>
      <c r="G102" s="109"/>
    </row>
    <row r="103" spans="4:21">
      <c r="D103" s="108"/>
      <c r="E103" s="108"/>
      <c r="F103" s="109"/>
      <c r="G103" s="109"/>
      <c r="T103" s="109"/>
      <c r="U103" s="109"/>
    </row>
    <row r="104" spans="4:21">
      <c r="D104" s="108"/>
      <c r="E104" s="108"/>
      <c r="F104" s="109"/>
      <c r="G104" s="109"/>
    </row>
    <row r="105" spans="4:21">
      <c r="D105" s="108"/>
      <c r="E105" s="108"/>
      <c r="F105" s="109"/>
      <c r="G105" s="109"/>
    </row>
    <row r="106" spans="4:21">
      <c r="D106" s="108"/>
      <c r="E106" s="108"/>
      <c r="F106" s="109"/>
      <c r="G106" s="109"/>
    </row>
    <row r="107" spans="4:21">
      <c r="D107" s="108"/>
      <c r="E107" s="108"/>
      <c r="F107" s="109"/>
      <c r="G107" s="109"/>
    </row>
    <row r="108" spans="4:21">
      <c r="D108" s="108"/>
      <c r="E108" s="108"/>
      <c r="F108" s="109"/>
      <c r="G108" s="109"/>
    </row>
    <row r="109" spans="4:21">
      <c r="D109" s="108"/>
      <c r="E109" s="108"/>
      <c r="F109" s="109"/>
      <c r="G109" s="109"/>
    </row>
    <row r="110" spans="4:21">
      <c r="D110" s="108"/>
      <c r="E110" s="108"/>
      <c r="F110" s="109"/>
      <c r="G110" s="109"/>
    </row>
    <row r="111" spans="4:21">
      <c r="D111" s="108"/>
      <c r="E111" s="108"/>
      <c r="F111" s="109"/>
      <c r="G111" s="109"/>
    </row>
    <row r="112" spans="4:21">
      <c r="D112" s="108"/>
      <c r="E112" s="108"/>
      <c r="F112" s="109"/>
      <c r="G112" s="109"/>
      <c r="R112" s="105"/>
      <c r="S112" s="105"/>
    </row>
    <row r="113" spans="2:76" s="105" customFormat="1">
      <c r="B113"/>
      <c r="C113"/>
      <c r="D113" s="108"/>
      <c r="E113" s="108"/>
      <c r="F113" s="109"/>
      <c r="G113" s="109"/>
      <c r="H113"/>
      <c r="M113"/>
      <c r="N113"/>
      <c r="V113"/>
      <c r="W113"/>
    </row>
    <row r="114" spans="2:76">
      <c r="D114" s="108"/>
      <c r="E114" s="108"/>
      <c r="F114" s="109"/>
      <c r="G114" s="109"/>
      <c r="H114" s="5"/>
      <c r="M114" s="5"/>
      <c r="N114" s="5"/>
      <c r="O114" s="5"/>
      <c r="P114" s="5"/>
      <c r="Q114" s="5"/>
      <c r="R114" s="105"/>
      <c r="S114" s="106"/>
      <c r="T114" s="106"/>
      <c r="Z114" s="106"/>
      <c r="AA114" s="106"/>
    </row>
    <row r="115" spans="2:76">
      <c r="D115" s="108"/>
      <c r="E115" s="108"/>
      <c r="F115" s="109"/>
      <c r="G115" s="109"/>
      <c r="H115" s="5"/>
    </row>
    <row r="116" spans="2:76">
      <c r="D116" s="108"/>
      <c r="E116" s="108"/>
      <c r="F116" s="109"/>
      <c r="G116" s="109"/>
      <c r="H116" s="5"/>
    </row>
    <row r="117" spans="2:76">
      <c r="D117" s="108"/>
      <c r="E117" s="108"/>
      <c r="F117" s="109"/>
      <c r="G117" s="109"/>
      <c r="H117" s="5"/>
    </row>
    <row r="118" spans="2:76">
      <c r="D118" s="108"/>
      <c r="E118" s="108"/>
      <c r="F118" s="109"/>
      <c r="G118" s="109"/>
    </row>
    <row r="119" spans="2:76">
      <c r="D119" s="108"/>
      <c r="E119" s="108"/>
      <c r="F119" s="109"/>
      <c r="G119" s="109"/>
    </row>
    <row r="120" spans="2:76">
      <c r="D120" s="108"/>
      <c r="E120" s="108"/>
      <c r="F120" s="109"/>
      <c r="G120" s="109"/>
    </row>
    <row r="121" spans="2:76">
      <c r="D121" s="108"/>
      <c r="E121" s="108"/>
      <c r="F121" s="109"/>
      <c r="G121" s="109"/>
    </row>
    <row r="122" spans="2:76">
      <c r="D122" s="108"/>
      <c r="E122" s="108"/>
      <c r="F122" s="109"/>
      <c r="G122" s="109"/>
      <c r="H122" s="8"/>
      <c r="Z122" s="8"/>
      <c r="AA122" s="8"/>
      <c r="AB122" s="8"/>
      <c r="AO122" s="8"/>
      <c r="AP122" s="8"/>
      <c r="AQ122" s="8"/>
      <c r="AR122" s="8"/>
      <c r="AS122" s="8"/>
      <c r="AT122" s="8"/>
      <c r="AU122" s="8"/>
      <c r="AV122" s="8"/>
      <c r="BW122" s="8"/>
      <c r="BX122" s="8"/>
    </row>
    <row r="123" spans="2:76">
      <c r="D123" s="108"/>
      <c r="E123" s="108"/>
      <c r="F123" s="109"/>
      <c r="G123" s="109"/>
      <c r="H123" s="8"/>
      <c r="Z123" s="8"/>
      <c r="AA123" s="8"/>
      <c r="AB123" s="8"/>
      <c r="AO123" s="8"/>
      <c r="AP123" s="8"/>
      <c r="AQ123" s="8"/>
      <c r="AR123" s="8"/>
      <c r="AS123" s="8"/>
      <c r="AT123" s="8"/>
      <c r="AU123" s="8"/>
      <c r="AV123" s="8"/>
    </row>
    <row r="124" spans="2:76">
      <c r="D124" s="108"/>
      <c r="E124" s="108"/>
      <c r="F124" s="109"/>
      <c r="G124" s="109"/>
      <c r="H124" s="8"/>
      <c r="Z124" s="8"/>
      <c r="AA124" s="8"/>
      <c r="AB124" s="8"/>
      <c r="AO124" s="8"/>
      <c r="AP124" s="8"/>
      <c r="AQ124" s="8"/>
      <c r="AR124" s="8"/>
      <c r="AS124" s="8"/>
      <c r="AT124" s="8"/>
      <c r="AU124" s="8"/>
      <c r="AV124" s="8"/>
    </row>
    <row r="125" spans="2:76">
      <c r="D125" s="108"/>
      <c r="E125" s="108"/>
      <c r="F125" s="109"/>
      <c r="G125" s="109"/>
      <c r="H125" s="8"/>
      <c r="AK125" s="8"/>
      <c r="AL125" s="8"/>
      <c r="AM125" s="8"/>
      <c r="AN125" s="8"/>
      <c r="AO125" s="8"/>
      <c r="AP125" s="8"/>
      <c r="AQ125" s="8"/>
      <c r="AR125" s="8"/>
      <c r="AS125" s="8"/>
      <c r="AT125" s="8"/>
      <c r="AU125" s="8"/>
      <c r="AV125" s="8"/>
    </row>
    <row r="126" spans="2:76">
      <c r="D126" s="108"/>
      <c r="E126" s="108"/>
      <c r="F126" s="109"/>
      <c r="G126" s="109"/>
      <c r="H126" s="8"/>
      <c r="AK126" s="8"/>
      <c r="AL126" s="8"/>
      <c r="AM126" s="8"/>
      <c r="AN126" s="8"/>
      <c r="AO126" s="8"/>
      <c r="AP126" s="8"/>
      <c r="AQ126" s="8"/>
      <c r="AR126" s="8"/>
      <c r="AS126" s="8"/>
      <c r="AT126" s="8"/>
      <c r="AU126" s="8"/>
      <c r="AV126" s="8"/>
    </row>
    <row r="127" spans="2:76">
      <c r="D127" s="108"/>
      <c r="E127" s="108"/>
      <c r="F127" s="109"/>
      <c r="G127" s="109"/>
      <c r="H127" s="8"/>
      <c r="AK127" s="8"/>
      <c r="AL127" s="8"/>
      <c r="AM127" s="8"/>
      <c r="AN127" s="8"/>
      <c r="AO127" s="8"/>
      <c r="AP127" s="8"/>
      <c r="AQ127" s="8"/>
      <c r="AR127" s="8"/>
      <c r="AS127" s="8"/>
      <c r="AT127" s="8"/>
      <c r="AU127" s="8"/>
      <c r="AV127" s="8"/>
    </row>
    <row r="128" spans="2:76">
      <c r="D128" s="108"/>
      <c r="E128" s="108"/>
      <c r="F128" s="109"/>
      <c r="G128" s="109"/>
      <c r="H128" s="105"/>
      <c r="AK128" s="105"/>
      <c r="AL128" s="105"/>
      <c r="AM128" s="105"/>
      <c r="AN128" s="105"/>
      <c r="AO128" s="105"/>
      <c r="AP128" s="105"/>
      <c r="AQ128" s="105"/>
      <c r="AR128" s="105"/>
      <c r="AS128" s="105"/>
      <c r="AT128" s="105"/>
      <c r="AU128" s="105"/>
      <c r="AV128" s="105"/>
    </row>
    <row r="129" spans="4:107">
      <c r="D129" s="108"/>
      <c r="E129" s="108"/>
      <c r="F129" s="109"/>
      <c r="G129" s="109"/>
    </row>
    <row r="130" spans="4:107">
      <c r="D130" s="108"/>
      <c r="E130" s="108"/>
      <c r="F130" s="109"/>
      <c r="G130" s="109"/>
    </row>
    <row r="131" spans="4:107">
      <c r="D131" s="108"/>
      <c r="E131" s="108"/>
      <c r="F131" s="109"/>
      <c r="G131" s="109"/>
    </row>
    <row r="132" spans="4:107">
      <c r="D132" s="108"/>
      <c r="E132" s="108"/>
      <c r="F132" s="109"/>
      <c r="G132" s="109"/>
    </row>
    <row r="133" spans="4:107">
      <c r="D133" s="108"/>
      <c r="E133" s="108"/>
      <c r="F133" s="109"/>
      <c r="G133" s="109"/>
      <c r="H133" s="8"/>
      <c r="AK133" s="8"/>
      <c r="AL133" s="8"/>
      <c r="AM133" s="8"/>
      <c r="AN133" s="8"/>
      <c r="AO133" s="8"/>
      <c r="AP133" s="8"/>
      <c r="AQ133" s="8"/>
      <c r="AR133" s="8"/>
      <c r="AS133" s="8"/>
      <c r="AT133" s="8"/>
      <c r="AU133" s="8"/>
      <c r="AV133" s="8"/>
    </row>
    <row r="134" spans="4:107">
      <c r="D134" s="108"/>
      <c r="E134" s="108"/>
      <c r="F134" s="109"/>
      <c r="G134" s="109"/>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c r="D135" s="108"/>
      <c r="E135" s="108"/>
      <c r="F135" s="109"/>
      <c r="G135" s="109"/>
      <c r="H135" s="8"/>
      <c r="AK135" s="8"/>
      <c r="AL135" s="8"/>
      <c r="AM135" s="8"/>
      <c r="AN135" s="8"/>
      <c r="AO135" s="8"/>
      <c r="AP135" s="8"/>
      <c r="AQ135" s="8"/>
      <c r="AR135" s="8"/>
      <c r="AS135" s="8"/>
      <c r="AT135" s="8"/>
      <c r="AU135" s="8"/>
      <c r="AV135" s="8"/>
      <c r="AW135" s="105"/>
    </row>
    <row r="136" spans="4:107">
      <c r="D136" s="108"/>
      <c r="E136" s="108"/>
      <c r="F136" s="109"/>
      <c r="G136" s="109"/>
      <c r="H136" s="8"/>
      <c r="AK136" s="8"/>
      <c r="AL136" s="8"/>
      <c r="AM136" s="8"/>
      <c r="AN136" s="8"/>
      <c r="AO136" s="8"/>
      <c r="AP136" s="8"/>
      <c r="AQ136" s="8"/>
      <c r="AR136" s="8"/>
      <c r="AS136" s="8"/>
      <c r="AT136" s="8"/>
      <c r="AU136" s="8"/>
      <c r="AV136" s="8"/>
    </row>
    <row r="137" spans="4:107">
      <c r="D137" s="108"/>
      <c r="E137" s="108"/>
      <c r="F137" s="109"/>
      <c r="G137" s="109"/>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c r="D138" s="108"/>
      <c r="E138" s="108"/>
      <c r="F138" s="109"/>
      <c r="G138" s="109"/>
      <c r="H138" s="8"/>
      <c r="AK138" s="8"/>
      <c r="AL138" s="8"/>
      <c r="AM138" s="8"/>
      <c r="AN138" s="8"/>
      <c r="AO138" s="8"/>
      <c r="AP138" s="8"/>
      <c r="AQ138" s="8"/>
      <c r="AR138" s="8"/>
      <c r="AS138" s="8"/>
      <c r="AT138" s="8"/>
      <c r="AU138" s="8"/>
      <c r="AV138" s="8"/>
      <c r="AW138" s="8"/>
    </row>
    <row r="139" spans="4:107">
      <c r="D139" s="108"/>
      <c r="E139" s="108"/>
      <c r="F139" s="109"/>
      <c r="G139" s="109"/>
      <c r="H139" s="8"/>
      <c r="AK139" s="8"/>
      <c r="AL139" s="8"/>
      <c r="AM139" s="8"/>
      <c r="AN139" s="8"/>
      <c r="AO139" s="8"/>
      <c r="AP139" s="8"/>
      <c r="AQ139" s="8"/>
      <c r="AR139" s="8"/>
      <c r="AS139" s="8"/>
      <c r="AT139" s="8"/>
      <c r="AU139" s="8"/>
      <c r="AV139" s="8"/>
    </row>
    <row r="140" spans="4:107">
      <c r="D140" s="108"/>
      <c r="E140" s="108"/>
      <c r="F140" s="109"/>
      <c r="G140" s="109"/>
    </row>
    <row r="141" spans="4:107">
      <c r="D141" s="108"/>
      <c r="E141" s="108"/>
      <c r="F141" s="109"/>
      <c r="G141" s="109"/>
    </row>
    <row r="142" spans="4:107">
      <c r="D142" s="108"/>
      <c r="E142" s="108"/>
      <c r="F142" s="109"/>
      <c r="G142" s="109"/>
    </row>
    <row r="143" spans="4:107">
      <c r="D143" s="108"/>
      <c r="E143" s="108"/>
      <c r="F143" s="109"/>
      <c r="G143" s="109"/>
    </row>
    <row r="144" spans="4:107">
      <c r="D144" s="108"/>
      <c r="E144" s="108"/>
      <c r="F144" s="109"/>
      <c r="G144" s="109"/>
    </row>
    <row r="145" spans="4:7">
      <c r="D145" s="108"/>
      <c r="E145" s="108"/>
      <c r="F145" s="109"/>
      <c r="G145" s="109"/>
    </row>
    <row r="146" spans="4:7">
      <c r="D146" s="108"/>
      <c r="E146" s="108"/>
      <c r="F146" s="109"/>
      <c r="G146" s="109"/>
    </row>
    <row r="147" spans="4:7">
      <c r="D147" s="108"/>
      <c r="E147" s="108"/>
      <c r="F147" s="109"/>
      <c r="G147" s="109"/>
    </row>
    <row r="148" spans="4:7">
      <c r="D148" s="108"/>
      <c r="E148" s="108"/>
      <c r="F148" s="109"/>
      <c r="G148" s="109"/>
    </row>
    <row r="149" spans="4:7">
      <c r="D149" s="108"/>
      <c r="E149" s="108"/>
      <c r="F149" s="109"/>
      <c r="G149" s="109"/>
    </row>
    <row r="150" spans="4:7">
      <c r="D150" s="108"/>
      <c r="E150" s="108"/>
      <c r="F150" s="109"/>
      <c r="G150" s="109"/>
    </row>
    <row r="151" spans="4:7">
      <c r="D151" s="108"/>
      <c r="E151" s="108"/>
      <c r="F151" s="109"/>
      <c r="G151" s="109"/>
    </row>
    <row r="152" spans="4:7">
      <c r="D152" s="108"/>
      <c r="E152" s="108"/>
      <c r="F152" s="109"/>
      <c r="G152" s="109"/>
    </row>
    <row r="153" spans="4:7">
      <c r="D153" s="108"/>
      <c r="E153" s="108"/>
      <c r="F153" s="109"/>
      <c r="G153" s="109"/>
    </row>
    <row r="154" spans="4:7">
      <c r="D154" s="108"/>
      <c r="E154" s="108"/>
      <c r="F154" s="109"/>
      <c r="G154" s="109"/>
    </row>
    <row r="155" spans="4:7">
      <c r="D155" s="108"/>
      <c r="E155" s="108"/>
      <c r="F155" s="109"/>
      <c r="G155" s="109"/>
    </row>
    <row r="156" spans="4:7">
      <c r="D156" s="108"/>
      <c r="E156" s="108"/>
      <c r="F156" s="109"/>
      <c r="G156" s="109"/>
    </row>
  </sheetData>
  <mergeCells count="33">
    <mergeCell ref="B2:Z2"/>
    <mergeCell ref="B3:Z4"/>
    <mergeCell ref="C6:Q6"/>
    <mergeCell ref="C7:L7"/>
    <mergeCell ref="M7:N7"/>
    <mergeCell ref="P7:P8"/>
    <mergeCell ref="Q7:Q8"/>
    <mergeCell ref="O7:O8"/>
    <mergeCell ref="S34:AF34"/>
    <mergeCell ref="C12:P12"/>
    <mergeCell ref="C13:F13"/>
    <mergeCell ref="G13:K13"/>
    <mergeCell ref="L13:P13"/>
    <mergeCell ref="S12:AF12"/>
    <mergeCell ref="S13:V13"/>
    <mergeCell ref="W13:AA13"/>
    <mergeCell ref="AB13:AF1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W22" sqref="W22"/>
    </sheetView>
  </sheetViews>
  <sheetFormatPr defaultRowHeight="15"/>
  <sheetData>
    <row r="2" spans="2:25" ht="18.75">
      <c r="B2" s="319" t="s">
        <v>546</v>
      </c>
      <c r="C2" s="319"/>
      <c r="D2" s="319"/>
      <c r="E2" s="319"/>
      <c r="F2" s="319"/>
      <c r="G2" s="319"/>
      <c r="H2" s="319"/>
      <c r="I2" s="319"/>
      <c r="J2" s="319"/>
      <c r="K2" s="319"/>
      <c r="L2" s="319"/>
      <c r="M2" s="319"/>
      <c r="N2" s="319"/>
      <c r="O2" s="319"/>
      <c r="P2" s="319"/>
      <c r="Q2" s="319"/>
      <c r="R2" s="319"/>
      <c r="S2" s="319"/>
      <c r="T2" s="319"/>
    </row>
    <row r="3" spans="2:25">
      <c r="B3" s="320" t="s">
        <v>549</v>
      </c>
      <c r="C3" s="320"/>
      <c r="D3" s="320"/>
      <c r="E3" s="320"/>
      <c r="F3" s="320"/>
      <c r="G3" s="320"/>
      <c r="H3" s="320"/>
      <c r="I3" s="320"/>
      <c r="J3" s="320"/>
      <c r="K3" s="320"/>
      <c r="L3" s="320"/>
      <c r="M3" s="320"/>
      <c r="N3" s="320"/>
      <c r="O3" s="320"/>
      <c r="P3" s="320"/>
      <c r="Q3" s="320"/>
      <c r="R3" s="320"/>
      <c r="S3" s="320"/>
      <c r="T3" s="320"/>
    </row>
    <row r="4" spans="2:25">
      <c r="B4" s="320"/>
      <c r="C4" s="320"/>
      <c r="D4" s="320"/>
      <c r="E4" s="320"/>
      <c r="F4" s="320"/>
      <c r="G4" s="320"/>
      <c r="H4" s="320"/>
      <c r="I4" s="320"/>
      <c r="J4" s="320"/>
      <c r="K4" s="320"/>
      <c r="L4" s="320"/>
      <c r="M4" s="320"/>
      <c r="N4" s="320"/>
      <c r="O4" s="320"/>
      <c r="P4" s="320"/>
      <c r="Q4" s="320"/>
      <c r="R4" s="320"/>
      <c r="S4" s="320"/>
      <c r="T4" s="320"/>
    </row>
    <row r="6" spans="2:25">
      <c r="C6" s="311" t="s">
        <v>536</v>
      </c>
      <c r="D6" s="311"/>
      <c r="E6" s="311"/>
      <c r="F6" s="311"/>
      <c r="G6" s="311"/>
      <c r="H6" s="311"/>
      <c r="I6" s="311"/>
      <c r="J6" s="311"/>
      <c r="M6" s="311" t="s">
        <v>537</v>
      </c>
      <c r="N6" s="311"/>
      <c r="O6" s="311"/>
      <c r="P6" s="311"/>
      <c r="Q6" s="311"/>
      <c r="R6" s="311"/>
      <c r="S6" s="311"/>
      <c r="T6" s="311"/>
      <c r="U6" s="109"/>
      <c r="V6" s="379" t="s">
        <v>542</v>
      </c>
      <c r="W6" s="379"/>
      <c r="X6" s="379"/>
      <c r="Y6" s="379"/>
    </row>
    <row r="7" spans="2:25">
      <c r="C7" s="112" t="s">
        <v>527</v>
      </c>
      <c r="D7" s="112" t="s">
        <v>497</v>
      </c>
      <c r="E7" s="112" t="s">
        <v>498</v>
      </c>
      <c r="F7" s="112" t="s">
        <v>499</v>
      </c>
      <c r="G7" s="112" t="s">
        <v>500</v>
      </c>
      <c r="H7" s="112" t="s">
        <v>501</v>
      </c>
      <c r="I7" s="112" t="s">
        <v>502</v>
      </c>
      <c r="J7" s="112" t="s">
        <v>504</v>
      </c>
      <c r="M7" s="112" t="s">
        <v>527</v>
      </c>
      <c r="N7" s="112" t="s">
        <v>497</v>
      </c>
      <c r="O7" s="112" t="s">
        <v>498</v>
      </c>
      <c r="P7" s="112" t="s">
        <v>499</v>
      </c>
      <c r="Q7" s="112" t="s">
        <v>500</v>
      </c>
      <c r="R7" s="112" t="s">
        <v>501</v>
      </c>
      <c r="S7" s="112" t="s">
        <v>502</v>
      </c>
      <c r="T7" s="112" t="s">
        <v>504</v>
      </c>
      <c r="V7" s="113" t="s">
        <v>513</v>
      </c>
      <c r="W7" s="335" t="s">
        <v>497</v>
      </c>
      <c r="X7" s="335"/>
      <c r="Y7" s="335"/>
    </row>
    <row r="8" spans="2:25">
      <c r="B8" s="22" t="s">
        <v>544</v>
      </c>
      <c r="C8" s="75">
        <v>-316.65742654100001</v>
      </c>
      <c r="D8" s="75">
        <v>-310.23461014071398</v>
      </c>
      <c r="E8" s="75">
        <v>-295.96401891385199</v>
      </c>
      <c r="F8" s="75">
        <v>-361.30047811695397</v>
      </c>
      <c r="G8" s="75">
        <v>-431.68145956607401</v>
      </c>
      <c r="H8" s="75">
        <v>-325.06231773081902</v>
      </c>
      <c r="I8" s="75">
        <v>-361.16709591551</v>
      </c>
      <c r="J8" s="75">
        <v>-210.91022964509301</v>
      </c>
      <c r="L8" s="22" t="s">
        <v>544</v>
      </c>
      <c r="M8" s="75">
        <v>13876.1729828227</v>
      </c>
      <c r="N8" s="75">
        <v>12970.500031602001</v>
      </c>
      <c r="O8" s="75">
        <v>11878.6926413618</v>
      </c>
      <c r="P8" s="75">
        <v>10659.898469854901</v>
      </c>
      <c r="Q8" s="75">
        <v>9365.3201935187699</v>
      </c>
      <c r="R8" s="75">
        <v>7823.5024426080699</v>
      </c>
      <c r="S8" s="75">
        <v>6214.4692993952394</v>
      </c>
      <c r="T8" s="75">
        <v>3969.7845671355403</v>
      </c>
      <c r="V8" s="371" t="s">
        <v>538</v>
      </c>
      <c r="W8" s="371"/>
      <c r="X8" s="371" t="s">
        <v>539</v>
      </c>
      <c r="Y8" s="371"/>
    </row>
    <row r="9" spans="2:25">
      <c r="B9" s="2">
        <v>1</v>
      </c>
      <c r="C9" s="75">
        <v>-215.90734303380802</v>
      </c>
      <c r="D9" s="75">
        <v>-167.019155840379</v>
      </c>
      <c r="E9" s="75">
        <v>-280.539612609904</v>
      </c>
      <c r="F9" s="75">
        <v>-254.57803618067197</v>
      </c>
      <c r="G9" s="75">
        <v>-365.80841686937202</v>
      </c>
      <c r="H9" s="75">
        <v>-315.379611074678</v>
      </c>
      <c r="I9" s="75">
        <v>-265.74241561428698</v>
      </c>
      <c r="J9" s="75">
        <v>-177.570656055504</v>
      </c>
      <c r="L9" s="2">
        <v>1</v>
      </c>
      <c r="M9" s="75">
        <v>13981.9720127892</v>
      </c>
      <c r="N9" s="75">
        <v>13137.8037346975</v>
      </c>
      <c r="O9" s="75">
        <v>11915.491847376301</v>
      </c>
      <c r="P9" s="75">
        <v>10671.083061487199</v>
      </c>
      <c r="Q9" s="75">
        <v>9381.3720608713302</v>
      </c>
      <c r="R9" s="75">
        <v>7981.4912957623901</v>
      </c>
      <c r="S9" s="75">
        <v>6352.8520075366505</v>
      </c>
      <c r="T9" s="75">
        <v>4087.2634445552499</v>
      </c>
      <c r="V9" s="2" t="s">
        <v>540</v>
      </c>
      <c r="W9" s="6">
        <v>33000</v>
      </c>
      <c r="X9" s="61" t="s">
        <v>540</v>
      </c>
      <c r="Y9" s="6">
        <v>30000</v>
      </c>
    </row>
    <row r="10" spans="2:25">
      <c r="B10" s="2">
        <v>2</v>
      </c>
      <c r="C10" s="75">
        <v>182.98756719809299</v>
      </c>
      <c r="D10" s="75">
        <v>67.9970628831894</v>
      </c>
      <c r="E10" s="75">
        <v>141.194907626542</v>
      </c>
      <c r="F10" s="75">
        <v>101.60454071473599</v>
      </c>
      <c r="G10" s="75">
        <v>87.379322797756998</v>
      </c>
      <c r="H10" s="75">
        <v>134.945064117947</v>
      </c>
      <c r="I10" s="75">
        <v>148.491443571601</v>
      </c>
      <c r="J10" s="75">
        <v>186.527709927807</v>
      </c>
      <c r="L10" s="2">
        <v>2</v>
      </c>
      <c r="M10" s="75">
        <v>14367.2576645563</v>
      </c>
      <c r="N10" s="75">
        <v>13382.973323792799</v>
      </c>
      <c r="O10" s="75">
        <v>12381.1872351493</v>
      </c>
      <c r="P10" s="75">
        <v>11170.675807506901</v>
      </c>
      <c r="Q10" s="75">
        <v>9899.0352644943305</v>
      </c>
      <c r="R10" s="75">
        <v>8501.8201501002295</v>
      </c>
      <c r="S10" s="75">
        <v>6903.1384141083909</v>
      </c>
      <c r="T10" s="75">
        <v>4787.4454436984797</v>
      </c>
      <c r="V10" s="2" t="s">
        <v>512</v>
      </c>
      <c r="W10" s="6">
        <v>1</v>
      </c>
      <c r="X10" s="61" t="s">
        <v>512</v>
      </c>
      <c r="Y10" s="6">
        <v>3</v>
      </c>
    </row>
    <row r="11" spans="2:25">
      <c r="B11" s="2">
        <v>3</v>
      </c>
      <c r="C11" s="75">
        <v>104.631833612986</v>
      </c>
      <c r="D11" s="75">
        <v>164.877470863827</v>
      </c>
      <c r="E11" s="75">
        <v>193.14654709176401</v>
      </c>
      <c r="F11" s="75">
        <v>205.46892859864298</v>
      </c>
      <c r="G11" s="75">
        <v>241.06914149474798</v>
      </c>
      <c r="H11" s="75">
        <v>201.73072220516798</v>
      </c>
      <c r="I11" s="75">
        <v>202.31596268665001</v>
      </c>
      <c r="J11" s="75">
        <v>162.93094694944</v>
      </c>
      <c r="L11" s="2">
        <v>3</v>
      </c>
      <c r="M11" s="75">
        <v>14298.474977174101</v>
      </c>
      <c r="N11" s="75">
        <v>13715.219904813501</v>
      </c>
      <c r="O11" s="75">
        <v>12659.0127987122</v>
      </c>
      <c r="P11" s="75">
        <v>11514.638892786301</v>
      </c>
      <c r="Q11" s="75">
        <v>10302.361982999</v>
      </c>
      <c r="R11" s="75">
        <v>8899.7958193561299</v>
      </c>
      <c r="S11" s="75">
        <v>7203.0349024324905</v>
      </c>
      <c r="T11" s="75">
        <v>4994.0677721783304</v>
      </c>
      <c r="U11" s="109"/>
      <c r="V11" s="371" t="s">
        <v>541</v>
      </c>
      <c r="W11" s="371"/>
      <c r="X11" s="371"/>
      <c r="Y11" s="371"/>
    </row>
    <row r="12" spans="2:25">
      <c r="B12" s="2">
        <v>4</v>
      </c>
      <c r="C12" s="75">
        <v>25.954938529546002</v>
      </c>
      <c r="D12" s="75">
        <v>43.294071503756001</v>
      </c>
      <c r="E12" s="75">
        <v>88.330530135480501</v>
      </c>
      <c r="F12" s="75">
        <v>89.584119963320489</v>
      </c>
      <c r="G12" s="75">
        <v>176.04621760545101</v>
      </c>
      <c r="H12" s="75">
        <v>117.02233340490599</v>
      </c>
      <c r="I12" s="75">
        <v>47.325731717782396</v>
      </c>
      <c r="J12" s="75">
        <v>-50.092107749196998</v>
      </c>
      <c r="L12" s="2">
        <v>4</v>
      </c>
      <c r="M12" s="75">
        <v>14756.180707289201</v>
      </c>
      <c r="N12" s="75">
        <v>13939.212439107001</v>
      </c>
      <c r="O12" s="75">
        <v>13019.572413706201</v>
      </c>
      <c r="P12" s="75">
        <v>11924.309415399</v>
      </c>
      <c r="Q12" s="75">
        <v>10829.476783369699</v>
      </c>
      <c r="R12" s="75">
        <v>9442.9241573894706</v>
      </c>
      <c r="S12" s="75">
        <v>7763.5759982504396</v>
      </c>
      <c r="T12" s="75">
        <v>5354.0846318701597</v>
      </c>
      <c r="V12" s="2" t="s">
        <v>525</v>
      </c>
      <c r="W12" s="110">
        <f>W9+INDEX(C8:J13,MATCH(W10,B8:B13,0),MATCH(W7,C7:J7,0))</f>
        <v>32832.980844159618</v>
      </c>
      <c r="X12" s="2" t="s">
        <v>525</v>
      </c>
      <c r="Y12" s="110">
        <f>Y9+INDEX(C8:J13,MATCH(Y10,B8:B13,0),MATCH(W7,C7:J7,0))</f>
        <v>30164.877470863827</v>
      </c>
    </row>
    <row r="13" spans="2:25">
      <c r="B13" s="22" t="s">
        <v>543</v>
      </c>
      <c r="C13" s="75">
        <v>445.53092034615599</v>
      </c>
      <c r="D13" s="75">
        <v>295.358429618586</v>
      </c>
      <c r="E13" s="75">
        <v>170.579674132973</v>
      </c>
      <c r="F13" s="75">
        <v>56.6931066754629</v>
      </c>
      <c r="G13" s="75">
        <v>178.87487164441799</v>
      </c>
      <c r="H13" s="75">
        <v>157.99271252681299</v>
      </c>
      <c r="I13" s="75">
        <v>24.593587106154498</v>
      </c>
      <c r="J13" s="75">
        <v>-31.582514401897598</v>
      </c>
      <c r="L13" s="22" t="s">
        <v>543</v>
      </c>
      <c r="M13" s="75">
        <v>14692.405680117401</v>
      </c>
      <c r="N13" s="75">
        <v>14087.398802237498</v>
      </c>
      <c r="O13" s="75">
        <v>13082.378111178899</v>
      </c>
      <c r="P13" s="75">
        <v>12030.6966508518</v>
      </c>
      <c r="Q13" s="75">
        <v>10978.5344828693</v>
      </c>
      <c r="R13" s="75">
        <v>9626.0528930698001</v>
      </c>
      <c r="S13" s="75">
        <v>8026.3081696173303</v>
      </c>
      <c r="T13" s="75">
        <v>5453.2365254063898</v>
      </c>
      <c r="V13" s="2" t="s">
        <v>526</v>
      </c>
      <c r="W13" s="110">
        <f>INDEX(M8:T13,MATCH(W10,L8:L13,0),MATCH(W7,M7:T7,0))</f>
        <v>13137.8037346975</v>
      </c>
      <c r="X13" s="2" t="s">
        <v>526</v>
      </c>
      <c r="Y13" s="110">
        <f>INDEX(M8:T13,MATCH(Y10,L8:L13,0),MATCH(W7,M7:T7,0))</f>
        <v>13715.219904813501</v>
      </c>
    </row>
    <row r="14" spans="2:25">
      <c r="B14" s="22" t="s">
        <v>198</v>
      </c>
      <c r="C14" s="75">
        <v>19.862187614403801</v>
      </c>
      <c r="D14" s="75">
        <v>35.163294385864901</v>
      </c>
      <c r="E14" s="75">
        <v>36.310755751900196</v>
      </c>
      <c r="F14" s="75">
        <v>36.049219799598596</v>
      </c>
      <c r="G14" s="75">
        <v>35.4044036154963</v>
      </c>
      <c r="H14" s="75">
        <v>35.0038384968706</v>
      </c>
      <c r="I14" s="75">
        <v>33.356697624352201</v>
      </c>
      <c r="J14" s="75">
        <v>30.545193978879297</v>
      </c>
      <c r="L14" s="22" t="s">
        <v>198</v>
      </c>
      <c r="M14" s="75">
        <v>14650.366069602002</v>
      </c>
      <c r="N14" s="75">
        <v>13594.442355217001</v>
      </c>
      <c r="O14" s="75">
        <v>12512.3642141194</v>
      </c>
      <c r="P14" s="75">
        <v>11335.087116753699</v>
      </c>
      <c r="Q14" s="75">
        <v>10122.539799013401</v>
      </c>
      <c r="R14" s="75">
        <v>8727.30556781614</v>
      </c>
      <c r="S14" s="75">
        <v>7077.9370533310503</v>
      </c>
      <c r="T14" s="75">
        <v>4831.4944771627406</v>
      </c>
      <c r="V14" s="2" t="s">
        <v>547</v>
      </c>
      <c r="W14" s="68">
        <f>1-Y14</f>
        <v>0.5558608470580173</v>
      </c>
      <c r="X14" s="2" t="s">
        <v>548</v>
      </c>
      <c r="Y14" s="68">
        <f>_xlfn.NORM.DIST(0,W12-Y12,SQRT(W13^2+Y13^2),TRUE)</f>
        <v>0.44413915294198275</v>
      </c>
    </row>
    <row r="17" spans="2:20">
      <c r="C17" s="311" t="s">
        <v>534</v>
      </c>
      <c r="D17" s="311"/>
      <c r="E17" s="311"/>
      <c r="F17" s="311"/>
      <c r="G17" s="311"/>
      <c r="H17" s="311"/>
      <c r="I17" s="311"/>
      <c r="J17" s="311"/>
      <c r="M17" s="311" t="s">
        <v>535</v>
      </c>
      <c r="N17" s="311"/>
      <c r="O17" s="311"/>
      <c r="P17" s="311"/>
      <c r="Q17" s="311"/>
      <c r="R17" s="311"/>
      <c r="S17" s="311"/>
      <c r="T17" s="311"/>
    </row>
    <row r="18" spans="2:20">
      <c r="C18" s="110" t="s">
        <v>527</v>
      </c>
      <c r="D18" s="110" t="s">
        <v>497</v>
      </c>
      <c r="E18" s="110" t="s">
        <v>498</v>
      </c>
      <c r="F18" s="110" t="s">
        <v>499</v>
      </c>
      <c r="G18" s="110" t="s">
        <v>500</v>
      </c>
      <c r="H18" s="110" t="s">
        <v>501</v>
      </c>
      <c r="I18" s="110" t="s">
        <v>502</v>
      </c>
      <c r="J18" s="110" t="s">
        <v>504</v>
      </c>
      <c r="M18" s="110" t="s">
        <v>527</v>
      </c>
      <c r="N18" s="110" t="s">
        <v>497</v>
      </c>
      <c r="O18" s="110" t="s">
        <v>498</v>
      </c>
      <c r="P18" s="110" t="s">
        <v>499</v>
      </c>
      <c r="Q18" s="110" t="s">
        <v>500</v>
      </c>
      <c r="R18" s="110" t="s">
        <v>501</v>
      </c>
      <c r="S18" s="110" t="s">
        <v>502</v>
      </c>
      <c r="T18" s="110" t="s">
        <v>504</v>
      </c>
    </row>
    <row r="19" spans="2:20">
      <c r="B19" s="2" t="s">
        <v>525</v>
      </c>
      <c r="C19" s="75">
        <v>518.93743058126597</v>
      </c>
      <c r="D19" s="75">
        <v>520.95337788871802</v>
      </c>
      <c r="E19" s="75">
        <v>512.16617392409307</v>
      </c>
      <c r="F19" s="75">
        <v>527.20401696391798</v>
      </c>
      <c r="G19" s="75">
        <v>491.56920435834797</v>
      </c>
      <c r="H19" s="75">
        <v>487.01509348952402</v>
      </c>
      <c r="I19" s="75">
        <v>488.16144067638197</v>
      </c>
      <c r="J19" s="75">
        <v>547.11067952866699</v>
      </c>
      <c r="K19" s="109"/>
      <c r="L19" s="110" t="s">
        <v>525</v>
      </c>
      <c r="M19" s="75">
        <v>-196.966311566413</v>
      </c>
      <c r="N19" s="75">
        <v>-179.707700327862</v>
      </c>
      <c r="O19" s="75">
        <v>-178.85692198458102</v>
      </c>
      <c r="P19" s="75">
        <v>-180.12388607673699</v>
      </c>
      <c r="Q19" s="75">
        <v>-175.78586429212899</v>
      </c>
      <c r="R19" s="75">
        <v>-175.011990604766</v>
      </c>
      <c r="S19" s="75">
        <v>-179.89805879923401</v>
      </c>
      <c r="T19" s="75">
        <v>-218.59700983628198</v>
      </c>
    </row>
    <row r="20" spans="2:20">
      <c r="B20" s="2" t="s">
        <v>526</v>
      </c>
      <c r="C20" s="75">
        <v>5688.8806585592001</v>
      </c>
      <c r="D20" s="75">
        <v>5669.6209149064107</v>
      </c>
      <c r="E20" s="75">
        <v>5609.92830313168</v>
      </c>
      <c r="F20" s="75">
        <v>5614.6757049368798</v>
      </c>
      <c r="G20" s="75">
        <v>5482.3481340171202</v>
      </c>
      <c r="H20" s="75">
        <v>5386.33597180178</v>
      </c>
      <c r="I20" s="75">
        <v>5265.8972527393307</v>
      </c>
      <c r="J20" s="75">
        <v>4867.7044933355701</v>
      </c>
      <c r="K20" s="109"/>
      <c r="L20" s="110" t="s">
        <v>526</v>
      </c>
      <c r="M20" s="75">
        <v>4251.2529281931202</v>
      </c>
      <c r="N20" s="75">
        <v>4253.6877456212997</v>
      </c>
      <c r="O20" s="75">
        <v>4218.35068099815</v>
      </c>
      <c r="P20" s="75">
        <v>4201.5664257929402</v>
      </c>
      <c r="Q20" s="75">
        <v>4141.2820010616006</v>
      </c>
      <c r="R20" s="75">
        <v>4090.2444185430199</v>
      </c>
      <c r="S20" s="75">
        <v>4006.55804141209</v>
      </c>
      <c r="T20" s="75">
        <v>3731.3467821366503</v>
      </c>
    </row>
    <row r="21" spans="2:20">
      <c r="C21" s="437" t="s">
        <v>532</v>
      </c>
      <c r="D21" s="437"/>
      <c r="E21" s="437"/>
      <c r="F21" s="437"/>
      <c r="G21" s="437"/>
      <c r="H21" s="437"/>
      <c r="I21" s="437"/>
      <c r="J21" s="437"/>
      <c r="K21" s="109"/>
      <c r="L21" s="109"/>
      <c r="M21" s="437" t="s">
        <v>532</v>
      </c>
      <c r="N21" s="437"/>
      <c r="O21" s="437"/>
      <c r="P21" s="437"/>
      <c r="Q21" s="437"/>
      <c r="R21" s="437"/>
      <c r="S21" s="437"/>
      <c r="T21" s="437"/>
    </row>
    <row r="22" spans="2:20">
      <c r="C22" s="110" t="s">
        <v>527</v>
      </c>
      <c r="D22" s="110" t="s">
        <v>497</v>
      </c>
      <c r="E22" s="110" t="s">
        <v>498</v>
      </c>
      <c r="F22" s="110" t="s">
        <v>499</v>
      </c>
      <c r="G22" s="110" t="s">
        <v>500</v>
      </c>
      <c r="H22" s="110" t="s">
        <v>501</v>
      </c>
      <c r="I22" s="110" t="s">
        <v>502</v>
      </c>
      <c r="J22" s="110" t="s">
        <v>504</v>
      </c>
      <c r="K22" s="109"/>
      <c r="L22" s="109"/>
      <c r="M22" s="110" t="s">
        <v>527</v>
      </c>
      <c r="N22" s="110" t="s">
        <v>497</v>
      </c>
      <c r="O22" s="110" t="s">
        <v>498</v>
      </c>
      <c r="P22" s="110" t="s">
        <v>499</v>
      </c>
      <c r="Q22" s="110" t="s">
        <v>500</v>
      </c>
      <c r="R22" s="110" t="s">
        <v>501</v>
      </c>
      <c r="S22" s="110" t="s">
        <v>502</v>
      </c>
      <c r="T22" s="110" t="s">
        <v>504</v>
      </c>
    </row>
    <row r="23" spans="2:20">
      <c r="B23" s="2" t="s">
        <v>525</v>
      </c>
      <c r="C23" s="111"/>
      <c r="D23" s="75">
        <v>405.57663125948397</v>
      </c>
      <c r="E23" s="75">
        <v>406.28090806432704</v>
      </c>
      <c r="F23" s="75">
        <v>508.38507929417</v>
      </c>
      <c r="G23" s="75">
        <v>414.12657728706597</v>
      </c>
      <c r="H23" s="75">
        <v>318.18723266013296</v>
      </c>
      <c r="I23" s="75">
        <v>257.17638562917398</v>
      </c>
      <c r="J23" s="75">
        <v>-97.077990330039896</v>
      </c>
      <c r="K23" s="109"/>
      <c r="L23" s="110" t="s">
        <v>525</v>
      </c>
      <c r="M23" s="111"/>
      <c r="N23" s="75">
        <v>-241.952827683865</v>
      </c>
      <c r="O23" s="75">
        <v>-224.09622482102299</v>
      </c>
      <c r="P23" s="75">
        <v>-240.84485029806402</v>
      </c>
      <c r="Q23" s="75">
        <v>-263.74212975636402</v>
      </c>
      <c r="R23" s="75">
        <v>-255.21546516310897</v>
      </c>
      <c r="S23" s="75">
        <v>-335.79793397598598</v>
      </c>
      <c r="T23" s="75">
        <v>-272.85997096476098</v>
      </c>
    </row>
    <row r="24" spans="2:20">
      <c r="B24" s="2" t="s">
        <v>526</v>
      </c>
      <c r="C24" s="111"/>
      <c r="D24" s="75">
        <v>5518.18705965555</v>
      </c>
      <c r="E24" s="75">
        <v>5521.2511311595399</v>
      </c>
      <c r="F24" s="75">
        <v>5574.2476747140799</v>
      </c>
      <c r="G24" s="75">
        <v>5402.3482446125099</v>
      </c>
      <c r="H24" s="75">
        <v>5221.4600710306495</v>
      </c>
      <c r="I24" s="75">
        <v>4962.1411357093502</v>
      </c>
      <c r="J24" s="75">
        <v>3895.0072590703799</v>
      </c>
      <c r="K24" s="109"/>
      <c r="L24" s="110" t="s">
        <v>526</v>
      </c>
      <c r="M24" s="111"/>
      <c r="N24" s="75">
        <v>3993.2510362829398</v>
      </c>
      <c r="O24" s="75">
        <v>3899.1928786721801</v>
      </c>
      <c r="P24" s="75">
        <v>3870.87142441177</v>
      </c>
      <c r="Q24" s="75">
        <v>3754.8627434899104</v>
      </c>
      <c r="R24" s="75">
        <v>3613.9685936463502</v>
      </c>
      <c r="S24" s="75">
        <v>3390.08452865655</v>
      </c>
      <c r="T24" s="75">
        <v>3287.3801412312</v>
      </c>
    </row>
    <row r="25" spans="2:20">
      <c r="C25" s="437" t="s">
        <v>528</v>
      </c>
      <c r="D25" s="437"/>
      <c r="E25" s="437"/>
      <c r="F25" s="437"/>
      <c r="G25" s="437"/>
      <c r="H25" s="437"/>
      <c r="I25" s="437"/>
      <c r="J25" s="437"/>
      <c r="K25" s="109"/>
      <c r="L25" s="109"/>
      <c r="M25" s="437" t="s">
        <v>528</v>
      </c>
      <c r="N25" s="437"/>
      <c r="O25" s="437"/>
      <c r="P25" s="437"/>
      <c r="Q25" s="437"/>
      <c r="R25" s="437"/>
      <c r="S25" s="437"/>
      <c r="T25" s="437"/>
    </row>
    <row r="26" spans="2:20">
      <c r="C26" s="110" t="s">
        <v>527</v>
      </c>
      <c r="D26" s="110" t="s">
        <v>497</v>
      </c>
      <c r="E26" s="110" t="s">
        <v>498</v>
      </c>
      <c r="F26" s="110" t="s">
        <v>499</v>
      </c>
      <c r="G26" s="110" t="s">
        <v>500</v>
      </c>
      <c r="H26" s="110" t="s">
        <v>501</v>
      </c>
      <c r="I26" s="110" t="s">
        <v>502</v>
      </c>
      <c r="J26" s="110" t="s">
        <v>504</v>
      </c>
      <c r="K26" s="109"/>
      <c r="L26" s="109"/>
      <c r="M26" s="110" t="s">
        <v>527</v>
      </c>
      <c r="N26" s="110" t="s">
        <v>497</v>
      </c>
      <c r="O26" s="110" t="s">
        <v>498</v>
      </c>
      <c r="P26" s="110" t="s">
        <v>499</v>
      </c>
      <c r="Q26" s="110" t="s">
        <v>500</v>
      </c>
      <c r="R26" s="110" t="s">
        <v>501</v>
      </c>
      <c r="S26" s="110" t="s">
        <v>502</v>
      </c>
      <c r="T26" s="110" t="s">
        <v>504</v>
      </c>
    </row>
    <row r="27" spans="2:20">
      <c r="B27" s="2" t="s">
        <v>525</v>
      </c>
      <c r="C27" s="111"/>
      <c r="D27" s="75">
        <v>486.93339925948004</v>
      </c>
      <c r="E27" s="75">
        <v>460.01541245057905</v>
      </c>
      <c r="F27" s="75">
        <v>477.89883733078602</v>
      </c>
      <c r="G27" s="75">
        <v>403.48543001502497</v>
      </c>
      <c r="H27" s="75">
        <v>365.82421311614399</v>
      </c>
      <c r="I27" s="75">
        <v>312.92121974941296</v>
      </c>
      <c r="J27" s="75">
        <v>127.72011822118301</v>
      </c>
      <c r="K27" s="109"/>
      <c r="L27" s="110" t="s">
        <v>525</v>
      </c>
      <c r="M27" s="111"/>
      <c r="N27" s="75">
        <v>-206.35223533348702</v>
      </c>
      <c r="O27" s="75">
        <v>-221.07291398284801</v>
      </c>
      <c r="P27" s="75">
        <v>-218.91119643878901</v>
      </c>
      <c r="Q27" s="75">
        <v>-238.22266172715598</v>
      </c>
      <c r="R27" s="75">
        <v>-265.32928088171502</v>
      </c>
      <c r="S27" s="75">
        <v>-295.33837964467199</v>
      </c>
      <c r="T27" s="75">
        <v>-258.44534656442602</v>
      </c>
    </row>
    <row r="28" spans="2:20">
      <c r="B28" s="2" t="s">
        <v>526</v>
      </c>
      <c r="C28" s="111"/>
      <c r="D28" s="75">
        <v>5624.6420671942897</v>
      </c>
      <c r="E28" s="75">
        <v>5555.22439112958</v>
      </c>
      <c r="F28" s="75">
        <v>5550.04787001358</v>
      </c>
      <c r="G28" s="75">
        <v>5357.2527933928795</v>
      </c>
      <c r="H28" s="75">
        <v>5240.2461638703899</v>
      </c>
      <c r="I28" s="75">
        <v>5067.3392070604996</v>
      </c>
      <c r="J28" s="75">
        <v>4143.0204318725901</v>
      </c>
      <c r="K28" s="109"/>
      <c r="L28" s="110" t="s">
        <v>526</v>
      </c>
      <c r="M28" s="111"/>
      <c r="N28" s="75">
        <v>4059.6698045495204</v>
      </c>
      <c r="O28" s="75">
        <v>3954.4459380429898</v>
      </c>
      <c r="P28" s="75">
        <v>3898.1899619096998</v>
      </c>
      <c r="Q28" s="75">
        <v>3776.5378600487402</v>
      </c>
      <c r="R28" s="75">
        <v>3647.5209588676203</v>
      </c>
      <c r="S28" s="75">
        <v>3467.6368156665903</v>
      </c>
      <c r="T28" s="75">
        <v>3297.5356955446996</v>
      </c>
    </row>
    <row r="29" spans="2:20">
      <c r="C29" s="438" t="s">
        <v>529</v>
      </c>
      <c r="D29" s="439"/>
      <c r="E29" s="439"/>
      <c r="F29" s="439"/>
      <c r="G29" s="439"/>
      <c r="H29" s="439"/>
      <c r="I29" s="439"/>
      <c r="J29" s="440"/>
      <c r="K29" s="109"/>
      <c r="L29" s="109"/>
      <c r="M29" s="437" t="s">
        <v>529</v>
      </c>
      <c r="N29" s="437"/>
      <c r="O29" s="437"/>
      <c r="P29" s="437"/>
      <c r="Q29" s="437"/>
      <c r="R29" s="437"/>
      <c r="S29" s="437"/>
      <c r="T29" s="437"/>
    </row>
    <row r="30" spans="2:20">
      <c r="C30" s="110" t="s">
        <v>527</v>
      </c>
      <c r="D30" s="110" t="s">
        <v>497</v>
      </c>
      <c r="E30" s="110" t="s">
        <v>498</v>
      </c>
      <c r="F30" s="110" t="s">
        <v>499</v>
      </c>
      <c r="G30" s="110" t="s">
        <v>500</v>
      </c>
      <c r="H30" s="110" t="s">
        <v>501</v>
      </c>
      <c r="I30" s="110" t="s">
        <v>502</v>
      </c>
      <c r="J30" s="110" t="s">
        <v>504</v>
      </c>
      <c r="K30" s="109"/>
      <c r="L30" s="109"/>
      <c r="M30" s="110" t="s">
        <v>527</v>
      </c>
      <c r="N30" s="110" t="s">
        <v>497</v>
      </c>
      <c r="O30" s="110" t="s">
        <v>498</v>
      </c>
      <c r="P30" s="110" t="s">
        <v>499</v>
      </c>
      <c r="Q30" s="110" t="s">
        <v>500</v>
      </c>
      <c r="R30" s="110" t="s">
        <v>501</v>
      </c>
      <c r="S30" s="110" t="s">
        <v>502</v>
      </c>
      <c r="T30" s="110" t="s">
        <v>504</v>
      </c>
    </row>
    <row r="31" spans="2:20">
      <c r="B31" s="2" t="s">
        <v>525</v>
      </c>
      <c r="C31" s="111"/>
      <c r="D31" s="75">
        <v>556.36807023248207</v>
      </c>
      <c r="E31" s="75">
        <v>539.08859456428809</v>
      </c>
      <c r="F31" s="75">
        <v>535.72159672466705</v>
      </c>
      <c r="G31" s="75">
        <v>491.66724698813101</v>
      </c>
      <c r="H31" s="75">
        <v>539.71790847513603</v>
      </c>
      <c r="I31" s="75">
        <v>517.38823075769494</v>
      </c>
      <c r="J31" s="75">
        <v>697.95060981286599</v>
      </c>
      <c r="K31" s="109"/>
      <c r="L31" s="110" t="s">
        <v>525</v>
      </c>
      <c r="M31" s="111"/>
      <c r="N31" s="75">
        <v>-156.664935795497</v>
      </c>
      <c r="O31" s="75">
        <v>-153.96945163855798</v>
      </c>
      <c r="P31" s="75">
        <v>-182.33329003420599</v>
      </c>
      <c r="Q31" s="75">
        <v>-157.88745202401799</v>
      </c>
      <c r="R31" s="75">
        <v>-149.71421889450701</v>
      </c>
      <c r="S31" s="75">
        <v>-150.78037136496101</v>
      </c>
      <c r="T31" s="75">
        <v>-91.591182987987395</v>
      </c>
    </row>
    <row r="32" spans="2:20">
      <c r="B32" s="2" t="s">
        <v>526</v>
      </c>
      <c r="C32" s="111"/>
      <c r="D32" s="75">
        <v>5755.80780810339</v>
      </c>
      <c r="E32" s="75">
        <v>5635.0096647485498</v>
      </c>
      <c r="F32" s="75">
        <v>5602.0524790968902</v>
      </c>
      <c r="G32" s="75">
        <v>5472.7610069613902</v>
      </c>
      <c r="H32" s="75">
        <v>5420.21040339723</v>
      </c>
      <c r="I32" s="75">
        <v>5284.9718031755001</v>
      </c>
      <c r="J32" s="75">
        <v>4978.8719631900904</v>
      </c>
      <c r="K32" s="109"/>
      <c r="L32" s="110" t="s">
        <v>526</v>
      </c>
      <c r="M32" s="111"/>
      <c r="N32" s="75">
        <v>4247.3558110368895</v>
      </c>
      <c r="O32" s="75">
        <v>4152.3163589181204</v>
      </c>
      <c r="P32" s="75">
        <v>4109.5035222055794</v>
      </c>
      <c r="Q32" s="75">
        <v>4034.5425512798301</v>
      </c>
      <c r="R32" s="75">
        <v>3947.2812644452297</v>
      </c>
      <c r="S32" s="75">
        <v>3836.2265473075504</v>
      </c>
      <c r="T32" s="75">
        <v>3590.8567155667597</v>
      </c>
    </row>
    <row r="33" spans="2:20">
      <c r="C33" s="438" t="s">
        <v>530</v>
      </c>
      <c r="D33" s="439"/>
      <c r="E33" s="439"/>
      <c r="F33" s="439"/>
      <c r="G33" s="439"/>
      <c r="H33" s="439"/>
      <c r="I33" s="439"/>
      <c r="J33" s="440"/>
      <c r="K33" s="109"/>
      <c r="L33" s="109"/>
      <c r="M33" s="437" t="s">
        <v>530</v>
      </c>
      <c r="N33" s="437"/>
      <c r="O33" s="437"/>
      <c r="P33" s="437"/>
      <c r="Q33" s="437"/>
      <c r="R33" s="437"/>
      <c r="S33" s="437"/>
      <c r="T33" s="437"/>
    </row>
    <row r="34" spans="2:20">
      <c r="C34" s="110" t="s">
        <v>527</v>
      </c>
      <c r="D34" s="110" t="s">
        <v>497</v>
      </c>
      <c r="E34" s="110" t="s">
        <v>498</v>
      </c>
      <c r="F34" s="110" t="s">
        <v>499</v>
      </c>
      <c r="G34" s="110" t="s">
        <v>500</v>
      </c>
      <c r="H34" s="110" t="s">
        <v>501</v>
      </c>
      <c r="I34" s="110" t="s">
        <v>502</v>
      </c>
      <c r="J34" s="110" t="s">
        <v>504</v>
      </c>
      <c r="K34" s="109"/>
      <c r="L34" s="109"/>
      <c r="M34" s="110" t="s">
        <v>527</v>
      </c>
      <c r="N34" s="110" t="s">
        <v>497</v>
      </c>
      <c r="O34" s="110" t="s">
        <v>498</v>
      </c>
      <c r="P34" s="110" t="s">
        <v>499</v>
      </c>
      <c r="Q34" s="110" t="s">
        <v>500</v>
      </c>
      <c r="R34" s="110" t="s">
        <v>501</v>
      </c>
      <c r="S34" s="110" t="s">
        <v>502</v>
      </c>
      <c r="T34" s="110" t="s">
        <v>504</v>
      </c>
    </row>
    <row r="35" spans="2:20">
      <c r="B35" s="2" t="s">
        <v>525</v>
      </c>
      <c r="C35" s="111"/>
      <c r="D35" s="75">
        <v>530.58517364311899</v>
      </c>
      <c r="E35" s="75">
        <v>560.69335287065394</v>
      </c>
      <c r="F35" s="75">
        <v>565.61714597392597</v>
      </c>
      <c r="G35" s="75">
        <v>594.65911887767606</v>
      </c>
      <c r="H35" s="75">
        <v>562.716594952901</v>
      </c>
      <c r="I35" s="75">
        <v>603.251085717058</v>
      </c>
      <c r="J35" s="75">
        <v>670.86960470154702</v>
      </c>
      <c r="K35" s="109"/>
      <c r="L35" s="110" t="s">
        <v>525</v>
      </c>
      <c r="M35" s="111"/>
      <c r="N35" s="75">
        <v>-168.81728859036301</v>
      </c>
      <c r="O35" s="75">
        <v>-155.23291321969901</v>
      </c>
      <c r="P35" s="75">
        <v>-155.31306437223898</v>
      </c>
      <c r="Q35" s="75">
        <v>-123.67604441822799</v>
      </c>
      <c r="R35" s="75">
        <v>-129.75708777346298</v>
      </c>
      <c r="S35" s="75">
        <v>-104.28780559215301</v>
      </c>
      <c r="T35" s="75">
        <v>-80.451532898922892</v>
      </c>
    </row>
    <row r="36" spans="2:20">
      <c r="B36" s="2" t="s">
        <v>526</v>
      </c>
      <c r="C36" s="111"/>
      <c r="D36" s="75">
        <v>5693.0169389007897</v>
      </c>
      <c r="E36" s="75">
        <v>5651.4284543098902</v>
      </c>
      <c r="F36" s="75">
        <v>5637.1528991424202</v>
      </c>
      <c r="G36" s="75">
        <v>5577.9534203309604</v>
      </c>
      <c r="H36" s="75">
        <v>5480.9949484722001</v>
      </c>
      <c r="I36" s="75">
        <v>5356.7803764678201</v>
      </c>
      <c r="J36" s="75">
        <v>5171.9107445899599</v>
      </c>
      <c r="K36" s="109"/>
      <c r="L36" s="110" t="s">
        <v>526</v>
      </c>
      <c r="M36" s="111"/>
      <c r="N36" s="75">
        <v>4251.2203841917899</v>
      </c>
      <c r="O36" s="75">
        <v>4243.5644708557102</v>
      </c>
      <c r="P36" s="75">
        <v>4238.33884307688</v>
      </c>
      <c r="Q36" s="75">
        <v>4161.0475652889299</v>
      </c>
      <c r="R36" s="75">
        <v>4100.44459477481</v>
      </c>
      <c r="S36" s="75">
        <v>4003.3192580503601</v>
      </c>
      <c r="T36" s="75">
        <v>3715.5862227376902</v>
      </c>
    </row>
    <row r="37" spans="2:20">
      <c r="C37" s="438" t="s">
        <v>531</v>
      </c>
      <c r="D37" s="439"/>
      <c r="E37" s="439"/>
      <c r="F37" s="439"/>
      <c r="G37" s="439"/>
      <c r="H37" s="439"/>
      <c r="I37" s="439"/>
      <c r="J37" s="440"/>
      <c r="K37" s="109"/>
      <c r="L37" s="109"/>
      <c r="M37" s="437" t="s">
        <v>531</v>
      </c>
      <c r="N37" s="437"/>
      <c r="O37" s="437"/>
      <c r="P37" s="437"/>
      <c r="Q37" s="437"/>
      <c r="R37" s="437"/>
      <c r="S37" s="437"/>
      <c r="T37" s="437"/>
    </row>
    <row r="38" spans="2:20">
      <c r="C38" s="110" t="s">
        <v>527</v>
      </c>
      <c r="D38" s="110" t="s">
        <v>497</v>
      </c>
      <c r="E38" s="110" t="s">
        <v>498</v>
      </c>
      <c r="F38" s="110" t="s">
        <v>499</v>
      </c>
      <c r="G38" s="110" t="s">
        <v>500</v>
      </c>
      <c r="H38" s="110" t="s">
        <v>501</v>
      </c>
      <c r="I38" s="110" t="s">
        <v>502</v>
      </c>
      <c r="J38" s="110" t="s">
        <v>504</v>
      </c>
      <c r="K38" s="109"/>
      <c r="L38" s="109"/>
      <c r="M38" s="110" t="s">
        <v>527</v>
      </c>
      <c r="N38" s="110" t="s">
        <v>497</v>
      </c>
      <c r="O38" s="110" t="s">
        <v>498</v>
      </c>
      <c r="P38" s="110" t="s">
        <v>499</v>
      </c>
      <c r="Q38" s="110" t="s">
        <v>500</v>
      </c>
      <c r="R38" s="110" t="s">
        <v>501</v>
      </c>
      <c r="S38" s="110" t="s">
        <v>502</v>
      </c>
      <c r="T38" s="110" t="s">
        <v>504</v>
      </c>
    </row>
    <row r="39" spans="2:20">
      <c r="B39" s="2" t="s">
        <v>525</v>
      </c>
      <c r="C39" s="111"/>
      <c r="D39" s="75">
        <v>577.04709713287207</v>
      </c>
      <c r="E39" s="75">
        <v>565.20885214757004</v>
      </c>
      <c r="F39" s="75">
        <v>582.68362374671506</v>
      </c>
      <c r="G39" s="75">
        <v>572.31653393414308</v>
      </c>
      <c r="H39" s="75">
        <v>593.99717335890705</v>
      </c>
      <c r="I39" s="75">
        <v>652.26898848453197</v>
      </c>
      <c r="J39" s="75">
        <v>732.689649335627</v>
      </c>
      <c r="K39" s="109"/>
      <c r="L39" s="110" t="s">
        <v>525</v>
      </c>
      <c r="M39" s="111"/>
      <c r="N39" s="75">
        <v>-174.62337264951501</v>
      </c>
      <c r="O39" s="75">
        <v>-168.67572798737001</v>
      </c>
      <c r="P39" s="75">
        <v>-159.381255262797</v>
      </c>
      <c r="Q39" s="75">
        <v>-156.78970170344201</v>
      </c>
      <c r="R39" s="75">
        <v>-131.07778936667401</v>
      </c>
      <c r="S39" s="75">
        <v>-128.04279461136301</v>
      </c>
      <c r="T39" s="75">
        <v>-302.51104906549398</v>
      </c>
    </row>
    <row r="40" spans="2:20">
      <c r="B40" s="2" t="s">
        <v>526</v>
      </c>
      <c r="C40" s="111"/>
      <c r="D40" s="75">
        <v>5717.7191368085196</v>
      </c>
      <c r="E40" s="75">
        <v>5671.4432626473999</v>
      </c>
      <c r="F40" s="75">
        <v>5718.2093543332503</v>
      </c>
      <c r="G40" s="75">
        <v>5623.6573580949198</v>
      </c>
      <c r="H40" s="75">
        <v>5522.9266552926492</v>
      </c>
      <c r="I40" s="75">
        <v>5465.6003074812097</v>
      </c>
      <c r="J40" s="75">
        <v>5150.8308847441203</v>
      </c>
      <c r="K40" s="109"/>
      <c r="L40" s="110" t="s">
        <v>526</v>
      </c>
      <c r="M40" s="111"/>
      <c r="N40" s="75">
        <v>4368.5559479222693</v>
      </c>
      <c r="O40" s="75">
        <v>4415.6429379008205</v>
      </c>
      <c r="P40" s="75">
        <v>4453.10124155415</v>
      </c>
      <c r="Q40" s="75">
        <v>4461.1423606855606</v>
      </c>
      <c r="R40" s="75">
        <v>4490.1012359763399</v>
      </c>
      <c r="S40" s="75">
        <v>4496.89380231619</v>
      </c>
      <c r="T40" s="75">
        <v>4197.8258866857896</v>
      </c>
    </row>
    <row r="41" spans="2:20">
      <c r="C41" s="437" t="s">
        <v>533</v>
      </c>
      <c r="D41" s="437"/>
      <c r="E41" s="437"/>
      <c r="F41" s="437"/>
      <c r="G41" s="437"/>
      <c r="H41" s="437"/>
      <c r="I41" s="437"/>
      <c r="J41" s="437"/>
      <c r="K41" s="109"/>
      <c r="L41" s="109"/>
      <c r="M41" s="437" t="s">
        <v>533</v>
      </c>
      <c r="N41" s="437"/>
      <c r="O41" s="437"/>
      <c r="P41" s="437"/>
      <c r="Q41" s="437"/>
      <c r="R41" s="437"/>
      <c r="S41" s="437"/>
      <c r="T41" s="437"/>
    </row>
    <row r="42" spans="2:20">
      <c r="C42" s="110" t="s">
        <v>527</v>
      </c>
      <c r="D42" s="110" t="s">
        <v>497</v>
      </c>
      <c r="E42" s="110" t="s">
        <v>498</v>
      </c>
      <c r="F42" s="110" t="s">
        <v>499</v>
      </c>
      <c r="G42" s="110" t="s">
        <v>500</v>
      </c>
      <c r="H42" s="110" t="s">
        <v>501</v>
      </c>
      <c r="I42" s="110" t="s">
        <v>502</v>
      </c>
      <c r="J42" s="110" t="s">
        <v>504</v>
      </c>
      <c r="K42" s="109"/>
      <c r="L42" s="109"/>
      <c r="M42" s="110" t="s">
        <v>527</v>
      </c>
      <c r="N42" s="110" t="s">
        <v>497</v>
      </c>
      <c r="O42" s="110" t="s">
        <v>498</v>
      </c>
      <c r="P42" s="110" t="s">
        <v>499</v>
      </c>
      <c r="Q42" s="110" t="s">
        <v>500</v>
      </c>
      <c r="R42" s="110" t="s">
        <v>501</v>
      </c>
      <c r="S42" s="110" t="s">
        <v>502</v>
      </c>
      <c r="T42" s="110" t="s">
        <v>504</v>
      </c>
    </row>
    <row r="43" spans="2:20">
      <c r="B43" s="2" t="s">
        <v>525</v>
      </c>
      <c r="C43" s="111"/>
      <c r="D43" s="75">
        <v>588.76042733791803</v>
      </c>
      <c r="E43" s="75">
        <v>582.05395271325904</v>
      </c>
      <c r="F43" s="75">
        <v>655.87688144765707</v>
      </c>
      <c r="G43" s="75">
        <v>600.36433935608602</v>
      </c>
      <c r="H43" s="75">
        <v>580.50077553733604</v>
      </c>
      <c r="I43" s="75">
        <v>670.86358136721105</v>
      </c>
      <c r="J43" s="75">
        <v>803.79373555431494</v>
      </c>
      <c r="K43" s="109"/>
      <c r="L43" s="110" t="s">
        <v>525</v>
      </c>
      <c r="M43" s="111"/>
      <c r="N43" s="75">
        <v>-164.517401462511</v>
      </c>
      <c r="O43" s="75">
        <v>-181.275064490256</v>
      </c>
      <c r="P43" s="75">
        <v>-165.591561341822</v>
      </c>
      <c r="Q43" s="75">
        <v>-159.19952542498498</v>
      </c>
      <c r="R43" s="75">
        <v>-100.014887875686</v>
      </c>
      <c r="S43" s="75">
        <v>-130.479046641938</v>
      </c>
      <c r="T43" s="75">
        <v>-288.59750000000003</v>
      </c>
    </row>
    <row r="44" spans="2:20">
      <c r="B44" s="2" t="s">
        <v>526</v>
      </c>
      <c r="C44" s="111"/>
      <c r="D44" s="75">
        <v>5768.3136317893304</v>
      </c>
      <c r="E44" s="75">
        <v>5739.2591520310398</v>
      </c>
      <c r="F44" s="75">
        <v>5762.9593390084401</v>
      </c>
      <c r="G44" s="75">
        <v>5680.7634072594201</v>
      </c>
      <c r="H44" s="75">
        <v>5589.6594283637196</v>
      </c>
      <c r="I44" s="75">
        <v>5509.2910581342803</v>
      </c>
      <c r="J44" s="75">
        <v>5219.5027487816396</v>
      </c>
      <c r="K44" s="109"/>
      <c r="L44" s="110" t="s">
        <v>526</v>
      </c>
      <c r="M44" s="111"/>
      <c r="N44" s="75">
        <v>4561.5120828929694</v>
      </c>
      <c r="O44" s="75">
        <v>4524.4000801202901</v>
      </c>
      <c r="P44" s="75">
        <v>4545.8134022856102</v>
      </c>
      <c r="Q44" s="75">
        <v>4511.9465632081601</v>
      </c>
      <c r="R44" s="75">
        <v>4560.8222791578801</v>
      </c>
      <c r="S44" s="75">
        <v>4594.5776042050702</v>
      </c>
      <c r="T44" s="75">
        <v>4340.3682681209502</v>
      </c>
    </row>
  </sheetData>
  <mergeCells count="23">
    <mergeCell ref="C37:J37"/>
    <mergeCell ref="M37:T37"/>
    <mergeCell ref="C41:J41"/>
    <mergeCell ref="M41:T41"/>
    <mergeCell ref="C25:J25"/>
    <mergeCell ref="M25:T25"/>
    <mergeCell ref="C29:J29"/>
    <mergeCell ref="M29:T29"/>
    <mergeCell ref="C33:J33"/>
    <mergeCell ref="M33:T33"/>
    <mergeCell ref="V6:Y6"/>
    <mergeCell ref="W7:Y7"/>
    <mergeCell ref="C21:J21"/>
    <mergeCell ref="M21:T21"/>
    <mergeCell ref="B2:T2"/>
    <mergeCell ref="B3:T4"/>
    <mergeCell ref="C6:J6"/>
    <mergeCell ref="M6:T6"/>
    <mergeCell ref="V8:W8"/>
    <mergeCell ref="X8:Y8"/>
    <mergeCell ref="V11:Y11"/>
    <mergeCell ref="C17:J17"/>
    <mergeCell ref="M17:T17"/>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7" priority="7" operator="lessThan">
      <formula>0.5</formula>
    </cfRule>
    <cfRule type="cellIs" dxfId="16"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0A5A-2DE0-49EA-BC17-ED4C889E4A9D}">
  <sheetPr>
    <tabColor rgb="FFFFCCFF"/>
  </sheetPr>
  <dimension ref="B2:U58"/>
  <sheetViews>
    <sheetView zoomScaleNormal="100" workbookViewId="0"/>
  </sheetViews>
  <sheetFormatPr defaultRowHeight="15"/>
  <sheetData>
    <row r="2" spans="2:20" ht="18.75">
      <c r="B2" s="319" t="s">
        <v>1082</v>
      </c>
      <c r="C2" s="319"/>
      <c r="D2" s="319"/>
      <c r="E2" s="319"/>
      <c r="F2" s="319"/>
      <c r="G2" s="319"/>
      <c r="H2" s="319"/>
      <c r="I2" s="319"/>
      <c r="J2" s="319"/>
      <c r="K2" s="319"/>
      <c r="L2" s="319"/>
      <c r="M2" s="319"/>
      <c r="N2" s="319"/>
      <c r="O2" s="319"/>
      <c r="P2" s="319"/>
      <c r="Q2" s="319"/>
      <c r="R2" s="319"/>
      <c r="S2" s="319"/>
      <c r="T2" s="319"/>
    </row>
    <row r="3" spans="2:20">
      <c r="B3" s="320" t="s">
        <v>1083</v>
      </c>
      <c r="C3" s="320"/>
      <c r="D3" s="320"/>
      <c r="E3" s="320"/>
      <c r="F3" s="320"/>
      <c r="G3" s="320"/>
      <c r="H3" s="320"/>
      <c r="I3" s="320"/>
      <c r="J3" s="320"/>
      <c r="K3" s="320"/>
      <c r="L3" s="320"/>
      <c r="M3" s="320"/>
      <c r="N3" s="320"/>
      <c r="O3" s="320"/>
      <c r="P3" s="320"/>
      <c r="Q3" s="320"/>
      <c r="R3" s="320"/>
      <c r="S3" s="320"/>
      <c r="T3" s="320"/>
    </row>
    <row r="4" spans="2:20">
      <c r="B4" s="320"/>
      <c r="C4" s="320"/>
      <c r="D4" s="320"/>
      <c r="E4" s="320"/>
      <c r="F4" s="320"/>
      <c r="G4" s="320"/>
      <c r="H4" s="320"/>
      <c r="I4" s="320"/>
      <c r="J4" s="320"/>
      <c r="K4" s="320"/>
      <c r="L4" s="320"/>
      <c r="M4" s="320"/>
      <c r="N4" s="320"/>
      <c r="O4" s="320"/>
      <c r="P4" s="320"/>
      <c r="Q4" s="320"/>
      <c r="R4" s="320"/>
      <c r="S4" s="320"/>
      <c r="T4" s="320"/>
    </row>
    <row r="6" spans="2:20">
      <c r="B6" s="311" t="s">
        <v>1101</v>
      </c>
      <c r="C6" s="311"/>
      <c r="D6" s="311"/>
      <c r="E6" s="311"/>
      <c r="F6" s="311"/>
      <c r="G6" s="311"/>
      <c r="H6" s="311"/>
      <c r="I6" s="311"/>
    </row>
    <row r="7" spans="2:20">
      <c r="B7" s="335" t="s">
        <v>1097</v>
      </c>
      <c r="C7" s="335"/>
      <c r="D7" s="335" t="s">
        <v>1095</v>
      </c>
      <c r="E7" s="335"/>
      <c r="F7" s="335"/>
      <c r="G7" s="335" t="s">
        <v>1096</v>
      </c>
      <c r="H7" s="335"/>
      <c r="I7" s="335"/>
    </row>
    <row r="8" spans="2:20">
      <c r="B8" s="400" t="s">
        <v>1100</v>
      </c>
      <c r="C8" s="400"/>
      <c r="D8" s="74" t="s">
        <v>742</v>
      </c>
      <c r="E8" s="74" t="s">
        <v>1093</v>
      </c>
      <c r="F8" s="74" t="s">
        <v>1094</v>
      </c>
      <c r="G8" s="74" t="s">
        <v>742</v>
      </c>
      <c r="H8" s="74" t="s">
        <v>1098</v>
      </c>
      <c r="I8" s="74" t="s">
        <v>1099</v>
      </c>
    </row>
    <row r="9" spans="2:20">
      <c r="B9" s="372" t="s">
        <v>1084</v>
      </c>
      <c r="C9" s="257">
        <v>0</v>
      </c>
      <c r="D9" s="68">
        <v>0.50777422790202342</v>
      </c>
      <c r="E9" s="68">
        <v>0.35488323938801336</v>
      </c>
      <c r="F9" s="68">
        <v>0.30446867650203124</v>
      </c>
      <c r="G9" s="68">
        <v>0.62518708573872139</v>
      </c>
      <c r="H9" s="68">
        <v>0.5775911653054181</v>
      </c>
      <c r="I9" s="68">
        <v>0.42279020234291798</v>
      </c>
    </row>
    <row r="10" spans="2:20">
      <c r="B10" s="372"/>
      <c r="C10" s="257">
        <v>1000</v>
      </c>
      <c r="D10" s="68">
        <v>0.42542542542542544</v>
      </c>
      <c r="E10" s="68">
        <v>0.33233115000536884</v>
      </c>
      <c r="F10" s="68">
        <v>0.26771021473008227</v>
      </c>
      <c r="G10" s="68">
        <v>0.67128236002408193</v>
      </c>
      <c r="H10" s="68">
        <v>0.61365832706968748</v>
      </c>
      <c r="I10" s="68">
        <v>0.52492492492492493</v>
      </c>
    </row>
    <row r="11" spans="2:20">
      <c r="B11" s="372"/>
      <c r="C11" s="257">
        <v>2000</v>
      </c>
      <c r="D11" s="68">
        <v>0.33788944723618092</v>
      </c>
      <c r="E11" s="68">
        <v>0.27692649344881193</v>
      </c>
      <c r="F11" s="68">
        <v>0.24751006569188388</v>
      </c>
      <c r="G11" s="68">
        <v>0.70332697605424876</v>
      </c>
      <c r="H11" s="68">
        <v>0.67832556073728623</v>
      </c>
      <c r="I11" s="68">
        <v>0.61025125628140708</v>
      </c>
    </row>
    <row r="12" spans="2:20">
      <c r="B12" s="372"/>
      <c r="C12" s="257">
        <v>3000</v>
      </c>
      <c r="D12" s="68">
        <v>0.25782811459027316</v>
      </c>
      <c r="E12" s="68">
        <v>0.21728861596598961</v>
      </c>
      <c r="F12" s="68">
        <v>0.21683501683501682</v>
      </c>
      <c r="G12" s="68">
        <v>0.73176206509539843</v>
      </c>
      <c r="H12" s="68">
        <v>0.74468587623996219</v>
      </c>
      <c r="I12" s="68">
        <v>0.69264934488119034</v>
      </c>
    </row>
    <row r="13" spans="2:20">
      <c r="B13" s="372"/>
      <c r="C13" s="257">
        <v>4000</v>
      </c>
      <c r="D13" s="68">
        <v>0.20329024676850763</v>
      </c>
      <c r="E13" s="68">
        <v>0.17996011964107678</v>
      </c>
      <c r="F13" s="68">
        <v>0.18461905899211847</v>
      </c>
      <c r="G13" s="68">
        <v>0.76785287795557677</v>
      </c>
      <c r="H13" s="68">
        <v>0.78551844466600196</v>
      </c>
      <c r="I13" s="68">
        <v>0.76028202115158638</v>
      </c>
    </row>
    <row r="14" spans="2:20">
      <c r="B14" s="372"/>
      <c r="C14" s="257">
        <v>5000</v>
      </c>
      <c r="D14" s="68">
        <v>0.16434540389972144</v>
      </c>
      <c r="E14" s="68">
        <v>0.16293385723641127</v>
      </c>
      <c r="F14" s="68">
        <v>0.17750573833205815</v>
      </c>
      <c r="G14" s="68">
        <v>0.77964804896710027</v>
      </c>
      <c r="H14" s="68">
        <v>0.80523903077930581</v>
      </c>
      <c r="I14" s="68">
        <v>0.80172195492529752</v>
      </c>
    </row>
    <row r="15" spans="2:20">
      <c r="B15" s="372"/>
      <c r="C15" s="257">
        <v>6000</v>
      </c>
      <c r="D15" s="68">
        <v>0.14553353244637524</v>
      </c>
      <c r="E15" s="68">
        <v>0.14368851323264514</v>
      </c>
      <c r="F15" s="68">
        <v>0.14665570175438597</v>
      </c>
      <c r="G15" s="68">
        <v>0.81277412280701755</v>
      </c>
      <c r="H15" s="68">
        <v>0.82610502979077183</v>
      </c>
      <c r="I15" s="68">
        <v>0.82025522671734996</v>
      </c>
    </row>
    <row r="16" spans="2:20">
      <c r="B16" s="372"/>
      <c r="C16" s="257">
        <v>7000</v>
      </c>
      <c r="D16" s="68">
        <v>0.12717103326464527</v>
      </c>
      <c r="E16" s="68">
        <v>0.12032762472077438</v>
      </c>
      <c r="F16" s="68">
        <v>0.1495382782246053</v>
      </c>
      <c r="G16" s="68">
        <v>0.81203455466190055</v>
      </c>
      <c r="H16" s="68">
        <v>0.85167535368577807</v>
      </c>
      <c r="I16" s="68">
        <v>0.84869002060641741</v>
      </c>
    </row>
    <row r="17" spans="2:21">
      <c r="B17" s="372"/>
      <c r="C17" s="257">
        <v>8000</v>
      </c>
      <c r="D17" s="68">
        <v>0.10880195599022005</v>
      </c>
      <c r="E17" s="68">
        <v>9.4575582304205097E-2</v>
      </c>
      <c r="F17" s="68">
        <v>0.13405440839069158</v>
      </c>
      <c r="G17" s="68">
        <v>0.83644706653556211</v>
      </c>
      <c r="H17" s="68">
        <v>0.88181960293887762</v>
      </c>
      <c r="I17" s="68">
        <v>0.87194376528117357</v>
      </c>
    </row>
    <row r="18" spans="2:21">
      <c r="B18" s="372"/>
      <c r="C18" s="257">
        <v>9000</v>
      </c>
      <c r="D18" s="68">
        <v>0.1</v>
      </c>
      <c r="E18" s="68">
        <v>8.6713995943204863E-2</v>
      </c>
      <c r="F18" s="68">
        <v>0.12724077328646749</v>
      </c>
      <c r="G18" s="68">
        <v>0.8414762741652021</v>
      </c>
      <c r="H18" s="68">
        <v>0.88894523326572006</v>
      </c>
      <c r="I18" s="68">
        <v>0.87674418604651161</v>
      </c>
    </row>
    <row r="19" spans="2:21">
      <c r="B19" s="372"/>
      <c r="C19" s="257">
        <v>10000</v>
      </c>
      <c r="D19" s="68">
        <v>9.5473833097595467E-2</v>
      </c>
      <c r="E19" s="68">
        <v>6.485981308411215E-2</v>
      </c>
      <c r="F19" s="68">
        <v>0.11338218279984574</v>
      </c>
      <c r="G19" s="68">
        <v>0.86155032780563057</v>
      </c>
      <c r="H19" s="68">
        <v>0.91476635514018689</v>
      </c>
      <c r="I19" s="68">
        <v>0.88295615275813299</v>
      </c>
    </row>
    <row r="20" spans="2:21">
      <c r="B20" s="372"/>
      <c r="C20" s="257">
        <v>11000</v>
      </c>
      <c r="D20" s="68">
        <v>8.3951581413510348E-2</v>
      </c>
      <c r="E20" s="68">
        <v>6.2973296133917889E-2</v>
      </c>
      <c r="F20" s="68">
        <v>0.10225872689938398</v>
      </c>
      <c r="G20" s="68">
        <v>0.86529774127310066</v>
      </c>
      <c r="H20" s="68">
        <v>0.91729772817855715</v>
      </c>
      <c r="I20" s="68">
        <v>0.90394377196407649</v>
      </c>
    </row>
    <row r="21" spans="2:21">
      <c r="B21" s="372"/>
      <c r="C21" s="22" t="s">
        <v>1085</v>
      </c>
      <c r="D21" s="68">
        <v>3.3439999999999998E-2</v>
      </c>
      <c r="E21" s="68">
        <v>2.5012922864855552E-2</v>
      </c>
      <c r="F21" s="68">
        <v>6.7133333333333337E-2</v>
      </c>
      <c r="G21" s="68">
        <v>0.91053333333333331</v>
      </c>
      <c r="H21" s="68">
        <v>0.96507954741255531</v>
      </c>
      <c r="I21" s="68">
        <v>0.95909333333333335</v>
      </c>
    </row>
    <row r="24" spans="2:21">
      <c r="B24" s="311" t="s">
        <v>1087</v>
      </c>
      <c r="C24" s="311"/>
      <c r="D24" s="311"/>
      <c r="E24" s="311"/>
      <c r="F24" s="311"/>
      <c r="G24" s="311"/>
      <c r="I24" s="311" t="s">
        <v>1088</v>
      </c>
      <c r="J24" s="311"/>
      <c r="K24" s="311"/>
      <c r="L24" s="311"/>
      <c r="M24" s="311"/>
      <c r="N24" s="311"/>
      <c r="P24" s="311" t="s">
        <v>1089</v>
      </c>
      <c r="Q24" s="311"/>
      <c r="R24" s="311"/>
      <c r="S24" s="311"/>
      <c r="T24" s="311"/>
      <c r="U24" s="311"/>
    </row>
    <row r="25" spans="2:21">
      <c r="B25" s="335" t="s">
        <v>1086</v>
      </c>
      <c r="C25" s="335"/>
      <c r="D25" s="257">
        <v>1</v>
      </c>
      <c r="E25" s="257">
        <v>2</v>
      </c>
      <c r="F25" s="257">
        <v>3</v>
      </c>
      <c r="G25" s="257">
        <v>4</v>
      </c>
      <c r="I25" s="335" t="s">
        <v>1086</v>
      </c>
      <c r="J25" s="335"/>
      <c r="K25" s="257">
        <v>1</v>
      </c>
      <c r="L25" s="257">
        <v>2</v>
      </c>
      <c r="M25" s="257">
        <v>3</v>
      </c>
      <c r="N25" s="257">
        <v>4</v>
      </c>
      <c r="P25" s="335" t="s">
        <v>1086</v>
      </c>
      <c r="Q25" s="335"/>
      <c r="R25" s="257">
        <v>1</v>
      </c>
      <c r="S25" s="257">
        <v>2</v>
      </c>
      <c r="T25" s="257">
        <v>3</v>
      </c>
      <c r="U25" s="257">
        <v>4</v>
      </c>
    </row>
    <row r="26" spans="2:21" ht="15" customHeight="1">
      <c r="B26" s="372" t="s">
        <v>1084</v>
      </c>
      <c r="C26" s="257">
        <v>0</v>
      </c>
      <c r="D26" s="43">
        <v>7.5612353567625135E-2</v>
      </c>
      <c r="E26" s="43">
        <v>8.4984025559105433E-2</v>
      </c>
      <c r="F26" s="43">
        <v>0.331629392971246</v>
      </c>
      <c r="G26" s="68">
        <v>0.50777422790202342</v>
      </c>
      <c r="I26" s="372" t="s">
        <v>1084</v>
      </c>
      <c r="J26" s="257">
        <v>0</v>
      </c>
      <c r="K26" s="43">
        <v>3.359024502473254E-2</v>
      </c>
      <c r="L26" s="43">
        <v>9.3293454503623599E-2</v>
      </c>
      <c r="M26" s="43">
        <v>0.51823306108363054</v>
      </c>
      <c r="N26" s="68">
        <v>0.35488323938801336</v>
      </c>
      <c r="P26" s="372" t="s">
        <v>1084</v>
      </c>
      <c r="Q26" s="257">
        <v>0</v>
      </c>
      <c r="R26" s="43">
        <v>2.6512721830233055E-2</v>
      </c>
      <c r="S26" s="43">
        <v>0.10049176822749625</v>
      </c>
      <c r="T26" s="43">
        <v>0.56852683344023947</v>
      </c>
      <c r="U26" s="68">
        <v>0.30446867650203124</v>
      </c>
    </row>
    <row r="27" spans="2:21">
      <c r="B27" s="372"/>
      <c r="C27" s="257">
        <v>1000</v>
      </c>
      <c r="D27" s="43">
        <v>8.3283283283283285E-2</v>
      </c>
      <c r="E27" s="43">
        <v>7.6676676676676672E-2</v>
      </c>
      <c r="F27" s="43">
        <v>0.41461461461461463</v>
      </c>
      <c r="G27" s="68">
        <v>0.42542542542542544</v>
      </c>
      <c r="I27" s="372"/>
      <c r="J27" s="257">
        <v>1000</v>
      </c>
      <c r="K27" s="43">
        <v>2.8562224846988081E-2</v>
      </c>
      <c r="L27" s="43">
        <v>9.8679265542789649E-2</v>
      </c>
      <c r="M27" s="43">
        <v>0.54042735960485344</v>
      </c>
      <c r="N27" s="68">
        <v>0.33233115000536884</v>
      </c>
      <c r="P27" s="372"/>
      <c r="Q27" s="257">
        <v>1000</v>
      </c>
      <c r="R27" s="43">
        <v>3.2911900461569339E-2</v>
      </c>
      <c r="S27" s="43">
        <v>0.1087698173790889</v>
      </c>
      <c r="T27" s="43">
        <v>0.59060806742925953</v>
      </c>
      <c r="U27" s="68">
        <v>0.26771021473008227</v>
      </c>
    </row>
    <row r="28" spans="2:21">
      <c r="B28" s="372"/>
      <c r="C28" s="257">
        <v>2000</v>
      </c>
      <c r="D28" s="43">
        <v>8.7638190954773876E-2</v>
      </c>
      <c r="E28" s="43">
        <v>9.587939698492462E-2</v>
      </c>
      <c r="F28" s="43">
        <v>0.47859296482412061</v>
      </c>
      <c r="G28" s="68">
        <v>0.33788944723618092</v>
      </c>
      <c r="I28" s="372"/>
      <c r="J28" s="257">
        <v>2000</v>
      </c>
      <c r="K28" s="43">
        <v>3.5642904730179878E-2</v>
      </c>
      <c r="L28" s="43">
        <v>0.10459693537641572</v>
      </c>
      <c r="M28" s="43">
        <v>0.58283366644459245</v>
      </c>
      <c r="N28" s="68">
        <v>0.27692649344881193</v>
      </c>
      <c r="P28" s="372"/>
      <c r="Q28" s="257">
        <v>2000</v>
      </c>
      <c r="R28" s="43">
        <v>2.9243483788938335E-2</v>
      </c>
      <c r="S28" s="43">
        <v>0.11061665607120152</v>
      </c>
      <c r="T28" s="43">
        <v>0.61262979444797627</v>
      </c>
      <c r="U28" s="68">
        <v>0.24751006569188388</v>
      </c>
    </row>
    <row r="29" spans="2:21">
      <c r="B29" s="372"/>
      <c r="C29" s="257">
        <v>3000</v>
      </c>
      <c r="D29" s="43">
        <v>8.0834998889629139E-2</v>
      </c>
      <c r="E29" s="43">
        <v>9.8156784365978231E-2</v>
      </c>
      <c r="F29" s="43">
        <v>0.56318010215411951</v>
      </c>
      <c r="G29" s="68">
        <v>0.25782811459027316</v>
      </c>
      <c r="I29" s="372"/>
      <c r="J29" s="257">
        <v>3000</v>
      </c>
      <c r="K29" s="43">
        <v>3.4364666981577703E-2</v>
      </c>
      <c r="L29" s="43">
        <v>0.10533774208786018</v>
      </c>
      <c r="M29" s="43">
        <v>0.64300897496457254</v>
      </c>
      <c r="N29" s="68">
        <v>0.21728861596598961</v>
      </c>
      <c r="P29" s="372"/>
      <c r="Q29" s="257">
        <v>3000</v>
      </c>
      <c r="R29" s="43">
        <v>3.1200897867564536E-2</v>
      </c>
      <c r="S29" s="43">
        <v>0.1180695847362514</v>
      </c>
      <c r="T29" s="43">
        <v>0.63389450056116725</v>
      </c>
      <c r="U29" s="68">
        <v>0.21683501683501682</v>
      </c>
    </row>
    <row r="30" spans="2:21">
      <c r="B30" s="372"/>
      <c r="C30" s="257">
        <v>4000</v>
      </c>
      <c r="D30" s="43">
        <v>8.5781433607520566E-2</v>
      </c>
      <c r="E30" s="43">
        <v>7.7320799059929501E-2</v>
      </c>
      <c r="F30" s="43">
        <v>0.63360752056404235</v>
      </c>
      <c r="G30" s="68">
        <v>0.20329024676850763</v>
      </c>
      <c r="I30" s="372"/>
      <c r="J30" s="257">
        <v>4000</v>
      </c>
      <c r="K30" s="43">
        <v>3.2028913260219345E-2</v>
      </c>
      <c r="L30" s="43">
        <v>0.10892323030907278</v>
      </c>
      <c r="M30" s="43">
        <v>0.67908773678963108</v>
      </c>
      <c r="N30" s="68">
        <v>0.17996011964107678</v>
      </c>
      <c r="P30" s="372"/>
      <c r="Q30" s="257">
        <v>4000</v>
      </c>
      <c r="R30" s="43">
        <v>3.4153331741103417E-2</v>
      </c>
      <c r="S30" s="43">
        <v>0.11583472653451159</v>
      </c>
      <c r="T30" s="43">
        <v>0.66539288273226649</v>
      </c>
      <c r="U30" s="68">
        <v>0.18461905899211847</v>
      </c>
    </row>
    <row r="31" spans="2:21">
      <c r="B31" s="372"/>
      <c r="C31" s="257">
        <v>5000</v>
      </c>
      <c r="D31" s="43">
        <v>8.6097746264877179E-2</v>
      </c>
      <c r="E31" s="43">
        <v>8.0779944289693595E-2</v>
      </c>
      <c r="F31" s="43">
        <v>0.66877690554570779</v>
      </c>
      <c r="G31" s="68">
        <v>0.16434540389972144</v>
      </c>
      <c r="I31" s="372"/>
      <c r="J31" s="257">
        <v>5000</v>
      </c>
      <c r="K31" s="43">
        <v>3.366077275703995E-2</v>
      </c>
      <c r="L31" s="43">
        <v>0.11211525867714472</v>
      </c>
      <c r="M31" s="43">
        <v>0.6912901113294041</v>
      </c>
      <c r="N31" s="68">
        <v>0.16293385723641127</v>
      </c>
      <c r="P31" s="372"/>
      <c r="Q31" s="257">
        <v>5000</v>
      </c>
      <c r="R31" s="43">
        <v>3.3154807447079826E-2</v>
      </c>
      <c r="S31" s="43">
        <v>0.12114256567202245</v>
      </c>
      <c r="T31" s="43">
        <v>0.66819688854883963</v>
      </c>
      <c r="U31" s="68">
        <v>0.17750573833205815</v>
      </c>
    </row>
    <row r="32" spans="2:21">
      <c r="B32" s="372"/>
      <c r="C32" s="257">
        <v>6000</v>
      </c>
      <c r="D32" s="43">
        <v>8.9872386641325006E-2</v>
      </c>
      <c r="E32" s="43">
        <v>9.9375509095845777E-2</v>
      </c>
      <c r="F32" s="43">
        <v>0.66521857181645394</v>
      </c>
      <c r="G32" s="68">
        <v>0.14553353244637524</v>
      </c>
      <c r="I32" s="372"/>
      <c r="J32" s="257">
        <v>6000</v>
      </c>
      <c r="K32" s="43">
        <v>2.9790771788831924E-2</v>
      </c>
      <c r="L32" s="43">
        <v>0.11708466121657199</v>
      </c>
      <c r="M32" s="43">
        <v>0.70943605376195096</v>
      </c>
      <c r="N32" s="68">
        <v>0.14368851323264514</v>
      </c>
      <c r="P32" s="372"/>
      <c r="Q32" s="257">
        <v>6000</v>
      </c>
      <c r="R32" s="43">
        <v>3.3717105263157895E-2</v>
      </c>
      <c r="S32" s="43">
        <v>0.13294956140350878</v>
      </c>
      <c r="T32" s="43">
        <v>0.68667763157894735</v>
      </c>
      <c r="U32" s="68">
        <v>0.14665570175438597</v>
      </c>
    </row>
    <row r="33" spans="2:21">
      <c r="B33" s="372"/>
      <c r="C33" s="257">
        <v>7000</v>
      </c>
      <c r="D33" s="43">
        <v>8.8018840153076247E-2</v>
      </c>
      <c r="E33" s="43">
        <v>8.8313217544892547E-2</v>
      </c>
      <c r="F33" s="43">
        <v>0.69649690903738593</v>
      </c>
      <c r="G33" s="68">
        <v>0.12717103326464527</v>
      </c>
      <c r="I33" s="372"/>
      <c r="J33" s="257">
        <v>7000</v>
      </c>
      <c r="K33" s="43">
        <v>3.112434847356664E-2</v>
      </c>
      <c r="L33" s="43">
        <v>0.12077438570364855</v>
      </c>
      <c r="M33" s="43">
        <v>0.72777364110201037</v>
      </c>
      <c r="N33" s="68">
        <v>0.12032762472077438</v>
      </c>
      <c r="P33" s="372"/>
      <c r="Q33" s="257">
        <v>7000</v>
      </c>
      <c r="R33" s="43">
        <v>3.3661006851355375E-2</v>
      </c>
      <c r="S33" s="43">
        <v>0.13434614238903783</v>
      </c>
      <c r="T33" s="43">
        <v>0.68245457253500152</v>
      </c>
      <c r="U33" s="68">
        <v>0.1495382782246053</v>
      </c>
    </row>
    <row r="34" spans="2:21">
      <c r="B34" s="372"/>
      <c r="C34" s="257">
        <v>8000</v>
      </c>
      <c r="D34" s="43">
        <v>8.5880195599022005E-2</v>
      </c>
      <c r="E34" s="43">
        <v>9.7799511002444994E-2</v>
      </c>
      <c r="F34" s="43">
        <v>0.70751833740831294</v>
      </c>
      <c r="G34" s="68">
        <v>0.10880195599022005</v>
      </c>
      <c r="I34" s="372"/>
      <c r="J34" s="257">
        <v>8000</v>
      </c>
      <c r="K34" s="43">
        <v>3.3765827731749257E-2</v>
      </c>
      <c r="L34" s="43">
        <v>0.12646553071752384</v>
      </c>
      <c r="M34" s="43">
        <v>0.74519305924652179</v>
      </c>
      <c r="N34" s="68">
        <v>9.4575582304205097E-2</v>
      </c>
      <c r="P34" s="372"/>
      <c r="Q34" s="257">
        <v>8000</v>
      </c>
      <c r="R34" s="43">
        <v>2.9498525073746312E-2</v>
      </c>
      <c r="S34" s="43">
        <v>0.12848246476565062</v>
      </c>
      <c r="T34" s="43">
        <v>0.70796460176991149</v>
      </c>
      <c r="U34" s="68">
        <v>0.13405440839069158</v>
      </c>
    </row>
    <row r="35" spans="2:21">
      <c r="B35" s="372"/>
      <c r="C35" s="257">
        <v>9000</v>
      </c>
      <c r="D35" s="43">
        <v>9.4019933554817275E-2</v>
      </c>
      <c r="E35" s="43">
        <v>0.10398671096345515</v>
      </c>
      <c r="F35" s="43">
        <v>0.70199335548172759</v>
      </c>
      <c r="G35" s="68">
        <v>0.1</v>
      </c>
      <c r="I35" s="372"/>
      <c r="J35" s="257">
        <v>9000</v>
      </c>
      <c r="K35" s="43">
        <v>3.2792427315753887E-2</v>
      </c>
      <c r="L35" s="43">
        <v>0.12931034482758622</v>
      </c>
      <c r="M35" s="43">
        <v>0.75118323191345504</v>
      </c>
      <c r="N35" s="68">
        <v>8.6713995943204863E-2</v>
      </c>
      <c r="P35" s="372"/>
      <c r="Q35" s="257">
        <v>9000</v>
      </c>
      <c r="R35" s="43">
        <v>3.4094903339191567E-2</v>
      </c>
      <c r="S35" s="43">
        <v>0.12794376098418278</v>
      </c>
      <c r="T35" s="43">
        <v>0.71072056239015813</v>
      </c>
      <c r="U35" s="68">
        <v>0.12724077328646749</v>
      </c>
    </row>
    <row r="36" spans="2:21">
      <c r="B36" s="372"/>
      <c r="C36" s="257">
        <v>10000</v>
      </c>
      <c r="D36" s="43">
        <v>8.4512022630834516E-2</v>
      </c>
      <c r="E36" s="43">
        <v>9.405940594059406E-2</v>
      </c>
      <c r="F36" s="43">
        <v>0.7259547383309759</v>
      </c>
      <c r="G36" s="68">
        <v>9.5473833097595467E-2</v>
      </c>
      <c r="I36" s="372"/>
      <c r="J36" s="257">
        <v>10000</v>
      </c>
      <c r="K36" s="43">
        <v>3.7009345794392523E-2</v>
      </c>
      <c r="L36" s="43">
        <v>0.13439252336448598</v>
      </c>
      <c r="M36" s="43">
        <v>0.7637383177570094</v>
      </c>
      <c r="N36" s="68">
        <v>6.485981308411215E-2</v>
      </c>
      <c r="P36" s="372"/>
      <c r="Q36" s="257">
        <v>10000</v>
      </c>
      <c r="R36" s="43">
        <v>3.1623602005399154E-2</v>
      </c>
      <c r="S36" s="43">
        <v>0.13729271114539143</v>
      </c>
      <c r="T36" s="43">
        <v>0.71770150404936373</v>
      </c>
      <c r="U36" s="68">
        <v>0.11338218279984574</v>
      </c>
    </row>
    <row r="37" spans="2:21">
      <c r="B37" s="372"/>
      <c r="C37" s="257">
        <v>11000</v>
      </c>
      <c r="D37" s="43">
        <v>0.1023037875829754</v>
      </c>
      <c r="E37" s="43">
        <v>9.6837172979304956E-2</v>
      </c>
      <c r="F37" s="43">
        <v>0.7169074580242093</v>
      </c>
      <c r="G37" s="68">
        <v>8.3951581413510348E-2</v>
      </c>
      <c r="I37" s="372"/>
      <c r="J37" s="257">
        <v>11000</v>
      </c>
      <c r="K37" s="43">
        <v>3.527301713830211E-2</v>
      </c>
      <c r="L37" s="43">
        <v>0.13351933041052211</v>
      </c>
      <c r="M37" s="43">
        <v>0.76823435631725789</v>
      </c>
      <c r="N37" s="68">
        <v>6.2973296133917889E-2</v>
      </c>
      <c r="P37" s="372"/>
      <c r="Q37" s="257">
        <v>11000</v>
      </c>
      <c r="R37" s="43">
        <v>4.1889117043121149E-2</v>
      </c>
      <c r="S37" s="43">
        <v>0.14373716632443531</v>
      </c>
      <c r="T37" s="43">
        <v>0.71211498973305953</v>
      </c>
      <c r="U37" s="68">
        <v>0.10225872689938398</v>
      </c>
    </row>
    <row r="38" spans="2:21">
      <c r="B38" s="372"/>
      <c r="C38" s="22" t="s">
        <v>1085</v>
      </c>
      <c r="D38" s="43">
        <v>0.11904000000000001</v>
      </c>
      <c r="E38" s="43">
        <v>0.1232</v>
      </c>
      <c r="F38" s="43">
        <v>0.72431999999999996</v>
      </c>
      <c r="G38" s="68">
        <v>3.3439999999999998E-2</v>
      </c>
      <c r="I38" s="372"/>
      <c r="J38" s="22" t="s">
        <v>1085</v>
      </c>
      <c r="K38" s="43">
        <v>4.9307908793291597E-2</v>
      </c>
      <c r="L38" s="43">
        <v>0.17609557176497617</v>
      </c>
      <c r="M38" s="43">
        <v>0.74958359657687668</v>
      </c>
      <c r="N38" s="68">
        <v>2.5012922864855552E-2</v>
      </c>
      <c r="P38" s="372"/>
      <c r="Q38" s="22" t="s">
        <v>1085</v>
      </c>
      <c r="R38" s="43">
        <v>5.0599999999999999E-2</v>
      </c>
      <c r="S38" s="43">
        <v>0.16913333333333333</v>
      </c>
      <c r="T38" s="43">
        <v>0.71313333333333329</v>
      </c>
      <c r="U38" s="68">
        <v>6.7133333333333337E-2</v>
      </c>
    </row>
    <row r="39" spans="2:21">
      <c r="B39" s="230"/>
      <c r="I39" s="230"/>
    </row>
    <row r="40" spans="2:21">
      <c r="B40" s="311" t="s">
        <v>1090</v>
      </c>
      <c r="C40" s="311"/>
      <c r="D40" s="311"/>
      <c r="E40" s="311"/>
      <c r="F40" s="311"/>
      <c r="G40" s="311"/>
      <c r="I40" s="311" t="s">
        <v>1091</v>
      </c>
      <c r="J40" s="311"/>
      <c r="K40" s="311"/>
      <c r="L40" s="311"/>
      <c r="M40" s="311"/>
      <c r="N40" s="311"/>
      <c r="P40" s="311" t="s">
        <v>1092</v>
      </c>
      <c r="Q40" s="311"/>
      <c r="R40" s="311"/>
      <c r="S40" s="311"/>
      <c r="T40" s="311"/>
      <c r="U40" s="311"/>
    </row>
    <row r="41" spans="2:21">
      <c r="B41" s="335" t="s">
        <v>1086</v>
      </c>
      <c r="C41" s="335"/>
      <c r="D41" s="257">
        <v>1</v>
      </c>
      <c r="E41" s="257">
        <v>2</v>
      </c>
      <c r="F41" s="257">
        <v>3</v>
      </c>
      <c r="G41" s="257">
        <v>4</v>
      </c>
      <c r="I41" s="335" t="s">
        <v>1086</v>
      </c>
      <c r="J41" s="335"/>
      <c r="K41" s="257">
        <v>1</v>
      </c>
      <c r="L41" s="257">
        <v>2</v>
      </c>
      <c r="M41" s="257">
        <v>3</v>
      </c>
      <c r="N41" s="257">
        <v>4</v>
      </c>
      <c r="P41" s="335" t="s">
        <v>1086</v>
      </c>
      <c r="Q41" s="335"/>
      <c r="R41" s="257">
        <v>1</v>
      </c>
      <c r="S41" s="257">
        <v>2</v>
      </c>
      <c r="T41" s="257">
        <v>3</v>
      </c>
      <c r="U41" s="257">
        <v>4</v>
      </c>
    </row>
    <row r="42" spans="2:21" ht="15" customHeight="1">
      <c r="B42" s="372" t="s">
        <v>1084</v>
      </c>
      <c r="C42" s="257">
        <v>0</v>
      </c>
      <c r="D42" s="43">
        <v>7.8041479580927942E-2</v>
      </c>
      <c r="E42" s="43">
        <v>8.14624759461193E-2</v>
      </c>
      <c r="F42" s="43">
        <v>0.21530895873423134</v>
      </c>
      <c r="G42" s="68">
        <v>0.62518708573872139</v>
      </c>
      <c r="I42" s="372" t="s">
        <v>1084</v>
      </c>
      <c r="J42" s="257">
        <v>0</v>
      </c>
      <c r="K42" s="43">
        <v>3.094443805360635E-2</v>
      </c>
      <c r="L42" s="43">
        <v>7.2702174163119748E-2</v>
      </c>
      <c r="M42" s="43">
        <v>0.31876222247785574</v>
      </c>
      <c r="N42" s="68">
        <v>0.5775911653054181</v>
      </c>
      <c r="P42" s="372" t="s">
        <v>1084</v>
      </c>
      <c r="Q42" s="257">
        <v>0</v>
      </c>
      <c r="R42" s="43">
        <v>3.0670926517571886E-2</v>
      </c>
      <c r="S42" s="43">
        <v>8.8391906283280086E-2</v>
      </c>
      <c r="T42" s="43">
        <v>0.45814696485623002</v>
      </c>
      <c r="U42" s="68">
        <v>0.42279020234291798</v>
      </c>
    </row>
    <row r="43" spans="2:21">
      <c r="B43" s="372"/>
      <c r="C43" s="257">
        <v>1000</v>
      </c>
      <c r="D43" s="43">
        <v>7.2646999799317685E-2</v>
      </c>
      <c r="E43" s="43">
        <v>6.8231988761790083E-2</v>
      </c>
      <c r="F43" s="43">
        <v>0.18783865141481035</v>
      </c>
      <c r="G43" s="68">
        <v>0.67128236002408193</v>
      </c>
      <c r="I43" s="372"/>
      <c r="J43" s="257">
        <v>1000</v>
      </c>
      <c r="K43" s="43">
        <v>2.92064855578224E-2</v>
      </c>
      <c r="L43" s="43">
        <v>6.8613765703854829E-2</v>
      </c>
      <c r="M43" s="43">
        <v>0.28852142166863526</v>
      </c>
      <c r="N43" s="68">
        <v>0.61365832706968748</v>
      </c>
      <c r="P43" s="372"/>
      <c r="Q43" s="257">
        <v>1000</v>
      </c>
      <c r="R43" s="43">
        <v>2.7627627627627629E-2</v>
      </c>
      <c r="S43" s="43">
        <v>7.407407407407407E-2</v>
      </c>
      <c r="T43" s="43">
        <v>0.3733733733733734</v>
      </c>
      <c r="U43" s="68">
        <v>0.52492492492492493</v>
      </c>
    </row>
    <row r="44" spans="2:21">
      <c r="B44" s="372"/>
      <c r="C44" s="257">
        <v>2000</v>
      </c>
      <c r="D44" s="43">
        <v>6.3572790845518118E-2</v>
      </c>
      <c r="E44" s="43">
        <v>7.2684890866709054E-2</v>
      </c>
      <c r="F44" s="43">
        <v>0.16041534223352405</v>
      </c>
      <c r="G44" s="68">
        <v>0.70332697605424876</v>
      </c>
      <c r="I44" s="372"/>
      <c r="J44" s="257">
        <v>2000</v>
      </c>
      <c r="K44" s="43">
        <v>2.5982678214523651E-2</v>
      </c>
      <c r="L44" s="43">
        <v>5.6295802798134578E-2</v>
      </c>
      <c r="M44" s="43">
        <v>0.23939595825005552</v>
      </c>
      <c r="N44" s="68">
        <v>0.67832556073728623</v>
      </c>
      <c r="P44" s="372"/>
      <c r="Q44" s="257">
        <v>2000</v>
      </c>
      <c r="R44" s="43">
        <v>2.7336683417085426E-2</v>
      </c>
      <c r="S44" s="43">
        <v>7.2562814070351755E-2</v>
      </c>
      <c r="T44" s="43">
        <v>0.28984924623115577</v>
      </c>
      <c r="U44" s="68">
        <v>0.61025125628140708</v>
      </c>
    </row>
    <row r="45" spans="2:21">
      <c r="B45" s="372"/>
      <c r="C45" s="257">
        <v>3000</v>
      </c>
      <c r="D45" s="43">
        <v>6.2850729517396189E-2</v>
      </c>
      <c r="E45" s="43">
        <v>6.4421997755331084E-2</v>
      </c>
      <c r="F45" s="43">
        <v>0.14096520763187431</v>
      </c>
      <c r="G45" s="68">
        <v>0.73176206509539843</v>
      </c>
      <c r="I45" s="372"/>
      <c r="J45" s="257">
        <v>3000</v>
      </c>
      <c r="K45" s="43">
        <v>1.9603212092583845E-2</v>
      </c>
      <c r="L45" s="43">
        <v>5.3849787435049597E-2</v>
      </c>
      <c r="M45" s="43">
        <v>0.18186112423240436</v>
      </c>
      <c r="N45" s="68">
        <v>0.74468587623996219</v>
      </c>
      <c r="P45" s="372"/>
      <c r="Q45" s="257">
        <v>3000</v>
      </c>
      <c r="R45" s="43">
        <v>1.9764601376859873E-2</v>
      </c>
      <c r="S45" s="43">
        <v>6.6622251832111928E-2</v>
      </c>
      <c r="T45" s="43">
        <v>0.22096380190983789</v>
      </c>
      <c r="U45" s="68">
        <v>0.69264934488119034</v>
      </c>
    </row>
    <row r="46" spans="2:21">
      <c r="B46" s="372"/>
      <c r="C46" s="257">
        <v>4000</v>
      </c>
      <c r="D46" s="43">
        <v>5.6364939097205635E-2</v>
      </c>
      <c r="E46" s="43">
        <v>5.493193217100549E-2</v>
      </c>
      <c r="F46" s="43">
        <v>0.12085025077621209</v>
      </c>
      <c r="G46" s="68">
        <v>0.76785287795557677</v>
      </c>
      <c r="I46" s="372"/>
      <c r="J46" s="257">
        <v>4000</v>
      </c>
      <c r="K46" s="43">
        <v>1.7198404785643072E-2</v>
      </c>
      <c r="L46" s="43">
        <v>4.8978065802592223E-2</v>
      </c>
      <c r="M46" s="43">
        <v>0.14830508474576271</v>
      </c>
      <c r="N46" s="68">
        <v>0.78551844466600196</v>
      </c>
      <c r="P46" s="372"/>
      <c r="Q46" s="257">
        <v>4000</v>
      </c>
      <c r="R46" s="43">
        <v>1.5981198589894243E-2</v>
      </c>
      <c r="S46" s="43">
        <v>5.6639247943595768E-2</v>
      </c>
      <c r="T46" s="43">
        <v>0.16709753231492361</v>
      </c>
      <c r="U46" s="68">
        <v>0.76028202115158638</v>
      </c>
    </row>
    <row r="47" spans="2:21">
      <c r="B47" s="372"/>
      <c r="C47" s="257">
        <v>5000</v>
      </c>
      <c r="D47" s="43">
        <v>5.2027543993879113E-2</v>
      </c>
      <c r="E47" s="43">
        <v>5.610813567967355E-2</v>
      </c>
      <c r="F47" s="43">
        <v>0.1122162713593471</v>
      </c>
      <c r="G47" s="68">
        <v>0.77964804896710027</v>
      </c>
      <c r="I47" s="372"/>
      <c r="J47" s="257">
        <v>5000</v>
      </c>
      <c r="K47" s="43">
        <v>1.4538310412573674E-2</v>
      </c>
      <c r="L47" s="43">
        <v>4.8722986247544203E-2</v>
      </c>
      <c r="M47" s="43">
        <v>0.13149967256057629</v>
      </c>
      <c r="N47" s="68">
        <v>0.80523903077930581</v>
      </c>
      <c r="P47" s="372"/>
      <c r="Q47" s="257">
        <v>5000</v>
      </c>
      <c r="R47" s="43">
        <v>1.2661433274246644E-2</v>
      </c>
      <c r="S47" s="43">
        <v>4.5327931121802986E-2</v>
      </c>
      <c r="T47" s="43">
        <v>0.14028868067865283</v>
      </c>
      <c r="U47" s="68">
        <v>0.80172195492529752</v>
      </c>
    </row>
    <row r="48" spans="2:21">
      <c r="B48" s="372"/>
      <c r="C48" s="257">
        <v>6000</v>
      </c>
      <c r="D48" s="43">
        <v>4.4956140350877194E-2</v>
      </c>
      <c r="E48" s="43">
        <v>5.016447368421053E-2</v>
      </c>
      <c r="F48" s="43">
        <v>9.2105263157894732E-2</v>
      </c>
      <c r="G48" s="68">
        <v>0.81277412280701755</v>
      </c>
      <c r="I48" s="372"/>
      <c r="J48" s="257">
        <v>6000</v>
      </c>
      <c r="K48" s="43">
        <v>1.2331993903283912E-2</v>
      </c>
      <c r="L48" s="43">
        <v>4.01829014826105E-2</v>
      </c>
      <c r="M48" s="43">
        <v>0.12138007482333379</v>
      </c>
      <c r="N48" s="68">
        <v>0.82610502979077183</v>
      </c>
      <c r="P48" s="372"/>
      <c r="Q48" s="257">
        <v>6000</v>
      </c>
      <c r="R48" s="43">
        <v>1.1675264729839804E-2</v>
      </c>
      <c r="S48" s="43">
        <v>4.2356774368721151E-2</v>
      </c>
      <c r="T48" s="43">
        <v>0.12571273418408907</v>
      </c>
      <c r="U48" s="68">
        <v>0.82025522671734996</v>
      </c>
    </row>
    <row r="49" spans="2:21">
      <c r="B49" s="372"/>
      <c r="C49" s="257">
        <v>7000</v>
      </c>
      <c r="D49" s="43">
        <v>4.4086982424784031E-2</v>
      </c>
      <c r="E49" s="43">
        <v>4.1406017277330953E-2</v>
      </c>
      <c r="F49" s="43">
        <v>0.10247244563598451</v>
      </c>
      <c r="G49" s="68">
        <v>0.81203455466190055</v>
      </c>
      <c r="I49" s="372"/>
      <c r="J49" s="257">
        <v>7000</v>
      </c>
      <c r="K49" s="43">
        <v>1.1169024571854059E-2</v>
      </c>
      <c r="L49" s="43">
        <v>3.6634400595681307E-2</v>
      </c>
      <c r="M49" s="43">
        <v>0.10052122114668652</v>
      </c>
      <c r="N49" s="68">
        <v>0.85167535368577807</v>
      </c>
      <c r="P49" s="372"/>
      <c r="Q49" s="257">
        <v>7000</v>
      </c>
      <c r="R49" s="43">
        <v>1.0303208713570797E-2</v>
      </c>
      <c r="S49" s="43">
        <v>2.8260229614365615E-2</v>
      </c>
      <c r="T49" s="43">
        <v>0.11274654106564616</v>
      </c>
      <c r="U49" s="68">
        <v>0.84869002060641741</v>
      </c>
    </row>
    <row r="50" spans="2:21">
      <c r="B50" s="372"/>
      <c r="C50" s="257">
        <v>8000</v>
      </c>
      <c r="D50" s="43">
        <v>3.9659128154703377E-2</v>
      </c>
      <c r="E50" s="43">
        <v>3.9331366764995081E-2</v>
      </c>
      <c r="F50" s="43">
        <v>8.4562438544739424E-2</v>
      </c>
      <c r="G50" s="68">
        <v>0.83644706653556211</v>
      </c>
      <c r="I50" s="372"/>
      <c r="J50" s="257">
        <v>8000</v>
      </c>
      <c r="K50" s="43">
        <v>6.5655776145068E-3</v>
      </c>
      <c r="L50" s="43">
        <v>2.7356573393778335E-2</v>
      </c>
      <c r="M50" s="43">
        <v>8.4258246052837271E-2</v>
      </c>
      <c r="N50" s="68">
        <v>0.88181960293887762</v>
      </c>
      <c r="P50" s="372"/>
      <c r="Q50" s="257">
        <v>8000</v>
      </c>
      <c r="R50" s="43">
        <v>7.9462102689486554E-3</v>
      </c>
      <c r="S50" s="43">
        <v>2.3533007334963326E-2</v>
      </c>
      <c r="T50" s="43">
        <v>9.6577017114914426E-2</v>
      </c>
      <c r="U50" s="68">
        <v>0.87194376528117357</v>
      </c>
    </row>
    <row r="51" spans="2:21">
      <c r="B51" s="372"/>
      <c r="C51" s="257">
        <v>9000</v>
      </c>
      <c r="D51" s="43">
        <v>3.6906854130052721E-2</v>
      </c>
      <c r="E51" s="43">
        <v>4.3585237258347981E-2</v>
      </c>
      <c r="F51" s="43">
        <v>7.8031634446397186E-2</v>
      </c>
      <c r="G51" s="68">
        <v>0.8414762741652021</v>
      </c>
      <c r="I51" s="372"/>
      <c r="J51" s="257">
        <v>9000</v>
      </c>
      <c r="K51" s="43">
        <v>6.2542258282623393E-3</v>
      </c>
      <c r="L51" s="43">
        <v>2.4678837052062204E-2</v>
      </c>
      <c r="M51" s="43">
        <v>8.0121703853955381E-2</v>
      </c>
      <c r="N51" s="68">
        <v>0.88894523326572006</v>
      </c>
      <c r="P51" s="372"/>
      <c r="Q51" s="257">
        <v>9000</v>
      </c>
      <c r="R51" s="43">
        <v>1.0299003322259137E-2</v>
      </c>
      <c r="S51" s="43">
        <v>2.4584717607973421E-2</v>
      </c>
      <c r="T51" s="43">
        <v>8.8372093023255813E-2</v>
      </c>
      <c r="U51" s="68">
        <v>0.87674418604651161</v>
      </c>
    </row>
    <row r="52" spans="2:21">
      <c r="B52" s="372"/>
      <c r="C52" s="257">
        <v>10000</v>
      </c>
      <c r="D52" s="43">
        <v>2.8152718858465098E-2</v>
      </c>
      <c r="E52" s="43">
        <v>3.4323177786347858E-2</v>
      </c>
      <c r="F52" s="43">
        <v>7.5973775549556505E-2</v>
      </c>
      <c r="G52" s="68">
        <v>0.86155032780563057</v>
      </c>
      <c r="I52" s="372"/>
      <c r="J52" s="257">
        <v>10000</v>
      </c>
      <c r="K52" s="43">
        <v>5.7943925233644861E-3</v>
      </c>
      <c r="L52" s="43">
        <v>1.5700934579439253E-2</v>
      </c>
      <c r="M52" s="43">
        <v>6.3738317757009347E-2</v>
      </c>
      <c r="N52" s="68">
        <v>0.91476635514018689</v>
      </c>
      <c r="P52" s="372"/>
      <c r="Q52" s="257">
        <v>10000</v>
      </c>
      <c r="R52" s="43">
        <v>4.9504950495049506E-3</v>
      </c>
      <c r="S52" s="43">
        <v>1.768033946251768E-2</v>
      </c>
      <c r="T52" s="43">
        <v>9.4413012729844412E-2</v>
      </c>
      <c r="U52" s="68">
        <v>0.88295615275813299</v>
      </c>
    </row>
    <row r="53" spans="2:21">
      <c r="B53" s="372"/>
      <c r="C53" s="257">
        <v>11000</v>
      </c>
      <c r="D53" s="43">
        <v>2.7104722792607804E-2</v>
      </c>
      <c r="E53" s="43">
        <v>3.6139630390143736E-2</v>
      </c>
      <c r="F53" s="43">
        <v>7.145790554414784E-2</v>
      </c>
      <c r="G53" s="68">
        <v>0.86529774127310066</v>
      </c>
      <c r="I53" s="372"/>
      <c r="J53" s="257">
        <v>11000</v>
      </c>
      <c r="K53" s="43">
        <v>5.9784774810681543E-3</v>
      </c>
      <c r="L53" s="43">
        <v>1.7337584695097649E-2</v>
      </c>
      <c r="M53" s="43">
        <v>5.9386209645277001E-2</v>
      </c>
      <c r="N53" s="68">
        <v>0.91729772817855715</v>
      </c>
      <c r="P53" s="372"/>
      <c r="Q53" s="257">
        <v>11000</v>
      </c>
      <c r="R53" s="43">
        <v>1.5618898867629833E-3</v>
      </c>
      <c r="S53" s="43">
        <v>1.0933229207340883E-2</v>
      </c>
      <c r="T53" s="43">
        <v>8.3561108941819603E-2</v>
      </c>
      <c r="U53" s="68">
        <v>0.90394377196407649</v>
      </c>
    </row>
    <row r="54" spans="2:21">
      <c r="B54" s="372"/>
      <c r="C54" s="22" t="s">
        <v>1085</v>
      </c>
      <c r="D54" s="43">
        <v>2.0199999999999999E-2</v>
      </c>
      <c r="E54" s="43">
        <v>2.0666666666666667E-2</v>
      </c>
      <c r="F54" s="43">
        <v>4.8599999999999997E-2</v>
      </c>
      <c r="G54" s="68">
        <v>0.91053333333333331</v>
      </c>
      <c r="I54" s="372"/>
      <c r="J54" s="22" t="s">
        <v>1085</v>
      </c>
      <c r="K54" s="43">
        <v>3.072770087875481E-3</v>
      </c>
      <c r="L54" s="43">
        <v>5.8583654011831604E-3</v>
      </c>
      <c r="M54" s="43">
        <v>2.5989317098386078E-2</v>
      </c>
      <c r="N54" s="68">
        <v>0.96507954741255531</v>
      </c>
      <c r="P54" s="372"/>
      <c r="Q54" s="22" t="s">
        <v>1085</v>
      </c>
      <c r="R54" s="43">
        <v>2.5600000000000002E-3</v>
      </c>
      <c r="S54" s="43">
        <v>4.0000000000000001E-3</v>
      </c>
      <c r="T54" s="43">
        <v>3.4346666666666664E-2</v>
      </c>
      <c r="U54" s="68">
        <v>0.95909333333333335</v>
      </c>
    </row>
    <row r="58" spans="2:21" ht="15" customHeight="1"/>
  </sheetData>
  <mergeCells count="26">
    <mergeCell ref="I42:I54"/>
    <mergeCell ref="P40:U40"/>
    <mergeCell ref="P41:Q41"/>
    <mergeCell ref="P42:P54"/>
    <mergeCell ref="B9:B21"/>
    <mergeCell ref="I26:I38"/>
    <mergeCell ref="P24:U24"/>
    <mergeCell ref="P25:Q25"/>
    <mergeCell ref="P26:P38"/>
    <mergeCell ref="B40:G40"/>
    <mergeCell ref="B41:C41"/>
    <mergeCell ref="B42:B54"/>
    <mergeCell ref="I40:N40"/>
    <mergeCell ref="I41:J41"/>
    <mergeCell ref="B2:T2"/>
    <mergeCell ref="B3:T4"/>
    <mergeCell ref="B26:B38"/>
    <mergeCell ref="B25:C25"/>
    <mergeCell ref="B24:G24"/>
    <mergeCell ref="I24:N24"/>
    <mergeCell ref="B7:C7"/>
    <mergeCell ref="B8:C8"/>
    <mergeCell ref="B6:I6"/>
    <mergeCell ref="G7:I7"/>
    <mergeCell ref="D7:F7"/>
    <mergeCell ref="I25:J25"/>
  </mergeCells>
  <phoneticPr fontId="5" type="noConversion"/>
  <conditionalFormatting sqref="G26:G38">
    <cfRule type="colorScale" priority="34">
      <colorScale>
        <cfvo type="min"/>
        <cfvo type="percentile" val="50"/>
        <cfvo type="max"/>
        <color rgb="FF63BE7B"/>
        <color rgb="FFFFEB84"/>
        <color rgb="FFF8696B"/>
      </colorScale>
    </cfRule>
  </conditionalFormatting>
  <conditionalFormatting sqref="N26:N38">
    <cfRule type="colorScale" priority="23">
      <colorScale>
        <cfvo type="min"/>
        <cfvo type="percentile" val="50"/>
        <cfvo type="max"/>
        <color rgb="FF63BE7B"/>
        <color rgb="FFFFEB84"/>
        <color rgb="FFF8696B"/>
      </colorScale>
    </cfRule>
  </conditionalFormatting>
  <conditionalFormatting sqref="G42:G54">
    <cfRule type="colorScale" priority="25">
      <colorScale>
        <cfvo type="min"/>
        <cfvo type="percentile" val="50"/>
        <cfvo type="max"/>
        <color rgb="FF63BE7B"/>
        <color rgb="FFFFEB84"/>
        <color rgb="FFF8696B"/>
      </colorScale>
    </cfRule>
  </conditionalFormatting>
  <conditionalFormatting sqref="N42:N54">
    <cfRule type="colorScale" priority="24">
      <colorScale>
        <cfvo type="min"/>
        <cfvo type="percentile" val="50"/>
        <cfvo type="max"/>
        <color rgb="FF63BE7B"/>
        <color rgb="FFFFEB84"/>
        <color rgb="FFF8696B"/>
      </colorScale>
    </cfRule>
  </conditionalFormatting>
  <conditionalFormatting sqref="U26:U38">
    <cfRule type="colorScale" priority="22">
      <colorScale>
        <cfvo type="min"/>
        <cfvo type="percentile" val="50"/>
        <cfvo type="max"/>
        <color rgb="FF63BE7B"/>
        <color rgb="FFFFEB84"/>
        <color rgb="FFF8696B"/>
      </colorScale>
    </cfRule>
  </conditionalFormatting>
  <conditionalFormatting sqref="U42:U54">
    <cfRule type="colorScale" priority="21">
      <colorScale>
        <cfvo type="min"/>
        <cfvo type="percentile" val="50"/>
        <cfvo type="max"/>
        <color rgb="FF63BE7B"/>
        <color rgb="FFFFEB84"/>
        <color rgb="FFF8696B"/>
      </colorScale>
    </cfRule>
  </conditionalFormatting>
  <conditionalFormatting sqref="D9:D21">
    <cfRule type="colorScale" priority="7">
      <colorScale>
        <cfvo type="min"/>
        <cfvo type="percentile" val="50"/>
        <cfvo type="max"/>
        <color rgb="FF63BE7B"/>
        <color rgb="FFFFEB84"/>
        <color rgb="FFF8696B"/>
      </colorScale>
    </cfRule>
  </conditionalFormatting>
  <conditionalFormatting sqref="E9:E21">
    <cfRule type="colorScale" priority="6">
      <colorScale>
        <cfvo type="min"/>
        <cfvo type="percentile" val="50"/>
        <cfvo type="max"/>
        <color rgb="FF63BE7B"/>
        <color rgb="FFFFEB84"/>
        <color rgb="FFF8696B"/>
      </colorScale>
    </cfRule>
  </conditionalFormatting>
  <conditionalFormatting sqref="F9:F21">
    <cfRule type="colorScale" priority="5">
      <colorScale>
        <cfvo type="min"/>
        <cfvo type="percentile" val="50"/>
        <cfvo type="max"/>
        <color rgb="FF63BE7B"/>
        <color rgb="FFFFEB84"/>
        <color rgb="FFF8696B"/>
      </colorScale>
    </cfRule>
  </conditionalFormatting>
  <conditionalFormatting sqref="G9:G21">
    <cfRule type="colorScale" priority="4">
      <colorScale>
        <cfvo type="min"/>
        <cfvo type="percentile" val="50"/>
        <cfvo type="max"/>
        <color rgb="FF63BE7B"/>
        <color rgb="FFFFEB84"/>
        <color rgb="FFF8696B"/>
      </colorScale>
    </cfRule>
  </conditionalFormatting>
  <conditionalFormatting sqref="H9:H21">
    <cfRule type="colorScale" priority="3">
      <colorScale>
        <cfvo type="min"/>
        <cfvo type="percentile" val="50"/>
        <cfvo type="max"/>
        <color rgb="FF63BE7B"/>
        <color rgb="FFFFEB84"/>
        <color rgb="FFF8696B"/>
      </colorScale>
    </cfRule>
  </conditionalFormatting>
  <conditionalFormatting sqref="I9:I21">
    <cfRule type="colorScale" priority="2">
      <colorScale>
        <cfvo type="min"/>
        <cfvo type="percentile" val="50"/>
        <cfvo type="max"/>
        <color rgb="FF63BE7B"/>
        <color rgb="FFFFEB84"/>
        <color rgb="FFF8696B"/>
      </colorScale>
    </cfRule>
  </conditionalFormatting>
  <conditionalFormatting sqref="D9:I21">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AF109"/>
  <sheetViews>
    <sheetView zoomScale="85" zoomScaleNormal="85" workbookViewId="0"/>
  </sheetViews>
  <sheetFormatPr defaultRowHeight="15"/>
  <cols>
    <col min="23" max="23" width="6.85546875" customWidth="1"/>
    <col min="24" max="24" width="6.5703125" customWidth="1"/>
    <col min="27" max="27" width="7.140625" customWidth="1"/>
    <col min="28" max="28" width="6.42578125" customWidth="1"/>
    <col min="31" max="31" width="7" customWidth="1"/>
    <col min="32" max="32" width="6.42578125" customWidth="1"/>
  </cols>
  <sheetData>
    <row r="2" spans="2:32" ht="18.75">
      <c r="B2" s="319" t="s">
        <v>693</v>
      </c>
      <c r="C2" s="319"/>
      <c r="D2" s="319"/>
      <c r="E2" s="319"/>
      <c r="F2" s="319"/>
      <c r="G2" s="319"/>
      <c r="H2" s="319"/>
      <c r="I2" s="319"/>
      <c r="J2" s="319"/>
      <c r="K2" s="319"/>
      <c r="L2" s="319"/>
      <c r="M2" s="319"/>
      <c r="N2" s="319"/>
      <c r="O2" s="319"/>
      <c r="P2" s="319"/>
      <c r="Q2" s="319"/>
      <c r="R2" s="319"/>
      <c r="S2" s="319"/>
    </row>
    <row r="3" spans="2:32" ht="54.75" customHeight="1">
      <c r="B3" s="320" t="s">
        <v>694</v>
      </c>
      <c r="C3" s="320"/>
      <c r="D3" s="320"/>
      <c r="E3" s="320"/>
      <c r="F3" s="320"/>
      <c r="G3" s="320"/>
      <c r="H3" s="320"/>
      <c r="I3" s="320"/>
      <c r="J3" s="320"/>
      <c r="K3" s="320"/>
      <c r="L3" s="320"/>
      <c r="M3" s="320"/>
      <c r="N3" s="320"/>
      <c r="O3" s="320"/>
      <c r="P3" s="320"/>
      <c r="Q3" s="320"/>
      <c r="R3" s="320"/>
      <c r="S3" s="320"/>
    </row>
    <row r="4" spans="2:32" ht="162" customHeight="1">
      <c r="B4" s="320"/>
      <c r="C4" s="320"/>
      <c r="D4" s="320"/>
      <c r="E4" s="320"/>
      <c r="F4" s="320"/>
      <c r="G4" s="320"/>
      <c r="H4" s="320"/>
      <c r="I4" s="320"/>
      <c r="J4" s="320"/>
      <c r="K4" s="320"/>
      <c r="L4" s="320"/>
      <c r="M4" s="320"/>
      <c r="N4" s="320"/>
      <c r="O4" s="320"/>
      <c r="P4" s="320"/>
      <c r="Q4" s="320"/>
      <c r="R4" s="320"/>
      <c r="S4" s="320"/>
    </row>
    <row r="6" spans="2:32">
      <c r="B6" s="311" t="s">
        <v>692</v>
      </c>
      <c r="C6" s="311"/>
      <c r="D6" s="311"/>
      <c r="E6" s="311"/>
      <c r="F6" s="311"/>
      <c r="G6" s="311"/>
      <c r="H6" s="311"/>
      <c r="I6" s="311"/>
      <c r="J6" s="311"/>
      <c r="K6" s="311"/>
      <c r="L6" s="311"/>
      <c r="M6" s="311"/>
      <c r="N6" s="311"/>
      <c r="O6" s="311"/>
      <c r="P6" s="311"/>
      <c r="Q6" s="311"/>
      <c r="R6" s="311"/>
      <c r="S6" s="311"/>
      <c r="U6" s="311" t="s">
        <v>1226</v>
      </c>
      <c r="V6" s="311"/>
      <c r="W6" s="311"/>
      <c r="X6" s="311"/>
      <c r="Y6" s="311" t="s">
        <v>1227</v>
      </c>
      <c r="Z6" s="311"/>
      <c r="AA6" s="311"/>
      <c r="AB6" s="311"/>
      <c r="AC6" s="311" t="s">
        <v>1228</v>
      </c>
      <c r="AD6" s="311"/>
      <c r="AE6" s="311"/>
      <c r="AF6" s="311"/>
    </row>
    <row r="7" spans="2:32">
      <c r="B7" s="371" t="s">
        <v>674</v>
      </c>
      <c r="C7" s="371"/>
      <c r="D7" s="371"/>
      <c r="E7" s="2" t="s">
        <v>513</v>
      </c>
      <c r="F7" s="2" t="s">
        <v>661</v>
      </c>
      <c r="G7" s="2" t="s">
        <v>690</v>
      </c>
      <c r="H7" s="371" t="s">
        <v>674</v>
      </c>
      <c r="I7" s="371"/>
      <c r="J7" s="371"/>
      <c r="K7" s="2" t="s">
        <v>513</v>
      </c>
      <c r="L7" s="2" t="s">
        <v>661</v>
      </c>
      <c r="M7" s="2" t="s">
        <v>690</v>
      </c>
      <c r="N7" s="371" t="s">
        <v>674</v>
      </c>
      <c r="O7" s="371"/>
      <c r="P7" s="371"/>
      <c r="Q7" s="2" t="s">
        <v>513</v>
      </c>
      <c r="R7" s="2" t="s">
        <v>661</v>
      </c>
      <c r="S7" s="2" t="s">
        <v>690</v>
      </c>
      <c r="U7" s="371" t="s">
        <v>674</v>
      </c>
      <c r="V7" s="371"/>
      <c r="W7" s="303" t="s">
        <v>513</v>
      </c>
      <c r="X7" s="303" t="s">
        <v>690</v>
      </c>
      <c r="Y7" s="371" t="s">
        <v>674</v>
      </c>
      <c r="Z7" s="371"/>
      <c r="AA7" s="303" t="s">
        <v>513</v>
      </c>
      <c r="AB7" s="303" t="s">
        <v>690</v>
      </c>
      <c r="AC7" s="371" t="s">
        <v>674</v>
      </c>
      <c r="AD7" s="371"/>
      <c r="AE7" s="303" t="s">
        <v>513</v>
      </c>
      <c r="AF7" s="303" t="s">
        <v>690</v>
      </c>
    </row>
    <row r="8" spans="2:32">
      <c r="B8" s="441" t="s">
        <v>675</v>
      </c>
      <c r="C8" s="441"/>
      <c r="D8" s="441"/>
      <c r="E8" s="4" t="s">
        <v>498</v>
      </c>
      <c r="F8" s="4" t="s">
        <v>667</v>
      </c>
      <c r="G8" s="4">
        <v>0.89</v>
      </c>
      <c r="H8" s="441" t="s">
        <v>682</v>
      </c>
      <c r="I8" s="441"/>
      <c r="J8" s="441"/>
      <c r="K8" s="4" t="s">
        <v>498</v>
      </c>
      <c r="L8" s="4" t="s">
        <v>667</v>
      </c>
      <c r="M8" s="4">
        <v>0.84</v>
      </c>
      <c r="N8" s="441" t="s">
        <v>680</v>
      </c>
      <c r="O8" s="441"/>
      <c r="P8" s="441"/>
      <c r="Q8" s="4" t="s">
        <v>498</v>
      </c>
      <c r="R8" s="4" t="s">
        <v>667</v>
      </c>
      <c r="S8" s="4">
        <v>1.06</v>
      </c>
      <c r="U8" s="361" t="s">
        <v>1229</v>
      </c>
      <c r="V8" s="361"/>
      <c r="W8" s="304" t="s">
        <v>498</v>
      </c>
      <c r="X8" s="306">
        <v>0.91999999999999993</v>
      </c>
      <c r="Y8" s="361" t="s">
        <v>1232</v>
      </c>
      <c r="Z8" s="361"/>
      <c r="AA8" s="304" t="s">
        <v>498</v>
      </c>
      <c r="AB8" s="306">
        <v>0.85499999999999998</v>
      </c>
      <c r="AC8" s="361" t="s">
        <v>1236</v>
      </c>
      <c r="AD8" s="361"/>
      <c r="AE8" s="304" t="s">
        <v>498</v>
      </c>
      <c r="AF8" s="306">
        <v>1.08</v>
      </c>
    </row>
    <row r="9" spans="2:32">
      <c r="B9" s="441"/>
      <c r="C9" s="441"/>
      <c r="D9" s="441"/>
      <c r="E9" s="4" t="s">
        <v>498</v>
      </c>
      <c r="F9" s="4" t="s">
        <v>668</v>
      </c>
      <c r="G9" s="4">
        <v>0.95</v>
      </c>
      <c r="H9" s="441"/>
      <c r="I9" s="441"/>
      <c r="J9" s="441"/>
      <c r="K9" s="4" t="s">
        <v>498</v>
      </c>
      <c r="L9" s="4" t="s">
        <v>668</v>
      </c>
      <c r="M9" s="4">
        <v>0.87</v>
      </c>
      <c r="N9" s="441"/>
      <c r="O9" s="441"/>
      <c r="P9" s="441"/>
      <c r="Q9" s="4" t="s">
        <v>498</v>
      </c>
      <c r="R9" s="4" t="s">
        <v>668</v>
      </c>
      <c r="S9" s="4">
        <v>1.1000000000000001</v>
      </c>
      <c r="U9" s="361"/>
      <c r="V9" s="361"/>
      <c r="W9" s="304" t="s">
        <v>500</v>
      </c>
      <c r="X9" s="306">
        <v>0.88500000000000001</v>
      </c>
      <c r="Y9" s="361"/>
      <c r="Z9" s="361"/>
      <c r="AA9" s="304" t="s">
        <v>500</v>
      </c>
      <c r="AB9" s="306">
        <v>0.79500000000000004</v>
      </c>
      <c r="AC9" s="361"/>
      <c r="AD9" s="361"/>
      <c r="AE9" s="304" t="s">
        <v>500</v>
      </c>
      <c r="AF9" s="306">
        <v>1.385</v>
      </c>
    </row>
    <row r="10" spans="2:32">
      <c r="B10" s="441"/>
      <c r="C10" s="441"/>
      <c r="D10" s="441"/>
      <c r="E10" s="4" t="s">
        <v>500</v>
      </c>
      <c r="F10" s="4" t="s">
        <v>667</v>
      </c>
      <c r="G10" s="4">
        <v>0.75</v>
      </c>
      <c r="H10" s="441"/>
      <c r="I10" s="441"/>
      <c r="J10" s="441"/>
      <c r="K10" s="4" t="s">
        <v>500</v>
      </c>
      <c r="L10" s="4" t="s">
        <v>667</v>
      </c>
      <c r="M10" s="4">
        <v>0.81</v>
      </c>
      <c r="N10" s="441"/>
      <c r="O10" s="441"/>
      <c r="P10" s="441"/>
      <c r="Q10" s="4" t="s">
        <v>500</v>
      </c>
      <c r="R10" s="4" t="s">
        <v>667</v>
      </c>
      <c r="S10" s="4">
        <v>1.3</v>
      </c>
      <c r="U10" s="361"/>
      <c r="V10" s="361"/>
      <c r="W10" s="304" t="s">
        <v>502</v>
      </c>
      <c r="X10" s="306">
        <v>0.755</v>
      </c>
      <c r="Y10" s="361"/>
      <c r="Z10" s="361"/>
      <c r="AA10" s="304" t="s">
        <v>502</v>
      </c>
      <c r="AB10" s="306">
        <v>0.57000000000000006</v>
      </c>
      <c r="AC10" s="361"/>
      <c r="AD10" s="361"/>
      <c r="AE10" s="304" t="s">
        <v>502</v>
      </c>
      <c r="AF10" s="306">
        <v>2.9400000000000004</v>
      </c>
    </row>
    <row r="11" spans="2:32">
      <c r="B11" s="441"/>
      <c r="C11" s="441"/>
      <c r="D11" s="441"/>
      <c r="E11" s="4" t="s">
        <v>500</v>
      </c>
      <c r="F11" s="4" t="s">
        <v>668</v>
      </c>
      <c r="G11" s="4">
        <v>1.02</v>
      </c>
      <c r="H11" s="441"/>
      <c r="I11" s="441"/>
      <c r="J11" s="441"/>
      <c r="K11" s="4" t="s">
        <v>500</v>
      </c>
      <c r="L11" s="4" t="s">
        <v>668</v>
      </c>
      <c r="M11" s="4">
        <v>0.78</v>
      </c>
      <c r="N11" s="441"/>
      <c r="O11" s="441"/>
      <c r="P11" s="441"/>
      <c r="Q11" s="4" t="s">
        <v>500</v>
      </c>
      <c r="R11" s="4" t="s">
        <v>668</v>
      </c>
      <c r="S11" s="4">
        <v>1.47</v>
      </c>
      <c r="U11" s="361" t="s">
        <v>1230</v>
      </c>
      <c r="V11" s="361"/>
      <c r="W11" s="304" t="s">
        <v>498</v>
      </c>
      <c r="X11" s="306">
        <v>0.68500000000000005</v>
      </c>
      <c r="Y11" s="361" t="s">
        <v>1233</v>
      </c>
      <c r="Z11" s="361"/>
      <c r="AA11" s="304" t="s">
        <v>498</v>
      </c>
      <c r="AB11" s="306">
        <v>0.85000000000000009</v>
      </c>
      <c r="AC11" s="361" t="s">
        <v>1237</v>
      </c>
      <c r="AD11" s="361"/>
      <c r="AE11" s="304" t="s">
        <v>498</v>
      </c>
      <c r="AF11" s="306">
        <v>1.5249999999999999</v>
      </c>
    </row>
    <row r="12" spans="2:32">
      <c r="B12" s="441"/>
      <c r="C12" s="441"/>
      <c r="D12" s="441"/>
      <c r="E12" s="4" t="s">
        <v>502</v>
      </c>
      <c r="F12" s="4" t="s">
        <v>667</v>
      </c>
      <c r="G12" s="4">
        <v>0.59</v>
      </c>
      <c r="H12" s="441"/>
      <c r="I12" s="441"/>
      <c r="J12" s="441"/>
      <c r="K12" s="4" t="s">
        <v>502</v>
      </c>
      <c r="L12" s="4" t="s">
        <v>667</v>
      </c>
      <c r="M12" s="4">
        <v>0.46</v>
      </c>
      <c r="N12" s="441"/>
      <c r="O12" s="441"/>
      <c r="P12" s="441"/>
      <c r="Q12" s="4" t="s">
        <v>502</v>
      </c>
      <c r="R12" s="4" t="s">
        <v>667</v>
      </c>
      <c r="S12" s="4">
        <v>2.97</v>
      </c>
      <c r="U12" s="361"/>
      <c r="V12" s="361"/>
      <c r="W12" s="304" t="s">
        <v>500</v>
      </c>
      <c r="X12" s="306">
        <v>0.505</v>
      </c>
      <c r="Y12" s="361"/>
      <c r="Z12" s="361"/>
      <c r="AA12" s="304" t="s">
        <v>500</v>
      </c>
      <c r="AB12" s="306">
        <v>0.78</v>
      </c>
      <c r="AC12" s="361"/>
      <c r="AD12" s="361"/>
      <c r="AE12" s="304" t="s">
        <v>500</v>
      </c>
      <c r="AF12" s="306">
        <v>1.91</v>
      </c>
    </row>
    <row r="13" spans="2:32">
      <c r="B13" s="441"/>
      <c r="C13" s="441"/>
      <c r="D13" s="441"/>
      <c r="E13" s="4" t="s">
        <v>502</v>
      </c>
      <c r="F13" s="4" t="s">
        <v>668</v>
      </c>
      <c r="G13" s="4">
        <v>0.92</v>
      </c>
      <c r="H13" s="441"/>
      <c r="I13" s="441"/>
      <c r="J13" s="441"/>
      <c r="K13" s="4" t="s">
        <v>502</v>
      </c>
      <c r="L13" s="4" t="s">
        <v>668</v>
      </c>
      <c r="M13" s="4">
        <v>0.68</v>
      </c>
      <c r="N13" s="441"/>
      <c r="O13" s="441"/>
      <c r="P13" s="441"/>
      <c r="Q13" s="4" t="s">
        <v>502</v>
      </c>
      <c r="R13" s="4" t="s">
        <v>668</v>
      </c>
      <c r="S13" s="4">
        <v>2.91</v>
      </c>
      <c r="U13" s="361"/>
      <c r="V13" s="361"/>
      <c r="W13" s="304" t="s">
        <v>502</v>
      </c>
      <c r="X13" s="306">
        <v>0.27500000000000002</v>
      </c>
      <c r="Y13" s="361"/>
      <c r="Z13" s="361"/>
      <c r="AA13" s="304" t="s">
        <v>502</v>
      </c>
      <c r="AB13" s="306">
        <v>0.68</v>
      </c>
      <c r="AC13" s="361"/>
      <c r="AD13" s="361"/>
      <c r="AE13" s="304" t="s">
        <v>502</v>
      </c>
      <c r="AF13" s="306">
        <v>8.7850000000000001</v>
      </c>
    </row>
    <row r="14" spans="2:32">
      <c r="B14" s="441" t="s">
        <v>676</v>
      </c>
      <c r="C14" s="441"/>
      <c r="D14" s="441"/>
      <c r="E14" s="4" t="s">
        <v>498</v>
      </c>
      <c r="F14" s="4" t="s">
        <v>667</v>
      </c>
      <c r="G14" s="4">
        <v>0.54</v>
      </c>
      <c r="H14" s="441" t="s">
        <v>683</v>
      </c>
      <c r="I14" s="441"/>
      <c r="J14" s="441"/>
      <c r="K14" s="4" t="s">
        <v>498</v>
      </c>
      <c r="L14" s="4" t="s">
        <v>667</v>
      </c>
      <c r="M14" s="4">
        <v>0.81</v>
      </c>
      <c r="N14" s="441" t="s">
        <v>681</v>
      </c>
      <c r="O14" s="441"/>
      <c r="P14" s="441"/>
      <c r="Q14" s="4" t="s">
        <v>498</v>
      </c>
      <c r="R14" s="4" t="s">
        <v>667</v>
      </c>
      <c r="S14" s="4">
        <v>1.61</v>
      </c>
      <c r="U14" s="361" t="s">
        <v>1231</v>
      </c>
      <c r="V14" s="361"/>
      <c r="W14" s="304" t="s">
        <v>498</v>
      </c>
      <c r="X14" s="306">
        <v>0.38500000000000001</v>
      </c>
      <c r="Y14" s="361" t="s">
        <v>1234</v>
      </c>
      <c r="Z14" s="361"/>
      <c r="AA14" s="304" t="s">
        <v>498</v>
      </c>
      <c r="AB14" s="306">
        <v>0.85499999999999998</v>
      </c>
      <c r="AC14" s="361" t="s">
        <v>1238</v>
      </c>
      <c r="AD14" s="361"/>
      <c r="AE14" s="304" t="s">
        <v>498</v>
      </c>
      <c r="AF14" s="306">
        <v>1.18</v>
      </c>
    </row>
    <row r="15" spans="2:32">
      <c r="B15" s="441"/>
      <c r="C15" s="441"/>
      <c r="D15" s="441"/>
      <c r="E15" s="4" t="s">
        <v>498</v>
      </c>
      <c r="F15" s="4" t="s">
        <v>668</v>
      </c>
      <c r="G15" s="4">
        <v>0.83</v>
      </c>
      <c r="H15" s="441"/>
      <c r="I15" s="441"/>
      <c r="J15" s="441"/>
      <c r="K15" s="4" t="s">
        <v>498</v>
      </c>
      <c r="L15" s="4" t="s">
        <v>668</v>
      </c>
      <c r="M15" s="4">
        <v>0.89</v>
      </c>
      <c r="N15" s="441"/>
      <c r="O15" s="441"/>
      <c r="P15" s="441"/>
      <c r="Q15" s="4" t="s">
        <v>498</v>
      </c>
      <c r="R15" s="4" t="s">
        <v>668</v>
      </c>
      <c r="S15" s="4">
        <v>1.44</v>
      </c>
      <c r="U15" s="361"/>
      <c r="V15" s="361"/>
      <c r="W15" s="304" t="s">
        <v>500</v>
      </c>
      <c r="X15" s="306">
        <v>0.33</v>
      </c>
      <c r="Y15" s="361"/>
      <c r="Z15" s="361"/>
      <c r="AA15" s="304" t="s">
        <v>500</v>
      </c>
      <c r="AB15" s="306">
        <v>0.86499999999999999</v>
      </c>
      <c r="AC15" s="361"/>
      <c r="AD15" s="361"/>
      <c r="AE15" s="304" t="s">
        <v>500</v>
      </c>
      <c r="AF15" s="306">
        <v>1.4249999999999998</v>
      </c>
    </row>
    <row r="16" spans="2:32">
      <c r="B16" s="441"/>
      <c r="C16" s="441"/>
      <c r="D16" s="441"/>
      <c r="E16" s="4" t="s">
        <v>500</v>
      </c>
      <c r="F16" s="4" t="s">
        <v>667</v>
      </c>
      <c r="G16" s="4">
        <v>0.41</v>
      </c>
      <c r="H16" s="441"/>
      <c r="I16" s="441"/>
      <c r="J16" s="441"/>
      <c r="K16" s="4" t="s">
        <v>500</v>
      </c>
      <c r="L16" s="4" t="s">
        <v>667</v>
      </c>
      <c r="M16" s="4">
        <v>0.63</v>
      </c>
      <c r="N16" s="441"/>
      <c r="O16" s="441"/>
      <c r="P16" s="441"/>
      <c r="Q16" s="4" t="s">
        <v>500</v>
      </c>
      <c r="R16" s="4" t="s">
        <v>667</v>
      </c>
      <c r="S16" s="4">
        <v>2.4</v>
      </c>
      <c r="U16" s="361"/>
      <c r="V16" s="361"/>
      <c r="W16" s="304" t="s">
        <v>502</v>
      </c>
      <c r="X16" s="306">
        <v>7.4999999999999997E-2</v>
      </c>
      <c r="Y16" s="361"/>
      <c r="Z16" s="361"/>
      <c r="AA16" s="304" t="s">
        <v>502</v>
      </c>
      <c r="AB16" s="306">
        <v>1.7250000000000001</v>
      </c>
      <c r="AC16" s="361"/>
      <c r="AD16" s="361"/>
      <c r="AE16" s="304" t="s">
        <v>502</v>
      </c>
      <c r="AF16" s="306">
        <v>3.6749999999999998</v>
      </c>
    </row>
    <row r="17" spans="2:32">
      <c r="B17" s="441"/>
      <c r="C17" s="441"/>
      <c r="D17" s="441"/>
      <c r="E17" s="4" t="s">
        <v>500</v>
      </c>
      <c r="F17" s="4" t="s">
        <v>668</v>
      </c>
      <c r="G17" s="4">
        <v>0.6</v>
      </c>
      <c r="H17" s="441"/>
      <c r="I17" s="441"/>
      <c r="J17" s="441"/>
      <c r="K17" s="4" t="s">
        <v>500</v>
      </c>
      <c r="L17" s="4" t="s">
        <v>668</v>
      </c>
      <c r="M17" s="4">
        <v>0.93</v>
      </c>
      <c r="N17" s="441"/>
      <c r="O17" s="441"/>
      <c r="P17" s="441"/>
      <c r="Q17" s="4" t="s">
        <v>500</v>
      </c>
      <c r="R17" s="4" t="s">
        <v>668</v>
      </c>
      <c r="S17" s="4">
        <v>1.42</v>
      </c>
      <c r="U17" s="361" t="s">
        <v>1241</v>
      </c>
      <c r="V17" s="361"/>
      <c r="W17" s="304" t="s">
        <v>498</v>
      </c>
      <c r="X17" s="306">
        <v>0.44999999999999996</v>
      </c>
      <c r="Y17" s="361" t="s">
        <v>1235</v>
      </c>
      <c r="Z17" s="361"/>
      <c r="AA17" s="304" t="s">
        <v>498</v>
      </c>
      <c r="AB17" s="306">
        <v>1.1600000000000001</v>
      </c>
      <c r="AC17" s="361" t="s">
        <v>1239</v>
      </c>
      <c r="AD17" s="361"/>
      <c r="AE17" s="304" t="s">
        <v>498</v>
      </c>
      <c r="AF17" s="306">
        <v>1.0049999999999999</v>
      </c>
    </row>
    <row r="18" spans="2:32">
      <c r="B18" s="441"/>
      <c r="C18" s="441"/>
      <c r="D18" s="441"/>
      <c r="E18" s="4" t="s">
        <v>502</v>
      </c>
      <c r="F18" s="4" t="s">
        <v>667</v>
      </c>
      <c r="G18" s="4">
        <v>0.24</v>
      </c>
      <c r="H18" s="441"/>
      <c r="I18" s="441"/>
      <c r="J18" s="441"/>
      <c r="K18" s="4" t="s">
        <v>502</v>
      </c>
      <c r="L18" s="4" t="s">
        <v>667</v>
      </c>
      <c r="M18" s="4">
        <v>0.68</v>
      </c>
      <c r="N18" s="441"/>
      <c r="O18" s="441"/>
      <c r="P18" s="441"/>
      <c r="Q18" s="4" t="s">
        <v>502</v>
      </c>
      <c r="R18" s="4" t="s">
        <v>667</v>
      </c>
      <c r="S18" s="4">
        <v>15.6</v>
      </c>
      <c r="U18" s="361"/>
      <c r="V18" s="361"/>
      <c r="W18" s="304" t="s">
        <v>500</v>
      </c>
      <c r="X18" s="306">
        <v>0.5</v>
      </c>
      <c r="Y18" s="361"/>
      <c r="Z18" s="361"/>
      <c r="AA18" s="304" t="s">
        <v>500</v>
      </c>
      <c r="AB18" s="306">
        <v>0.95500000000000007</v>
      </c>
      <c r="AC18" s="361"/>
      <c r="AD18" s="361"/>
      <c r="AE18" s="304" t="s">
        <v>500</v>
      </c>
      <c r="AF18" s="306">
        <v>1.0050000000000001</v>
      </c>
    </row>
    <row r="19" spans="2:32">
      <c r="B19" s="441"/>
      <c r="C19" s="441"/>
      <c r="D19" s="441"/>
      <c r="E19" s="4" t="s">
        <v>502</v>
      </c>
      <c r="F19" s="4" t="s">
        <v>668</v>
      </c>
      <c r="G19" s="4">
        <v>0.31</v>
      </c>
      <c r="H19" s="441"/>
      <c r="I19" s="441"/>
      <c r="J19" s="441"/>
      <c r="K19" s="4" t="s">
        <v>502</v>
      </c>
      <c r="L19" s="4" t="s">
        <v>668</v>
      </c>
      <c r="M19" s="4">
        <v>0.68</v>
      </c>
      <c r="N19" s="441"/>
      <c r="O19" s="441"/>
      <c r="P19" s="441"/>
      <c r="Q19" s="4" t="s">
        <v>502</v>
      </c>
      <c r="R19" s="4" t="s">
        <v>668</v>
      </c>
      <c r="S19" s="4">
        <v>1.97</v>
      </c>
      <c r="U19" s="361"/>
      <c r="V19" s="361"/>
      <c r="W19" s="304" t="s">
        <v>502</v>
      </c>
      <c r="X19" s="306">
        <v>0.33499999999999996</v>
      </c>
      <c r="Y19" s="361"/>
      <c r="Z19" s="361"/>
      <c r="AA19" s="304" t="s">
        <v>502</v>
      </c>
      <c r="AB19" s="306">
        <v>0.55499999999999994</v>
      </c>
      <c r="AC19" s="361"/>
      <c r="AD19" s="361"/>
      <c r="AE19" s="304" t="s">
        <v>502</v>
      </c>
      <c r="AF19" s="306">
        <v>1.0900000000000001</v>
      </c>
    </row>
    <row r="20" spans="2:32">
      <c r="B20" s="441" t="s">
        <v>677</v>
      </c>
      <c r="C20" s="441"/>
      <c r="D20" s="441"/>
      <c r="E20" s="4" t="s">
        <v>498</v>
      </c>
      <c r="F20" s="4" t="s">
        <v>667</v>
      </c>
      <c r="G20" s="4">
        <v>0.38</v>
      </c>
      <c r="H20" s="441" t="s">
        <v>684</v>
      </c>
      <c r="I20" s="441"/>
      <c r="J20" s="441"/>
      <c r="K20" s="4" t="s">
        <v>498</v>
      </c>
      <c r="L20" s="4" t="s">
        <v>667</v>
      </c>
      <c r="M20" s="4">
        <v>0.9</v>
      </c>
      <c r="N20" s="441" t="s">
        <v>679</v>
      </c>
      <c r="O20" s="441"/>
      <c r="P20" s="441"/>
      <c r="Q20" s="4" t="s">
        <v>498</v>
      </c>
      <c r="R20" s="4" t="s">
        <v>667</v>
      </c>
      <c r="S20" s="4">
        <v>1.23</v>
      </c>
      <c r="U20" t="s">
        <v>1240</v>
      </c>
    </row>
    <row r="21" spans="2:32">
      <c r="B21" s="441"/>
      <c r="C21" s="441"/>
      <c r="D21" s="441"/>
      <c r="E21" s="4" t="s">
        <v>498</v>
      </c>
      <c r="F21" s="4" t="s">
        <v>668</v>
      </c>
      <c r="G21" s="4">
        <v>0.39</v>
      </c>
      <c r="H21" s="441"/>
      <c r="I21" s="441"/>
      <c r="J21" s="441"/>
      <c r="K21" s="4" t="s">
        <v>498</v>
      </c>
      <c r="L21" s="4" t="s">
        <v>668</v>
      </c>
      <c r="M21" s="4">
        <v>0.81</v>
      </c>
      <c r="N21" s="441"/>
      <c r="O21" s="441"/>
      <c r="P21" s="441"/>
      <c r="Q21" s="4" t="s">
        <v>498</v>
      </c>
      <c r="R21" s="4" t="s">
        <v>668</v>
      </c>
      <c r="S21" s="4">
        <v>1.1299999999999999</v>
      </c>
    </row>
    <row r="22" spans="2:32">
      <c r="B22" s="441"/>
      <c r="C22" s="441"/>
      <c r="D22" s="441"/>
      <c r="E22" s="4" t="s">
        <v>500</v>
      </c>
      <c r="F22" s="4" t="s">
        <v>667</v>
      </c>
      <c r="G22" s="4">
        <v>0.33</v>
      </c>
      <c r="H22" s="441"/>
      <c r="I22" s="441"/>
      <c r="J22" s="441"/>
      <c r="K22" s="4" t="s">
        <v>500</v>
      </c>
      <c r="L22" s="4" t="s">
        <v>667</v>
      </c>
      <c r="M22" s="4">
        <v>0.8</v>
      </c>
      <c r="N22" s="441"/>
      <c r="O22" s="441"/>
      <c r="P22" s="441"/>
      <c r="Q22" s="4" t="s">
        <v>500</v>
      </c>
      <c r="R22" s="4" t="s">
        <v>667</v>
      </c>
      <c r="S22" s="4">
        <v>1.47</v>
      </c>
    </row>
    <row r="23" spans="2:32">
      <c r="B23" s="441"/>
      <c r="C23" s="441"/>
      <c r="D23" s="441"/>
      <c r="E23" s="4" t="s">
        <v>500</v>
      </c>
      <c r="F23" s="4" t="s">
        <v>668</v>
      </c>
      <c r="G23" s="4">
        <v>0.33</v>
      </c>
      <c r="H23" s="441"/>
      <c r="I23" s="441"/>
      <c r="J23" s="441"/>
      <c r="K23" s="4" t="s">
        <v>500</v>
      </c>
      <c r="L23" s="4" t="s">
        <v>668</v>
      </c>
      <c r="M23" s="4">
        <v>0.93</v>
      </c>
      <c r="N23" s="441"/>
      <c r="O23" s="441"/>
      <c r="P23" s="441"/>
      <c r="Q23" s="4" t="s">
        <v>500</v>
      </c>
      <c r="R23" s="4" t="s">
        <v>668</v>
      </c>
      <c r="S23" s="4">
        <v>1.38</v>
      </c>
    </row>
    <row r="24" spans="2:32">
      <c r="B24" s="441"/>
      <c r="C24" s="441"/>
      <c r="D24" s="441"/>
      <c r="E24" s="4" t="s">
        <v>502</v>
      </c>
      <c r="F24" s="4" t="s">
        <v>667</v>
      </c>
      <c r="G24" s="4">
        <v>0.04</v>
      </c>
      <c r="H24" s="441"/>
      <c r="I24" s="441"/>
      <c r="J24" s="441"/>
      <c r="K24" s="4" t="s">
        <v>502</v>
      </c>
      <c r="L24" s="4" t="s">
        <v>667</v>
      </c>
      <c r="M24" s="4">
        <v>1.83</v>
      </c>
      <c r="N24" s="441"/>
      <c r="O24" s="441"/>
      <c r="P24" s="441"/>
      <c r="Q24" s="4" t="s">
        <v>502</v>
      </c>
      <c r="R24" s="4" t="s">
        <v>667</v>
      </c>
      <c r="S24" s="4">
        <v>3.51</v>
      </c>
    </row>
    <row r="25" spans="2:32">
      <c r="B25" s="441"/>
      <c r="C25" s="441"/>
      <c r="D25" s="441"/>
      <c r="E25" s="4" t="s">
        <v>502</v>
      </c>
      <c r="F25" s="4" t="s">
        <v>668</v>
      </c>
      <c r="G25" s="4">
        <v>0.11</v>
      </c>
      <c r="H25" s="441"/>
      <c r="I25" s="441"/>
      <c r="J25" s="441"/>
      <c r="K25" s="4" t="s">
        <v>502</v>
      </c>
      <c r="L25" s="4" t="s">
        <v>668</v>
      </c>
      <c r="M25" s="4">
        <v>1.62</v>
      </c>
      <c r="N25" s="441"/>
      <c r="O25" s="441"/>
      <c r="P25" s="441"/>
      <c r="Q25" s="4" t="s">
        <v>502</v>
      </c>
      <c r="R25" s="4" t="s">
        <v>668</v>
      </c>
      <c r="S25" s="4">
        <v>3.84</v>
      </c>
    </row>
    <row r="26" spans="2:32">
      <c r="B26" s="441" t="s">
        <v>678</v>
      </c>
      <c r="C26" s="441"/>
      <c r="D26" s="441"/>
      <c r="E26" s="4" t="s">
        <v>498</v>
      </c>
      <c r="F26" s="4" t="s">
        <v>667</v>
      </c>
      <c r="G26" s="4">
        <v>0.49</v>
      </c>
      <c r="H26" s="441" t="s">
        <v>685</v>
      </c>
      <c r="I26" s="441"/>
      <c r="J26" s="441"/>
      <c r="K26" s="4" t="s">
        <v>498</v>
      </c>
      <c r="L26" s="4" t="s">
        <v>667</v>
      </c>
      <c r="M26" s="4">
        <v>1.1200000000000001</v>
      </c>
      <c r="N26" s="441" t="s">
        <v>691</v>
      </c>
      <c r="O26" s="441"/>
      <c r="P26" s="441"/>
      <c r="Q26" s="4" t="s">
        <v>498</v>
      </c>
      <c r="R26" s="4" t="s">
        <v>667</v>
      </c>
      <c r="S26" s="4">
        <v>0.98</v>
      </c>
    </row>
    <row r="27" spans="2:32">
      <c r="B27" s="441"/>
      <c r="C27" s="441"/>
      <c r="D27" s="441"/>
      <c r="E27" s="4" t="s">
        <v>498</v>
      </c>
      <c r="F27" s="4" t="s">
        <v>668</v>
      </c>
      <c r="G27" s="4">
        <v>0.41</v>
      </c>
      <c r="H27" s="441"/>
      <c r="I27" s="441"/>
      <c r="J27" s="441"/>
      <c r="K27" s="4" t="s">
        <v>498</v>
      </c>
      <c r="L27" s="4" t="s">
        <v>668</v>
      </c>
      <c r="M27" s="4">
        <v>1.2</v>
      </c>
      <c r="N27" s="441"/>
      <c r="O27" s="441"/>
      <c r="P27" s="441"/>
      <c r="Q27" s="4" t="s">
        <v>498</v>
      </c>
      <c r="R27" s="4" t="s">
        <v>668</v>
      </c>
      <c r="S27" s="4">
        <v>1.03</v>
      </c>
    </row>
    <row r="28" spans="2:32">
      <c r="B28" s="441"/>
      <c r="C28" s="441"/>
      <c r="D28" s="441"/>
      <c r="E28" s="4" t="s">
        <v>500</v>
      </c>
      <c r="F28" s="4" t="s">
        <v>667</v>
      </c>
      <c r="G28" s="4">
        <v>0.52</v>
      </c>
      <c r="H28" s="441"/>
      <c r="I28" s="441"/>
      <c r="J28" s="441"/>
      <c r="K28" s="4" t="s">
        <v>500</v>
      </c>
      <c r="L28" s="4" t="s">
        <v>667</v>
      </c>
      <c r="M28" s="4">
        <v>0.9</v>
      </c>
      <c r="N28" s="441"/>
      <c r="O28" s="441"/>
      <c r="P28" s="441"/>
      <c r="Q28" s="4" t="s">
        <v>500</v>
      </c>
      <c r="R28" s="4" t="s">
        <v>667</v>
      </c>
      <c r="S28" s="4">
        <v>0.9</v>
      </c>
    </row>
    <row r="29" spans="2:32">
      <c r="B29" s="441"/>
      <c r="C29" s="441"/>
      <c r="D29" s="441"/>
      <c r="E29" s="4" t="s">
        <v>500</v>
      </c>
      <c r="F29" s="4" t="s">
        <v>668</v>
      </c>
      <c r="G29" s="4">
        <v>0.48</v>
      </c>
      <c r="H29" s="441"/>
      <c r="I29" s="441"/>
      <c r="J29" s="441"/>
      <c r="K29" s="4" t="s">
        <v>500</v>
      </c>
      <c r="L29" s="4" t="s">
        <v>668</v>
      </c>
      <c r="M29" s="4">
        <v>1.01</v>
      </c>
      <c r="N29" s="441"/>
      <c r="O29" s="441"/>
      <c r="P29" s="441"/>
      <c r="Q29" s="4" t="s">
        <v>500</v>
      </c>
      <c r="R29" s="4" t="s">
        <v>668</v>
      </c>
      <c r="S29" s="4">
        <v>1.1100000000000001</v>
      </c>
    </row>
    <row r="30" spans="2:32">
      <c r="B30" s="441"/>
      <c r="C30" s="441"/>
      <c r="D30" s="441"/>
      <c r="E30" s="4" t="s">
        <v>502</v>
      </c>
      <c r="F30" s="4" t="s">
        <v>667</v>
      </c>
      <c r="G30" s="4">
        <v>0.3</v>
      </c>
      <c r="H30" s="441"/>
      <c r="I30" s="441"/>
      <c r="J30" s="441"/>
      <c r="K30" s="4" t="s">
        <v>502</v>
      </c>
      <c r="L30" s="4" t="s">
        <v>667</v>
      </c>
      <c r="M30" s="4">
        <v>0.38</v>
      </c>
      <c r="N30" s="441"/>
      <c r="O30" s="441"/>
      <c r="P30" s="441"/>
      <c r="Q30" s="4" t="s">
        <v>502</v>
      </c>
      <c r="R30" s="4" t="s">
        <v>667</v>
      </c>
      <c r="S30" s="4">
        <v>0.92</v>
      </c>
    </row>
    <row r="31" spans="2:32">
      <c r="B31" s="441"/>
      <c r="C31" s="441"/>
      <c r="D31" s="441"/>
      <c r="E31" s="4" t="s">
        <v>502</v>
      </c>
      <c r="F31" s="4" t="s">
        <v>668</v>
      </c>
      <c r="G31" s="4">
        <v>0.37</v>
      </c>
      <c r="H31" s="441"/>
      <c r="I31" s="441"/>
      <c r="J31" s="441"/>
      <c r="K31" s="4" t="s">
        <v>502</v>
      </c>
      <c r="L31" s="4" t="s">
        <v>668</v>
      </c>
      <c r="M31" s="4">
        <v>0.73</v>
      </c>
      <c r="N31" s="441"/>
      <c r="O31" s="441"/>
      <c r="P31" s="441"/>
      <c r="Q31" s="4" t="s">
        <v>502</v>
      </c>
      <c r="R31" s="4" t="s">
        <v>668</v>
      </c>
      <c r="S31" s="4">
        <v>1.26</v>
      </c>
    </row>
    <row r="34" spans="2:19" ht="18.75">
      <c r="B34" s="319" t="s">
        <v>36</v>
      </c>
      <c r="C34" s="319"/>
      <c r="D34" s="319"/>
      <c r="E34" s="319"/>
      <c r="F34" s="319"/>
      <c r="G34" s="319"/>
      <c r="H34" s="319"/>
      <c r="I34" s="319"/>
      <c r="J34" s="319"/>
      <c r="K34" s="319"/>
      <c r="L34" s="319"/>
      <c r="M34" s="319"/>
      <c r="N34" s="319"/>
      <c r="O34" s="319"/>
      <c r="P34" s="319"/>
      <c r="Q34" s="319"/>
      <c r="R34" s="319"/>
      <c r="S34" s="319"/>
    </row>
    <row r="36" spans="2:19">
      <c r="D36" s="4" t="s">
        <v>540</v>
      </c>
      <c r="E36" s="4"/>
      <c r="F36" s="4"/>
      <c r="G36" s="4"/>
      <c r="H36" s="4" t="s">
        <v>673</v>
      </c>
      <c r="I36" s="4"/>
      <c r="J36" s="4"/>
      <c r="K36" s="4"/>
      <c r="L36" s="4"/>
      <c r="M36" s="4"/>
      <c r="N36" s="4" t="s">
        <v>686</v>
      </c>
      <c r="O36" s="4"/>
      <c r="P36" s="4"/>
      <c r="Q36" s="4"/>
    </row>
    <row r="37" spans="2:19">
      <c r="B37" s="4" t="s">
        <v>513</v>
      </c>
      <c r="C37" s="4" t="s">
        <v>661</v>
      </c>
      <c r="D37" s="4" t="s">
        <v>669</v>
      </c>
      <c r="E37" s="4" t="s">
        <v>670</v>
      </c>
      <c r="F37" s="4" t="s">
        <v>671</v>
      </c>
      <c r="G37" s="4" t="s">
        <v>672</v>
      </c>
      <c r="H37" s="4" t="s">
        <v>662</v>
      </c>
      <c r="I37" s="4" t="s">
        <v>316</v>
      </c>
      <c r="J37" s="4" t="s">
        <v>663</v>
      </c>
      <c r="K37" s="4" t="s">
        <v>664</v>
      </c>
      <c r="L37" s="4" t="s">
        <v>665</v>
      </c>
      <c r="M37" s="4" t="s">
        <v>666</v>
      </c>
      <c r="N37" s="4" t="s">
        <v>687</v>
      </c>
      <c r="O37" s="4" t="s">
        <v>688</v>
      </c>
      <c r="P37" s="4" t="s">
        <v>689</v>
      </c>
      <c r="Q37" s="4" t="s">
        <v>11</v>
      </c>
    </row>
    <row r="38" spans="2:19">
      <c r="B38" s="4" t="s">
        <v>498</v>
      </c>
      <c r="C38" s="4" t="s">
        <v>667</v>
      </c>
      <c r="D38" s="4">
        <v>25000</v>
      </c>
      <c r="E38" s="4">
        <v>25000</v>
      </c>
      <c r="F38" s="4">
        <v>25000</v>
      </c>
      <c r="G38" s="4">
        <v>25000</v>
      </c>
      <c r="H38" s="4">
        <v>-7</v>
      </c>
      <c r="I38" s="4">
        <v>57</v>
      </c>
      <c r="J38" s="4">
        <v>-83</v>
      </c>
      <c r="K38" s="4">
        <v>-83</v>
      </c>
      <c r="L38" s="4">
        <v>-84</v>
      </c>
      <c r="M38" s="4">
        <v>-9</v>
      </c>
      <c r="N38" s="4">
        <v>0.89</v>
      </c>
      <c r="O38" s="4">
        <v>0.89</v>
      </c>
      <c r="P38" s="4">
        <v>0.88</v>
      </c>
      <c r="Q38" s="4">
        <v>0.89</v>
      </c>
    </row>
    <row r="39" spans="2:19">
      <c r="B39" s="4" t="s">
        <v>498</v>
      </c>
      <c r="C39" s="4" t="s">
        <v>668</v>
      </c>
      <c r="D39" s="4">
        <v>25000</v>
      </c>
      <c r="E39" s="4">
        <v>25000</v>
      </c>
      <c r="F39" s="4">
        <v>25000</v>
      </c>
      <c r="G39" s="4">
        <v>25000</v>
      </c>
      <c r="H39" s="4">
        <v>-1</v>
      </c>
      <c r="I39" s="4">
        <v>69</v>
      </c>
      <c r="J39" s="4">
        <v>-79</v>
      </c>
      <c r="K39" s="4">
        <v>-77</v>
      </c>
      <c r="L39" s="4">
        <v>-72</v>
      </c>
      <c r="M39" s="4">
        <v>-2</v>
      </c>
      <c r="N39" s="4">
        <v>0.92</v>
      </c>
      <c r="O39" s="4">
        <v>0.95</v>
      </c>
      <c r="P39" s="4">
        <v>0.99</v>
      </c>
      <c r="Q39" s="4">
        <v>0.95</v>
      </c>
    </row>
    <row r="40" spans="2:19">
      <c r="B40" s="4" t="s">
        <v>500</v>
      </c>
      <c r="C40" s="4" t="s">
        <v>667</v>
      </c>
      <c r="D40" s="4">
        <v>25000</v>
      </c>
      <c r="E40" s="4">
        <v>25000</v>
      </c>
      <c r="F40" s="4">
        <v>25000</v>
      </c>
      <c r="G40" s="4">
        <v>25000</v>
      </c>
      <c r="H40" s="4">
        <v>-7</v>
      </c>
      <c r="I40" s="4">
        <v>73</v>
      </c>
      <c r="J40" s="4">
        <v>-107</v>
      </c>
      <c r="K40" s="4">
        <v>-105</v>
      </c>
      <c r="L40" s="4">
        <v>-110</v>
      </c>
      <c r="M40" s="4">
        <v>-4</v>
      </c>
      <c r="N40" s="4">
        <v>0.75</v>
      </c>
      <c r="O40" s="4">
        <v>0.76</v>
      </c>
      <c r="P40" s="4">
        <v>0.73</v>
      </c>
      <c r="Q40" s="4">
        <v>0.75</v>
      </c>
    </row>
    <row r="41" spans="2:19">
      <c r="B41" s="4" t="s">
        <v>500</v>
      </c>
      <c r="C41" s="4" t="s">
        <v>668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9">
      <c r="B42" s="4" t="s">
        <v>502</v>
      </c>
      <c r="C42" s="4" t="s">
        <v>667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9">
      <c r="B43" s="4" t="s">
        <v>502</v>
      </c>
      <c r="C43" s="4" t="s">
        <v>668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9">
      <c r="B44" s="4" t="s">
        <v>498</v>
      </c>
      <c r="C44" s="4" t="s">
        <v>667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9">
      <c r="B45" s="4" t="s">
        <v>498</v>
      </c>
      <c r="C45" s="4" t="s">
        <v>668</v>
      </c>
      <c r="D45" s="4">
        <v>30000</v>
      </c>
      <c r="E45" s="4">
        <v>20000</v>
      </c>
      <c r="F45" s="4">
        <v>25000</v>
      </c>
      <c r="G45" s="4">
        <v>25000</v>
      </c>
      <c r="H45" s="4">
        <v>41</v>
      </c>
      <c r="I45" s="4">
        <v>104</v>
      </c>
      <c r="J45" s="4">
        <v>-31</v>
      </c>
      <c r="K45" s="4">
        <v>-31</v>
      </c>
      <c r="L45" s="4">
        <v>-27</v>
      </c>
      <c r="M45" s="4">
        <v>45</v>
      </c>
      <c r="N45" s="4">
        <v>0.78</v>
      </c>
      <c r="O45" s="4">
        <v>0.78</v>
      </c>
      <c r="P45" s="4">
        <v>0.94</v>
      </c>
      <c r="Q45" s="4">
        <v>0.83</v>
      </c>
    </row>
    <row r="46" spans="2:19">
      <c r="B46" s="4" t="s">
        <v>500</v>
      </c>
      <c r="C46" s="4" t="s">
        <v>667</v>
      </c>
      <c r="D46" s="4">
        <v>30000</v>
      </c>
      <c r="E46" s="4">
        <v>20000</v>
      </c>
      <c r="F46" s="4">
        <v>25000</v>
      </c>
      <c r="G46" s="4">
        <v>25000</v>
      </c>
      <c r="H46" s="4">
        <v>52</v>
      </c>
      <c r="I46" s="4">
        <v>102</v>
      </c>
      <c r="J46" s="4">
        <v>-46</v>
      </c>
      <c r="K46" s="4">
        <v>-37</v>
      </c>
      <c r="L46" s="4">
        <v>-37</v>
      </c>
      <c r="M46" s="4">
        <v>60</v>
      </c>
      <c r="N46" s="4">
        <v>0.38</v>
      </c>
      <c r="O46" s="4">
        <v>0.42</v>
      </c>
      <c r="P46" s="4">
        <v>0.42</v>
      </c>
      <c r="Q46" s="4">
        <v>0.41</v>
      </c>
    </row>
    <row r="47" spans="2:19">
      <c r="B47" s="4" t="s">
        <v>500</v>
      </c>
      <c r="C47" s="4" t="s">
        <v>668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9">
      <c r="B48" s="4" t="s">
        <v>502</v>
      </c>
      <c r="C48" s="4" t="s">
        <v>667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c r="B49" s="4" t="s">
        <v>502</v>
      </c>
      <c r="C49" s="4" t="s">
        <v>668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c r="B50" s="4" t="s">
        <v>498</v>
      </c>
      <c r="C50" s="4" t="s">
        <v>667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c r="B51" s="4" t="s">
        <v>498</v>
      </c>
      <c r="C51" s="4" t="s">
        <v>668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c r="B52" s="4" t="s">
        <v>500</v>
      </c>
      <c r="C52" s="4" t="s">
        <v>667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c r="B53" s="4" t="s">
        <v>500</v>
      </c>
      <c r="C53" s="4" t="s">
        <v>668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c r="B54" s="4" t="s">
        <v>502</v>
      </c>
      <c r="C54" s="4" t="s">
        <v>667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c r="B55" s="4" t="s">
        <v>502</v>
      </c>
      <c r="C55" s="4" t="s">
        <v>668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c r="B56" s="4" t="s">
        <v>498</v>
      </c>
      <c r="C56" s="4" t="s">
        <v>667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c r="B57" s="4" t="s">
        <v>498</v>
      </c>
      <c r="C57" s="4" t="s">
        <v>668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c r="B58" s="4" t="s">
        <v>500</v>
      </c>
      <c r="C58" s="4" t="s">
        <v>667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c r="B59" s="4" t="s">
        <v>500</v>
      </c>
      <c r="C59" s="4" t="s">
        <v>668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c r="B60" s="4" t="s">
        <v>502</v>
      </c>
      <c r="C60" s="4" t="s">
        <v>667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c r="B61" s="4" t="s">
        <v>502</v>
      </c>
      <c r="C61" s="4" t="s">
        <v>668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c r="B62" s="4" t="s">
        <v>498</v>
      </c>
      <c r="C62" s="4" t="s">
        <v>667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c r="B63" s="4" t="s">
        <v>498</v>
      </c>
      <c r="C63" s="4" t="s">
        <v>668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c r="B64" s="4" t="s">
        <v>500</v>
      </c>
      <c r="C64" s="4" t="s">
        <v>667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c r="B65" s="4" t="s">
        <v>500</v>
      </c>
      <c r="C65" s="4" t="s">
        <v>668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c r="B66" s="4" t="s">
        <v>502</v>
      </c>
      <c r="C66" s="4" t="s">
        <v>667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c r="B67" s="4" t="s">
        <v>502</v>
      </c>
      <c r="C67" s="4" t="s">
        <v>668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c r="B68" s="4" t="s">
        <v>498</v>
      </c>
      <c r="C68" s="4" t="s">
        <v>667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c r="B69" s="4" t="s">
        <v>498</v>
      </c>
      <c r="C69" s="4" t="s">
        <v>668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c r="B70" s="4" t="s">
        <v>500</v>
      </c>
      <c r="C70" s="4" t="s">
        <v>667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c r="B71" s="4" t="s">
        <v>500</v>
      </c>
      <c r="C71" s="4" t="s">
        <v>668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c r="B72" s="4" t="s">
        <v>502</v>
      </c>
      <c r="C72" s="4" t="s">
        <v>667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c r="B73" s="4" t="s">
        <v>502</v>
      </c>
      <c r="C73" s="4" t="s">
        <v>668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c r="B74" s="4" t="s">
        <v>498</v>
      </c>
      <c r="C74" s="4" t="s">
        <v>667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c r="B75" s="4" t="s">
        <v>498</v>
      </c>
      <c r="C75" s="4" t="s">
        <v>668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c r="B76" s="4" t="s">
        <v>500</v>
      </c>
      <c r="C76" s="4" t="s">
        <v>667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c r="B77" s="4" t="s">
        <v>500</v>
      </c>
      <c r="C77" s="4" t="s">
        <v>668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c r="B78" s="4" t="s">
        <v>502</v>
      </c>
      <c r="C78" s="4" t="s">
        <v>667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c r="B79" s="4" t="s">
        <v>502</v>
      </c>
      <c r="C79" s="4" t="s">
        <v>668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c r="B80" s="4" t="s">
        <v>498</v>
      </c>
      <c r="C80" s="4" t="s">
        <v>667</v>
      </c>
      <c r="D80" s="4">
        <v>24000</v>
      </c>
      <c r="E80" s="4">
        <v>26000</v>
      </c>
      <c r="F80" s="4">
        <v>25000</v>
      </c>
      <c r="G80" s="4">
        <v>25000</v>
      </c>
      <c r="H80" s="4">
        <v>-16</v>
      </c>
      <c r="I80" s="4">
        <v>50</v>
      </c>
      <c r="J80" s="4">
        <v>-92</v>
      </c>
      <c r="K80" s="4">
        <v>-93</v>
      </c>
      <c r="L80" s="4">
        <v>-93</v>
      </c>
      <c r="M80" s="4">
        <v>-20</v>
      </c>
      <c r="N80" s="4">
        <v>1</v>
      </c>
      <c r="O80" s="4">
        <v>0.97</v>
      </c>
      <c r="P80" s="4">
        <v>0.97</v>
      </c>
      <c r="Q80" s="4">
        <v>0.98</v>
      </c>
    </row>
    <row r="81" spans="2:17">
      <c r="B81" s="4" t="s">
        <v>498</v>
      </c>
      <c r="C81" s="4" t="s">
        <v>668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c r="B82" s="4" t="s">
        <v>500</v>
      </c>
      <c r="C82" s="4" t="s">
        <v>667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c r="B83" s="4" t="s">
        <v>500</v>
      </c>
      <c r="C83" s="4" t="s">
        <v>668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c r="B84" s="4" t="s">
        <v>502</v>
      </c>
      <c r="C84" s="4" t="s">
        <v>667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c r="B85" s="4" t="s">
        <v>502</v>
      </c>
      <c r="C85" s="4" t="s">
        <v>668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c r="B86" s="4" t="s">
        <v>498</v>
      </c>
      <c r="C86" s="4" t="s">
        <v>667</v>
      </c>
      <c r="D86" s="4">
        <v>25000</v>
      </c>
      <c r="E86" s="4">
        <v>30000</v>
      </c>
      <c r="F86" s="4">
        <v>25000</v>
      </c>
      <c r="G86" s="4">
        <v>20000</v>
      </c>
      <c r="H86" s="4">
        <v>-2</v>
      </c>
      <c r="I86" s="4">
        <v>57</v>
      </c>
      <c r="J86" s="4">
        <v>-75</v>
      </c>
      <c r="K86" s="4">
        <v>-79</v>
      </c>
      <c r="L86" s="4">
        <v>-85</v>
      </c>
      <c r="M86" s="4">
        <v>-5</v>
      </c>
      <c r="N86" s="4">
        <v>0.89</v>
      </c>
      <c r="O86" s="4">
        <v>0.84</v>
      </c>
      <c r="P86" s="4">
        <v>0.78</v>
      </c>
      <c r="Q86" s="4">
        <v>0.84</v>
      </c>
    </row>
    <row r="87" spans="2:17">
      <c r="B87" s="4" t="s">
        <v>498</v>
      </c>
      <c r="C87" s="4" t="s">
        <v>668</v>
      </c>
      <c r="D87" s="4">
        <v>25000</v>
      </c>
      <c r="E87" s="4">
        <v>30000</v>
      </c>
      <c r="F87" s="4">
        <v>25000</v>
      </c>
      <c r="G87" s="4">
        <v>20000</v>
      </c>
      <c r="H87" s="4">
        <v>2</v>
      </c>
      <c r="I87" s="4">
        <v>68</v>
      </c>
      <c r="J87" s="4">
        <v>-70</v>
      </c>
      <c r="K87" s="4">
        <v>-74</v>
      </c>
      <c r="L87" s="4">
        <v>-73</v>
      </c>
      <c r="M87" s="4">
        <v>2</v>
      </c>
      <c r="N87" s="4">
        <v>0.89</v>
      </c>
      <c r="O87" s="4">
        <v>0.86</v>
      </c>
      <c r="P87" s="4">
        <v>0.86</v>
      </c>
      <c r="Q87" s="4">
        <v>0.87</v>
      </c>
    </row>
    <row r="88" spans="2:17">
      <c r="B88" s="4" t="s">
        <v>500</v>
      </c>
      <c r="C88" s="4" t="s">
        <v>667</v>
      </c>
      <c r="D88" s="4">
        <v>25000</v>
      </c>
      <c r="E88" s="4">
        <v>30000</v>
      </c>
      <c r="F88" s="4">
        <v>25000</v>
      </c>
      <c r="G88" s="4">
        <v>20000</v>
      </c>
      <c r="H88" s="4">
        <v>-2</v>
      </c>
      <c r="I88" s="4">
        <v>72</v>
      </c>
      <c r="J88" s="4">
        <v>-93</v>
      </c>
      <c r="K88" s="4">
        <v>-93</v>
      </c>
      <c r="L88" s="4">
        <v>-110</v>
      </c>
      <c r="M88" s="4">
        <v>-5</v>
      </c>
      <c r="N88" s="4">
        <v>0.86</v>
      </c>
      <c r="O88" s="4">
        <v>0.86</v>
      </c>
      <c r="P88" s="4">
        <v>0.72</v>
      </c>
      <c r="Q88" s="4">
        <v>0.81</v>
      </c>
    </row>
    <row r="89" spans="2:17">
      <c r="B89" s="4" t="s">
        <v>500</v>
      </c>
      <c r="C89" s="4" t="s">
        <v>668</v>
      </c>
      <c r="D89" s="4">
        <v>25000</v>
      </c>
      <c r="E89" s="4">
        <v>30000</v>
      </c>
      <c r="F89" s="4">
        <v>25000</v>
      </c>
      <c r="G89" s="4">
        <v>20000</v>
      </c>
      <c r="H89" s="4">
        <v>0</v>
      </c>
      <c r="I89" s="4">
        <v>80</v>
      </c>
      <c r="J89" s="4">
        <v>-94</v>
      </c>
      <c r="K89" s="4">
        <v>-102</v>
      </c>
      <c r="L89" s="4">
        <v>-98</v>
      </c>
      <c r="M89" s="4">
        <v>2</v>
      </c>
      <c r="N89" s="4">
        <v>0.8</v>
      </c>
      <c r="O89" s="4">
        <v>0.74</v>
      </c>
      <c r="P89" s="4">
        <v>0.8</v>
      </c>
      <c r="Q89" s="4">
        <v>0.78</v>
      </c>
    </row>
    <row r="90" spans="2:17">
      <c r="B90" s="4" t="s">
        <v>502</v>
      </c>
      <c r="C90" s="4" t="s">
        <v>667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c r="B91" s="4" t="s">
        <v>502</v>
      </c>
      <c r="C91" s="4" t="s">
        <v>668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c r="B92" s="4" t="s">
        <v>498</v>
      </c>
      <c r="C92" s="4" t="s">
        <v>667</v>
      </c>
      <c r="D92" s="4">
        <v>25000</v>
      </c>
      <c r="E92" s="4">
        <v>40000</v>
      </c>
      <c r="F92" s="4">
        <v>10000</v>
      </c>
      <c r="G92" s="4">
        <v>25000</v>
      </c>
      <c r="H92" s="4">
        <v>7</v>
      </c>
      <c r="I92" s="4">
        <v>57</v>
      </c>
      <c r="J92" s="4">
        <v>-45</v>
      </c>
      <c r="K92" s="4">
        <v>-69</v>
      </c>
      <c r="L92" s="4">
        <v>-57</v>
      </c>
      <c r="M92" s="4">
        <v>7</v>
      </c>
      <c r="N92" s="4">
        <v>0.98</v>
      </c>
      <c r="O92" s="4">
        <v>0.67</v>
      </c>
      <c r="P92" s="4">
        <v>0.78</v>
      </c>
      <c r="Q92" s="4">
        <v>0.81</v>
      </c>
    </row>
    <row r="93" spans="2:17">
      <c r="B93" s="4" t="s">
        <v>498</v>
      </c>
      <c r="C93" s="4" t="s">
        <v>668</v>
      </c>
      <c r="D93" s="4">
        <v>25000</v>
      </c>
      <c r="E93" s="4">
        <v>40000</v>
      </c>
      <c r="F93" s="4">
        <v>10000</v>
      </c>
      <c r="G93" s="4">
        <v>25000</v>
      </c>
      <c r="H93" s="4">
        <v>5</v>
      </c>
      <c r="I93" s="4">
        <v>61</v>
      </c>
      <c r="J93" s="4">
        <v>-43</v>
      </c>
      <c r="K93" s="4">
        <v>-66</v>
      </c>
      <c r="L93" s="4">
        <v>-56</v>
      </c>
      <c r="M93" s="4">
        <v>9</v>
      </c>
      <c r="N93" s="4">
        <v>1.04</v>
      </c>
      <c r="O93" s="4">
        <v>0.72</v>
      </c>
      <c r="P93" s="4">
        <v>0.92</v>
      </c>
      <c r="Q93" s="4">
        <v>0.89</v>
      </c>
    </row>
    <row r="94" spans="2:17">
      <c r="B94" s="4" t="s">
        <v>500</v>
      </c>
      <c r="C94" s="4" t="s">
        <v>667</v>
      </c>
      <c r="D94" s="4">
        <v>25000</v>
      </c>
      <c r="E94" s="4">
        <v>40000</v>
      </c>
      <c r="F94" s="4">
        <v>10000</v>
      </c>
      <c r="G94" s="4">
        <v>25000</v>
      </c>
      <c r="H94" s="4">
        <v>11</v>
      </c>
      <c r="I94" s="4">
        <v>66</v>
      </c>
      <c r="J94" s="4">
        <v>-41</v>
      </c>
      <c r="K94" s="4">
        <v>-88</v>
      </c>
      <c r="L94" s="4">
        <v>-56</v>
      </c>
      <c r="M94" s="4">
        <v>19</v>
      </c>
      <c r="N94" s="4">
        <v>0.8</v>
      </c>
      <c r="O94" s="4">
        <v>0.45</v>
      </c>
      <c r="P94" s="4">
        <v>0.65</v>
      </c>
      <c r="Q94" s="4">
        <v>0.63</v>
      </c>
    </row>
    <row r="95" spans="2:17">
      <c r="B95" s="4" t="s">
        <v>500</v>
      </c>
      <c r="C95" s="4" t="s">
        <v>668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c r="B96" s="4" t="s">
        <v>502</v>
      </c>
      <c r="C96" s="4" t="s">
        <v>667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c r="B97" s="4" t="s">
        <v>502</v>
      </c>
      <c r="C97" s="4" t="s">
        <v>668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c r="B98" s="4" t="s">
        <v>498</v>
      </c>
      <c r="C98" s="4" t="s">
        <v>667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c r="B99" s="4" t="s">
        <v>498</v>
      </c>
      <c r="C99" s="4" t="s">
        <v>668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c r="B100" s="4" t="s">
        <v>500</v>
      </c>
      <c r="C100" s="4" t="s">
        <v>667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c r="B101" s="4" t="s">
        <v>500</v>
      </c>
      <c r="C101" s="4" t="s">
        <v>668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c r="B102" s="4" t="s">
        <v>502</v>
      </c>
      <c r="C102" s="4" t="s">
        <v>667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c r="B103" s="4" t="s">
        <v>502</v>
      </c>
      <c r="C103" s="4" t="s">
        <v>668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c r="B104" s="4" t="s">
        <v>498</v>
      </c>
      <c r="C104" s="4" t="s">
        <v>667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c r="B105" s="4" t="s">
        <v>498</v>
      </c>
      <c r="C105" s="4" t="s">
        <v>668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c r="B106" s="4" t="s">
        <v>500</v>
      </c>
      <c r="C106" s="4" t="s">
        <v>667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c r="B107" s="4" t="s">
        <v>500</v>
      </c>
      <c r="C107" s="4" t="s">
        <v>668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c r="B108" s="4" t="s">
        <v>502</v>
      </c>
      <c r="C108" s="4" t="s">
        <v>667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c r="B109" s="4" t="s">
        <v>502</v>
      </c>
      <c r="C109" s="4" t="s">
        <v>668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37">
    <mergeCell ref="B34:S34"/>
    <mergeCell ref="H8:J13"/>
    <mergeCell ref="H14:J19"/>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U7:V7"/>
    <mergeCell ref="Y7:Z7"/>
    <mergeCell ref="AC7:AD7"/>
    <mergeCell ref="AC6:AF6"/>
    <mergeCell ref="Y6:AB6"/>
    <mergeCell ref="U6:X6"/>
    <mergeCell ref="AC8:AD10"/>
    <mergeCell ref="AC11:AD13"/>
    <mergeCell ref="AC14:AD16"/>
    <mergeCell ref="AC17:AD19"/>
    <mergeCell ref="U8:V10"/>
    <mergeCell ref="U11:V13"/>
    <mergeCell ref="U17:V19"/>
    <mergeCell ref="U14:V16"/>
    <mergeCell ref="Y8:Z10"/>
    <mergeCell ref="Y11:Z13"/>
    <mergeCell ref="Y14:Z16"/>
    <mergeCell ref="Y17:Z19"/>
  </mergeCells>
  <conditionalFormatting sqref="S8:S17 M8:M31 G8:G31 S19:S31">
    <cfRule type="colorScale" priority="11">
      <colorScale>
        <cfvo type="min"/>
        <cfvo type="percentile" val="50"/>
        <cfvo type="max"/>
        <color rgb="FFF8696B"/>
        <color rgb="FFFFEB84"/>
        <color rgb="FF63BE7B"/>
      </colorScale>
    </cfRule>
  </conditionalFormatting>
  <conditionalFormatting sqref="S8:S31 M8:M31 G8:G31">
    <cfRule type="colorScale" priority="12">
      <colorScale>
        <cfvo type="min"/>
        <cfvo type="percentile" val="50"/>
        <cfvo type="max"/>
        <color rgb="FFF8696B"/>
        <color rgb="FFFFEB84"/>
        <color rgb="FF63BE7B"/>
      </colorScale>
    </cfRule>
  </conditionalFormatting>
  <conditionalFormatting sqref="X8:X10">
    <cfRule type="colorScale" priority="7">
      <colorScale>
        <cfvo type="min"/>
        <cfvo type="percentile" val="50"/>
        <cfvo type="max"/>
        <color rgb="FFF8696B"/>
        <color rgb="FFFFEB84"/>
        <color rgb="FF63BE7B"/>
      </colorScale>
    </cfRule>
  </conditionalFormatting>
  <conditionalFormatting sqref="X8:X10">
    <cfRule type="colorScale" priority="8">
      <colorScale>
        <cfvo type="min"/>
        <cfvo type="percentile" val="50"/>
        <cfvo type="max"/>
        <color rgb="FFF8696B"/>
        <color rgb="FFFFEB84"/>
        <color rgb="FF63BE7B"/>
      </colorScale>
    </cfRule>
  </conditionalFormatting>
  <conditionalFormatting sqref="X11:X19">
    <cfRule type="colorScale" priority="5">
      <colorScale>
        <cfvo type="min"/>
        <cfvo type="percentile" val="50"/>
        <cfvo type="max"/>
        <color rgb="FFF8696B"/>
        <color rgb="FFFFEB84"/>
        <color rgb="FF63BE7B"/>
      </colorScale>
    </cfRule>
  </conditionalFormatting>
  <conditionalFormatting sqref="X11:X19">
    <cfRule type="colorScale" priority="6">
      <colorScale>
        <cfvo type="min"/>
        <cfvo type="percentile" val="50"/>
        <cfvo type="max"/>
        <color rgb="FFF8696B"/>
        <color rgb="FFFFEB84"/>
        <color rgb="FF63BE7B"/>
      </colorScale>
    </cfRule>
  </conditionalFormatting>
  <conditionalFormatting sqref="AF8:AF19">
    <cfRule type="colorScale" priority="3">
      <colorScale>
        <cfvo type="min"/>
        <cfvo type="percentile" val="50"/>
        <cfvo type="max"/>
        <color rgb="FFF8696B"/>
        <color rgb="FFFFEB84"/>
        <color rgb="FF63BE7B"/>
      </colorScale>
    </cfRule>
  </conditionalFormatting>
  <conditionalFormatting sqref="AF8:AF19">
    <cfRule type="colorScale" priority="4">
      <colorScale>
        <cfvo type="min"/>
        <cfvo type="percentile" val="50"/>
        <cfvo type="max"/>
        <color rgb="FFF8696B"/>
        <color rgb="FFFFEB84"/>
        <color rgb="FF63BE7B"/>
      </colorScale>
    </cfRule>
  </conditionalFormatting>
  <conditionalFormatting sqref="X8:X19 AB8:AB19 AF8:AF19">
    <cfRule type="colorScale" priority="2">
      <colorScale>
        <cfvo type="min"/>
        <cfvo type="percentile" val="50"/>
        <cfvo type="max"/>
        <color rgb="FFF8696B"/>
        <color rgb="FFFFEB84"/>
        <color rgb="FF63BE7B"/>
      </colorScale>
    </cfRule>
  </conditionalFormatting>
  <conditionalFormatting sqref="X8:X19 AB8:AB19 AF17:AF19 AF14:AF15 AF8:AF1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Speed Reading</vt:lpstr>
      <vt:lpstr>Tedashi Reading</vt:lpstr>
      <vt:lpstr>Shanten &amp; Width</vt:lpstr>
      <vt:lpstr>Projected Winrate</vt:lpstr>
      <vt:lpstr>Wall Reading</vt:lpstr>
      <vt:lpstr>Skipping Yakuhai</vt:lpstr>
      <vt:lpstr>Atozuke</vt:lpstr>
      <vt:lpstr>Hand Outcome</vt:lpstr>
      <vt:lpstr>Score Variance</vt:lpstr>
      <vt:lpstr>All Last 4th</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2023-11-23T06:19:05Z</dcterms:modified>
</cp:coreProperties>
</file>