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4733" documentId="13_ncr:1_{057CC0DE-9D22-4113-8E2E-447A21151E21}" xr6:coauthVersionLast="46" xr6:coauthVersionMax="47" xr10:uidLastSave="{565DDE1F-BD40-40DD-A3DF-8BF9C2E4ADC5}"/>
  <bookViews>
    <workbookView xWindow="-120" yWindow="-120" windowWidth="29040" windowHeight="15840" xr2:uid="{00000000-000D-0000-FFFF-FFFF00000000}"/>
  </bookViews>
  <sheets>
    <sheet name="Riichi Hand" sheetId="15" r:id="rId1"/>
    <sheet name="Hand Score" sheetId="18" r:id="rId2"/>
    <sheet name="Betaori Cost" sheetId="19" r:id="rId3"/>
    <sheet name="Wait Distribution" sheetId="1" r:id="rId4"/>
    <sheet name="Riichi Tile" sheetId="16" r:id="rId5"/>
    <sheet name="Sotogawa" sheetId="9" r:id="rId6"/>
    <sheet name="Dora Danger" sheetId="4" r:id="rId7"/>
    <sheet name="Riichi Winrate" sheetId="3" r:id="rId8"/>
    <sheet name="Oikake Calculator" sheetId="8" r:id="rId9"/>
    <sheet name="Shanten &amp; Width" sheetId="5" r:id="rId10"/>
    <sheet name="Open &amp; Closed Winrate" sheetId="6" r:id="rId11"/>
    <sheet name="Skipping Yakuhai" sheetId="10" r:id="rId12"/>
    <sheet name="Atozuke" sheetId="11" r:id="rId13"/>
    <sheet name="Hand Outcome" sheetId="13" r:id="rId14"/>
    <sheet name="Coinflips" sheetId="17" r:id="rId15"/>
    <sheet name="Mentanpin" sheetId="2" state="hidden" r:id="rId16"/>
    <sheet name="Placement (old)" sheetId="7" state="hidden"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E14" i="13" l="1"/>
  <c r="BC14" i="13"/>
  <c r="BE13" i="13"/>
  <c r="BC13" i="13"/>
  <c r="BE15" i="13" s="1"/>
  <c r="BC15" i="13" s="1"/>
  <c r="N10" i="8"/>
  <c r="N11" i="8"/>
  <c r="N12" i="8"/>
  <c r="N13" i="8"/>
  <c r="N14" i="8"/>
  <c r="N15" i="8"/>
  <c r="N16" i="8"/>
  <c r="N17" i="8"/>
  <c r="N18" i="8"/>
  <c r="N19" i="8"/>
  <c r="N20" i="8"/>
  <c r="N21" i="8"/>
  <c r="N22" i="8"/>
  <c r="N23" i="8"/>
  <c r="N24" i="8"/>
  <c r="N25" i="8"/>
  <c r="N26" i="8"/>
  <c r="N27" i="8"/>
  <c r="N9" i="8"/>
  <c r="F9" i="8"/>
  <c r="E9" i="8"/>
  <c r="D9" i="8"/>
  <c r="I67" i="8"/>
  <c r="I66" i="8"/>
  <c r="I65" i="8"/>
  <c r="I64" i="8"/>
  <c r="N65" i="8"/>
  <c r="N66" i="8"/>
  <c r="N67" i="8"/>
  <c r="N64" i="8"/>
  <c r="K10" i="8"/>
  <c r="K11" i="8"/>
  <c r="K12" i="8"/>
  <c r="K13" i="8"/>
  <c r="K14" i="8"/>
  <c r="K15" i="8"/>
  <c r="K16" i="8"/>
  <c r="K17" i="8"/>
  <c r="K18" i="8"/>
  <c r="K19" i="8"/>
  <c r="K20" i="8"/>
  <c r="K21" i="8"/>
  <c r="K22" i="8"/>
  <c r="K23" i="8"/>
  <c r="K24" i="8"/>
  <c r="K25" i="8"/>
  <c r="K26" i="8"/>
  <c r="K27" i="8"/>
  <c r="K9" i="8"/>
  <c r="B13" i="8"/>
  <c r="C13" i="8"/>
  <c r="V30" i="18"/>
  <c r="V28" i="18"/>
  <c r="CT72" i="16"/>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33" i="1"/>
  <c r="S33" i="1"/>
  <c r="T33" i="1"/>
  <c r="U33" i="1"/>
  <c r="V33" i="1"/>
  <c r="W33" i="1"/>
  <c r="X33" i="1"/>
  <c r="Y33" i="1"/>
  <c r="Z33" i="1"/>
  <c r="R33" i="1"/>
  <c r="L33" i="1"/>
  <c r="K33" i="1"/>
  <c r="J33" i="1"/>
  <c r="I33" i="1"/>
  <c r="H33" i="1"/>
  <c r="G33" i="1"/>
  <c r="F33" i="1"/>
  <c r="E33" i="1"/>
  <c r="D33" i="1"/>
  <c r="C33" i="1"/>
  <c r="V42" i="7"/>
  <c r="U42" i="7"/>
  <c r="T42" i="7"/>
  <c r="T45" i="7"/>
  <c r="T47" i="7"/>
  <c r="T48" i="7"/>
  <c r="T46" i="7"/>
  <c r="S48" i="7"/>
  <c r="S47" i="7"/>
  <c r="S46" i="7"/>
  <c r="S45" i="7"/>
  <c r="R41" i="7"/>
  <c r="S35" i="7"/>
  <c r="S36" i="7"/>
  <c r="Y84" i="15"/>
  <c r="Y85" i="15"/>
  <c r="Y86" i="15"/>
  <c r="Y87" i="15"/>
  <c r="Y88" i="15"/>
  <c r="Y89" i="15"/>
  <c r="Y90" i="15"/>
  <c r="Y91" i="15"/>
  <c r="Y83" i="15"/>
  <c r="T92" i="15"/>
  <c r="U92" i="15"/>
  <c r="W92" i="15"/>
  <c r="V92" i="15"/>
  <c r="X92" i="15"/>
  <c r="S92" i="15"/>
  <c r="S13" i="4"/>
  <c r="T13" i="4"/>
  <c r="U13" i="4"/>
  <c r="V13" i="4"/>
  <c r="W13" i="4"/>
  <c r="X13" i="4"/>
  <c r="Y13" i="4"/>
  <c r="Z13" i="4"/>
  <c r="AA13" i="4"/>
  <c r="R13" i="4"/>
  <c r="S10" i="4"/>
  <c r="T10" i="4"/>
  <c r="U10" i="4"/>
  <c r="V10" i="4"/>
  <c r="W10" i="4"/>
  <c r="X10" i="4"/>
  <c r="Y10" i="4"/>
  <c r="Z10" i="4"/>
  <c r="AA10" i="4"/>
  <c r="R10" i="4"/>
  <c r="W44" i="16" l="1"/>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Y92" i="15"/>
  <c r="Y101" i="15" s="1"/>
  <c r="E13" i="1"/>
  <c r="D13"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Y102" i="15" l="1"/>
  <c r="W96" i="15"/>
  <c r="T98" i="15"/>
  <c r="T100" i="15"/>
  <c r="X101" i="15"/>
  <c r="X103" i="15"/>
  <c r="S97" i="15"/>
  <c r="W98" i="15"/>
  <c r="W100" i="15"/>
  <c r="T102" i="15"/>
  <c r="S100" i="15"/>
  <c r="W97" i="15"/>
  <c r="V104" i="15"/>
  <c r="X99" i="15"/>
  <c r="X104" i="15"/>
  <c r="X96" i="15"/>
  <c r="U98" i="15"/>
  <c r="U100" i="15"/>
  <c r="S98" i="15"/>
  <c r="T104" i="15"/>
  <c r="T97" i="15"/>
  <c r="X98" i="15"/>
  <c r="X100" i="15"/>
  <c r="X102" i="15"/>
  <c r="U104" i="15"/>
  <c r="S101" i="15"/>
  <c r="U97" i="15"/>
  <c r="Y98" i="15"/>
  <c r="Y100" i="15"/>
  <c r="S102" i="15"/>
  <c r="Y95" i="15"/>
  <c r="U99" i="15"/>
  <c r="T103" i="15"/>
  <c r="S103" i="15"/>
  <c r="X97" i="15"/>
  <c r="U101" i="15"/>
  <c r="U96" i="15"/>
  <c r="Y97" i="15"/>
  <c r="W101" i="15"/>
  <c r="W103" i="15"/>
  <c r="S96" i="15"/>
  <c r="V95" i="15"/>
  <c r="W104" i="15"/>
  <c r="T101" i="15"/>
  <c r="T96" i="15"/>
  <c r="U103" i="15"/>
  <c r="S104" i="15"/>
  <c r="Y99" i="15"/>
  <c r="Y103" i="15"/>
  <c r="Y96"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49" i="8"/>
  <c r="O49" i="8" s="1"/>
  <c r="H32" i="8"/>
  <c r="I32" i="8" s="1"/>
  <c r="H33" i="8"/>
  <c r="I33" i="8" s="1"/>
  <c r="H34" i="8"/>
  <c r="I34" i="8" s="1"/>
  <c r="H35" i="8"/>
  <c r="I35" i="8" s="1"/>
  <c r="H36" i="8"/>
  <c r="I36" i="8" s="1"/>
  <c r="H37" i="8"/>
  <c r="I37" i="8" s="1"/>
  <c r="H38" i="8"/>
  <c r="H39" i="8"/>
  <c r="I39" i="8" s="1"/>
  <c r="H40" i="8"/>
  <c r="I40" i="8" s="1"/>
  <c r="H41" i="8"/>
  <c r="I41" i="8" s="1"/>
  <c r="J41" i="8" s="1"/>
  <c r="H42" i="8"/>
  <c r="I42" i="8" s="1"/>
  <c r="H43" i="8"/>
  <c r="I43" i="8" s="1"/>
  <c r="H44" i="8"/>
  <c r="I44" i="8" s="1"/>
  <c r="J44" i="8" s="1"/>
  <c r="H45" i="8"/>
  <c r="I45" i="8" s="1"/>
  <c r="J45" i="8" s="1"/>
  <c r="H46" i="8"/>
  <c r="I46" i="8" s="1"/>
  <c r="H47" i="8"/>
  <c r="I47" i="8" s="1"/>
  <c r="H48" i="8"/>
  <c r="I48" i="8" s="1"/>
  <c r="J48" i="8" s="1"/>
  <c r="K48" i="8" s="1"/>
  <c r="H31" i="8"/>
  <c r="D32" i="8"/>
  <c r="E32" i="8" s="1"/>
  <c r="D33" i="8"/>
  <c r="E33" i="8" s="1"/>
  <c r="D34" i="8"/>
  <c r="E34" i="8" s="1"/>
  <c r="D35" i="8"/>
  <c r="E35" i="8" s="1"/>
  <c r="D36" i="8"/>
  <c r="E36" i="8" s="1"/>
  <c r="D37" i="8"/>
  <c r="E37" i="8" s="1"/>
  <c r="D38" i="8"/>
  <c r="E38" i="8" s="1"/>
  <c r="D39" i="8"/>
  <c r="E39" i="8" s="1"/>
  <c r="D40" i="8"/>
  <c r="E40" i="8" s="1"/>
  <c r="D41" i="8"/>
  <c r="E41" i="8" s="1"/>
  <c r="D42" i="8"/>
  <c r="E42" i="8" s="1"/>
  <c r="D43" i="8"/>
  <c r="E43" i="8" s="1"/>
  <c r="D44" i="8"/>
  <c r="E44" i="8" s="1"/>
  <c r="D45" i="8"/>
  <c r="E45" i="8" s="1"/>
  <c r="D46" i="8"/>
  <c r="E46" i="8" s="1"/>
  <c r="D47" i="8"/>
  <c r="E47" i="8" s="1"/>
  <c r="D48" i="8"/>
  <c r="E48" i="8" s="1"/>
  <c r="D49" i="8"/>
  <c r="E49" i="8" s="1"/>
  <c r="D31" i="8"/>
  <c r="E31"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AA27" i="6"/>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AA31" i="6" l="1"/>
  <c r="AA33" i="6" s="1"/>
  <c r="Z31" i="6"/>
  <c r="Z33" i="6" s="1"/>
  <c r="O34" i="15"/>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36" i="8"/>
  <c r="J40" i="8"/>
  <c r="K40" i="8" s="1"/>
  <c r="L40" i="8" s="1"/>
  <c r="K44" i="8"/>
  <c r="L44" i="8" s="1"/>
  <c r="J32" i="8"/>
  <c r="K32" i="8" s="1"/>
  <c r="I49" i="8"/>
  <c r="J49" i="8" s="1"/>
  <c r="K49" i="8" s="1"/>
  <c r="J39" i="8"/>
  <c r="K39" i="8" s="1"/>
  <c r="I31" i="8"/>
  <c r="J46" i="8"/>
  <c r="J37" i="8"/>
  <c r="K37" i="8" s="1"/>
  <c r="L37" i="8" s="1"/>
  <c r="J33" i="8"/>
  <c r="K33" i="8" s="1"/>
  <c r="L33" i="8" s="1"/>
  <c r="K41" i="8"/>
  <c r="L41" i="8" s="1"/>
  <c r="J47" i="8"/>
  <c r="J43" i="8"/>
  <c r="K43" i="8" s="1"/>
  <c r="J34" i="8"/>
  <c r="F49" i="8"/>
  <c r="F48" i="8" s="1"/>
  <c r="F47" i="8" s="1"/>
  <c r="F46" i="8" s="1"/>
  <c r="F45" i="8" s="1"/>
  <c r="F44" i="8" s="1"/>
  <c r="F43" i="8" s="1"/>
  <c r="F42" i="8" s="1"/>
  <c r="F41" i="8" s="1"/>
  <c r="F40" i="8" s="1"/>
  <c r="F39" i="8" s="1"/>
  <c r="F38" i="8" s="1"/>
  <c r="F37" i="8" s="1"/>
  <c r="F36" i="8" s="1"/>
  <c r="F35" i="8" s="1"/>
  <c r="F34" i="8" s="1"/>
  <c r="F33" i="8" s="1"/>
  <c r="F32" i="8" s="1"/>
  <c r="F31" i="8" s="1"/>
  <c r="I38" i="8"/>
  <c r="J38" i="8" s="1"/>
  <c r="L48" i="8"/>
  <c r="K45" i="8"/>
  <c r="L45" i="8" s="1"/>
  <c r="J42" i="8"/>
  <c r="K42" i="8" s="1"/>
  <c r="J35" i="8"/>
  <c r="K35" i="8" s="1"/>
  <c r="L35"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45" i="7" l="1"/>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36" i="8"/>
  <c r="L36" i="8" s="1"/>
  <c r="L32" i="8"/>
  <c r="K38" i="8"/>
  <c r="L38" i="8" s="1"/>
  <c r="O48" i="8"/>
  <c r="L39" i="8"/>
  <c r="L43" i="8"/>
  <c r="K47" i="8"/>
  <c r="M49" i="8"/>
  <c r="K46" i="8"/>
  <c r="K34" i="8"/>
  <c r="L34" i="8" s="1"/>
  <c r="J31" i="8"/>
  <c r="K31" i="8" s="1"/>
  <c r="L42"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46" i="8" l="1"/>
  <c r="L47" i="8"/>
  <c r="M48" i="8"/>
  <c r="N49" i="8"/>
  <c r="L31"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48" i="8" l="1"/>
  <c r="Q48" i="8" s="1"/>
  <c r="R48" i="8" s="1"/>
  <c r="Q49" i="8"/>
  <c r="R49" i="8" s="1"/>
  <c r="O47" i="8"/>
  <c r="O46" i="8" s="1"/>
  <c r="O45" i="8" s="1"/>
  <c r="O44" i="8" s="1"/>
  <c r="O43" i="8" s="1"/>
  <c r="O42" i="8" s="1"/>
  <c r="O41" i="8" s="1"/>
  <c r="O40" i="8" s="1"/>
  <c r="O39" i="8" s="1"/>
  <c r="O38" i="8" s="1"/>
  <c r="O37" i="8" s="1"/>
  <c r="O36" i="8" s="1"/>
  <c r="O35" i="8" s="1"/>
  <c r="O34" i="8" s="1"/>
  <c r="O33" i="8" s="1"/>
  <c r="O32" i="8" s="1"/>
  <c r="O31" i="8" s="1"/>
  <c r="M47" i="8"/>
  <c r="L49" i="8"/>
  <c r="P49" i="8"/>
  <c r="T49" i="8" l="1"/>
  <c r="U49" i="8"/>
  <c r="M27" i="8"/>
  <c r="J27" i="8"/>
  <c r="M46" i="8"/>
  <c r="P48" i="8"/>
  <c r="N47" i="8"/>
  <c r="N46" i="8" s="1"/>
  <c r="T48" i="8" l="1"/>
  <c r="M26" i="8"/>
  <c r="U48" i="8"/>
  <c r="J26" i="8"/>
  <c r="M45" i="8"/>
  <c r="P46" i="8"/>
  <c r="U46" i="8" s="1"/>
  <c r="P47" i="8"/>
  <c r="J25" i="8" s="1"/>
  <c r="Q47" i="8"/>
  <c r="R47" i="8" s="1"/>
  <c r="N45" i="8"/>
  <c r="Q46" i="8"/>
  <c r="R46" i="8" s="1"/>
  <c r="M24" i="8" l="1"/>
  <c r="M25" i="8"/>
  <c r="T47" i="8"/>
  <c r="U47" i="8"/>
  <c r="J24" i="8"/>
  <c r="T46" i="8"/>
  <c r="M44" i="8"/>
  <c r="P45" i="8"/>
  <c r="J23" i="8" s="1"/>
  <c r="N44" i="8"/>
  <c r="Q45" i="8"/>
  <c r="R45" i="8" s="1"/>
  <c r="T45" i="8" l="1"/>
  <c r="U45" i="8"/>
  <c r="M23" i="8"/>
  <c r="P44" i="8"/>
  <c r="M43" i="8"/>
  <c r="N43" i="8"/>
  <c r="Q44" i="8"/>
  <c r="R44" i="8" s="1"/>
  <c r="U44" i="8" l="1"/>
  <c r="M22" i="8"/>
  <c r="J22" i="8"/>
  <c r="T44" i="8"/>
  <c r="M42" i="8"/>
  <c r="P43" i="8"/>
  <c r="J21" i="8" s="1"/>
  <c r="N42" i="8"/>
  <c r="Q43" i="8"/>
  <c r="R43" i="8" s="1"/>
  <c r="P42" i="8" l="1"/>
  <c r="U42" i="8" s="1"/>
  <c r="M21" i="8"/>
  <c r="U43" i="8"/>
  <c r="T43" i="8"/>
  <c r="M41" i="8"/>
  <c r="M40" i="8" s="1"/>
  <c r="N41" i="8"/>
  <c r="Q42" i="8"/>
  <c r="R42" i="8" s="1"/>
  <c r="T42" i="8" l="1"/>
  <c r="J20" i="8"/>
  <c r="M20" i="8"/>
  <c r="P41" i="8"/>
  <c r="T41" i="8" s="1"/>
  <c r="N40" i="8"/>
  <c r="P40" i="8" s="1"/>
  <c r="Q41" i="8"/>
  <c r="R41" i="8" s="1"/>
  <c r="M39" i="8"/>
  <c r="U41" i="8" l="1"/>
  <c r="M19" i="8"/>
  <c r="J19" i="8"/>
  <c r="M18" i="8"/>
  <c r="J18" i="8"/>
  <c r="U40" i="8"/>
  <c r="T40" i="8"/>
  <c r="N39" i="8"/>
  <c r="Q40" i="8"/>
  <c r="R40" i="8" s="1"/>
  <c r="M38" i="8"/>
  <c r="N38" i="8" l="1"/>
  <c r="P38" i="8" s="1"/>
  <c r="Q39" i="8"/>
  <c r="R39" i="8" s="1"/>
  <c r="P39" i="8"/>
  <c r="M37" i="8"/>
  <c r="J16" i="8" l="1"/>
  <c r="U38" i="8"/>
  <c r="M16" i="8"/>
  <c r="T38" i="8"/>
  <c r="J17" i="8"/>
  <c r="T39" i="8"/>
  <c r="M17" i="8"/>
  <c r="U39" i="8"/>
  <c r="N37" i="8"/>
  <c r="P37" i="8" s="1"/>
  <c r="Q38" i="8"/>
  <c r="R38" i="8" s="1"/>
  <c r="M36" i="8"/>
  <c r="U37" i="8" l="1"/>
  <c r="J15" i="8"/>
  <c r="M15" i="8"/>
  <c r="T37" i="8"/>
  <c r="N36" i="8"/>
  <c r="P36" i="8" s="1"/>
  <c r="Q37" i="8"/>
  <c r="R37" i="8" s="1"/>
  <c r="M35" i="8"/>
  <c r="M14" i="8" l="1"/>
  <c r="T36" i="8"/>
  <c r="J14" i="8"/>
  <c r="U36" i="8"/>
  <c r="N35" i="8"/>
  <c r="P35" i="8" s="1"/>
  <c r="Q36" i="8"/>
  <c r="R36" i="8" s="1"/>
  <c r="M34" i="8"/>
  <c r="M13" i="8" l="1"/>
  <c r="U35" i="8"/>
  <c r="T35" i="8"/>
  <c r="J13" i="8"/>
  <c r="N34" i="8"/>
  <c r="P34" i="8" s="1"/>
  <c r="Q35" i="8"/>
  <c r="R35" i="8" s="1"/>
  <c r="M33" i="8"/>
  <c r="J12" i="8" l="1"/>
  <c r="U34" i="8"/>
  <c r="T34" i="8"/>
  <c r="M12" i="8"/>
  <c r="N33" i="8"/>
  <c r="P33" i="8" s="1"/>
  <c r="Q34" i="8"/>
  <c r="R34" i="8" s="1"/>
  <c r="M32" i="8"/>
  <c r="J11" i="8" l="1"/>
  <c r="U33" i="8"/>
  <c r="M11" i="8"/>
  <c r="T33" i="8"/>
  <c r="N32" i="8"/>
  <c r="Q33" i="8"/>
  <c r="R33" i="8" s="1"/>
  <c r="M31" i="8"/>
  <c r="S33" i="8" l="1"/>
  <c r="S49" i="8"/>
  <c r="I27" i="8"/>
  <c r="I24" i="8"/>
  <c r="S48" i="8"/>
  <c r="S46" i="8"/>
  <c r="I26" i="8"/>
  <c r="I25" i="8"/>
  <c r="S45" i="8"/>
  <c r="I23" i="8"/>
  <c r="S47" i="8"/>
  <c r="I22" i="8"/>
  <c r="S44" i="8"/>
  <c r="S43" i="8"/>
  <c r="I21" i="8"/>
  <c r="S42" i="8"/>
  <c r="I20" i="8"/>
  <c r="I19" i="8"/>
  <c r="S41" i="8"/>
  <c r="I18" i="8"/>
  <c r="S40" i="8"/>
  <c r="S38" i="8"/>
  <c r="I16" i="8"/>
  <c r="S39" i="8"/>
  <c r="I17" i="8"/>
  <c r="I15" i="8"/>
  <c r="S37" i="8"/>
  <c r="I14" i="8"/>
  <c r="S36" i="8"/>
  <c r="S35" i="8"/>
  <c r="I13" i="8"/>
  <c r="I11" i="8"/>
  <c r="I12" i="8"/>
  <c r="S34" i="8"/>
  <c r="N31" i="8"/>
  <c r="Q31" i="8" s="1"/>
  <c r="R31" i="8" s="1"/>
  <c r="Q32" i="8"/>
  <c r="R32" i="8" s="1"/>
  <c r="P32" i="8"/>
  <c r="I10" i="8" s="1"/>
  <c r="M10" i="8" l="1"/>
  <c r="U32" i="8"/>
  <c r="T32" i="8"/>
  <c r="J10" i="8"/>
  <c r="S32" i="8"/>
  <c r="P31" i="8"/>
  <c r="T31" i="8" s="1"/>
  <c r="M9" i="8" l="1"/>
  <c r="I9" i="8"/>
  <c r="S31" i="8"/>
  <c r="J9" i="8"/>
  <c r="U3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<sst xmlns="http://schemas.openxmlformats.org/spreadsheetml/2006/main" count="3848" uniqueCount="886">
  <si>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</si>
  <si>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</si>
  <si>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</si>
  <si>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</si>
  <si>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</si>
  <si>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</si>
  <si>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</si>
  <si>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</si>
  <si>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</si>
  <si>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</si>
  <si>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</si>
  <si>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</si>
  <si>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</si>
  <si>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</si>
  <si>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</si>
  <si>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</si>
  <si>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</si>
  <si>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</si>
  <si>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</si>
  <si>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</si>
  <si>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</si>
  <si>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</si>
  <si>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</si>
  <si>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</si>
  <si>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</si>
  <si>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</si>
  <si>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</si>
  <si>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</si>
  <si>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</si>
  <si>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</si>
  <si>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</si>
  <si>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</si>
  <si>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</si>
  <si>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</si>
  <si>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</si>
  <si>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</si>
  <si>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</si>
  <si>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</si>
  <si>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</si>
  <si>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</si>
  <si>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</si>
  <si>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</si>
  <si>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</si>
  <si>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</si>
  <si>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</si>
  <si>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</si>
  <si>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</si>
  <si>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</si>
  <si>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</si>
  <si>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</si>
  <si>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</si>
  <si>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</si>
  <si>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</si>
  <si>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</si>
  <si>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</si>
  <si>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</si>
  <si>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</si>
  <si>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</si>
  <si>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</si>
  <si>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</si>
  <si>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</si>
  <si>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</si>
  <si>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</si>
  <si>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</si>
  <si>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</si>
  <si>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</si>
  <si>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</si>
  <si>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</si>
  <si>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</si>
  <si>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</si>
  <si>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</si>
  <si>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</si>
  <si>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</si>
  <si>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</si>
  <si>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</si>
  <si>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</si>
  <si>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</si>
  <si>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</si>
  <si>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</si>
  <si>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</si>
  <si>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</si>
  <si>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</si>
  <si>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</si>
  <si>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</si>
  <si>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</si>
  <si>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</si>
  <si>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</si>
  <si>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</si>
  <si>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</si>
  <si>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</si>
  <si>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</si>
  <si>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</si>
  <si>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</si>
  <si>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</si>
  <si>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</si>
  <si>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</si>
  <si>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</si>
  <si>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</si>
  <si>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</si>
  <si>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</si>
  <si>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</si>
  <si>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</si>
  <si>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</si>
  <si>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</si>
  <si>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</si>
  <si>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</si>
  <si>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</si>
  <si>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</si>
  <si>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</si>
  <si>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</si>
  <si>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</si>
  <si>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</si>
  <si>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</si>
  <si>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</si>
  <si>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</si>
  <si>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</si>
  <si>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</si>
  <si>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</si>
  <si>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</si>
  <si>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</si>
  <si>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</si>
  <si>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</si>
  <si>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</si>
  <si>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</si>
  <si>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</si>
  <si>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</si>
  <si>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</si>
  <si>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</si>
  <si>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</si>
  <si>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</si>
  <si>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</si>
  <si>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</si>
  <si>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</si>
  <si>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</si>
  <si>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</si>
  <si>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</si>
  <si>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</si>
  <si>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</si>
  <si>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</si>
  <si>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</si>
  <si>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</si>
  <si>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</si>
  <si>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</si>
  <si>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</si>
  <si>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</si>
  <si>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</si>
  <si>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</si>
  <si>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</si>
  <si>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</si>
  <si>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</si>
  <si>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</si>
  <si>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</si>
  <si>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</si>
  <si>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</si>
  <si>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</si>
  <si>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</si>
  <si>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</si>
  <si>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</si>
  <si>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</si>
  <si>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</si>
  <si>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</si>
  <si>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</si>
  <si>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</si>
  <si>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</si>
  <si>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</si>
  <si>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</si>
  <si>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</si>
  <si>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</si>
  <si>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</si>
  <si>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</si>
  <si>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</si>
  <si>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</si>
  <si>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</si>
  <si>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</si>
  <si>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</si>
  <si>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</si>
  <si>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</si>
  <si>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</si>
  <si>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</si>
  <si>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</si>
  <si>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</si>
  <si>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</si>
  <si>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</si>
  <si>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</si>
  <si>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</si>
  <si>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</si>
  <si>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</si>
  <si>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</si>
  <si>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</si>
  <si>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</si>
  <si>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</si>
  <si>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</si>
  <si>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</si>
  <si>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</si>
  <si>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</si>
  <si>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</si>
  <si>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</si>
  <si>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</si>
  <si>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</si>
  <si>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</si>
  <si>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</si>
  <si>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</si>
  <si>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</si>
  <si>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</si>
  <si>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</si>
  <si>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</si>
  <si>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</si>
  <si>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</si>
  <si>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</si>
  <si>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</si>
  <si>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</si>
  <si>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</si>
  <si>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</si>
  <si>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</si>
  <si>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</si>
  <si>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</si>
  <si>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</si>
  <si>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</si>
  <si>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</si>
  <si>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</si>
  <si>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</si>
  <si>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</si>
  <si>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</si>
  <si>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</si>
  <si>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</si>
  <si>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</si>
  <si>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</si>
  <si>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</si>
  <si>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</si>
  <si>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</si>
  <si>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</si>
  <si>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</si>
  <si>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</si>
  <si>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</si>
  <si>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</si>
  <si>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</si>
  <si>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</si>
  <si>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</si>
  <si>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</si>
  <si>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</si>
  <si>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</si>
  <si>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</si>
  <si>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</si>
  <si>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</si>
  <si>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</si>
  <si>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</si>
  <si>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</si>
  <si>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</si>
  <si>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</si>
  <si>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</si>
  <si>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</si>
  <si>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</si>
  <si>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</si>
  <si>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</si>
  <si>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</si>
  <si>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</si>
  <si>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</si>
  <si>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</si>
  <si>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</si>
  <si>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</si>
  <si>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</si>
  <si>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</si>
  <si>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</si>
  <si>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</si>
  <si>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</si>
  <si>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</si>
  <si>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</si>
  <si>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</si>
  <si>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</si>
  <si>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</si>
  <si>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</si>
  <si>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</si>
  <si>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</si>
  <si>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</si>
  <si>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</si>
  <si>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</si>
  <si>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</si>
  <si>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</si>
  <si>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</si>
  <si>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</si>
  <si>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</si>
  <si>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</si>
  <si>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</si>
  <si>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</si>
  <si>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</si>
  <si>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</si>
  <si>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</si>
  <si>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</si>
  <si>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</si>
  <si>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</si>
  <si>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</si>
  <si>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</si>
  <si>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</si>
  <si>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</si>
  <si>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</si>
  <si>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</si>
  <si>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</si>
  <si>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</si>
  <si>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</si>
  <si>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</si>
  <si>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</si>
  <si>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</si>
  <si>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</si>
  <si>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</si>
  <si>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</si>
  <si>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</si>
  <si>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</si>
  <si>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</si>
  <si>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</si>
  <si>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</si>
  <si>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</si>
  <si>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</si>
  <si>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</si>
  <si>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</si>
  <si>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</si>
  <si>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</si>
  <si>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</si>
  <si>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Opp tsumo rate est. 140% of dealin rate</t>
  </si>
  <si>
    <t>Opponent ron score</t>
  </si>
  <si>
    <t>Other</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</si>
  <si>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</si>
  <si>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</si>
  <si>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</si>
  <si>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</si>
  <si>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</si>
  <si>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</si>
  <si>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</si>
  <si>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</si>
  <si>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</si>
  <si>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</si>
  <si>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</si>
  <si>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</si>
  <si>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</si>
  <si>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</si>
  <si>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</si>
  <si>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</si>
  <si>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</si>
  <si>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</si>
  <si>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</si>
  <si>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</si>
  <si>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</si>
  <si>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</si>
  <si>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</si>
  <si>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</si>
  <si>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</si>
  <si>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</si>
  <si>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</si>
  <si>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</si>
  <si>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</si>
  <si>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</si>
  <si>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</si>
  <si>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</si>
  <si>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</si>
  <si>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</si>
  <si>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</si>
  <si>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</si>
  <si>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</si>
  <si>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</si>
  <si>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</si>
  <si>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</si>
  <si>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</si>
  <si>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Unknown tiles</t>
  </si>
  <si>
    <t>Doesn't tsumo</t>
  </si>
  <si>
    <t>I tsumo</t>
  </si>
  <si>
    <t>Neither</t>
  </si>
  <si>
    <t>I dealin</t>
  </si>
  <si>
    <t>Fold turn X</t>
  </si>
  <si>
    <t>Opp tsumo</t>
  </si>
  <si>
    <t>Push safe tile turn X</t>
  </si>
  <si>
    <t>I have…</t>
  </si>
  <si>
    <t>Opponent X draws left</t>
  </si>
  <si>
    <t>Equal draws</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</si>
  <si>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</si>
  <si>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</si>
  <si>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</si>
  <si>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</si>
  <si>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</si>
  <si>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</si>
  <si>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</si>
  <si>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</si>
  <si>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</si>
  <si>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</si>
  <si>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</si>
  <si>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</si>
  <si>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</si>
  <si>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</si>
  <si>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</si>
  <si>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</si>
  <si>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</si>
  <si>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</si>
  <si>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</si>
  <si>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</si>
  <si>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</si>
  <si>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</si>
  <si>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</si>
  <si>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</si>
  <si>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</si>
  <si>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</si>
  <si>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</si>
  <si>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</si>
  <si>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</si>
  <si>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</si>
  <si>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</si>
  <si>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</si>
  <si>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</si>
  <si>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</si>
  <si>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</si>
  <si>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</si>
  <si>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</si>
  <si>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</si>
  <si>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</si>
  <si>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</si>
  <si>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</si>
  <si>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</si>
  <si>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</si>
  <si>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</si>
  <si>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</si>
  <si>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</si>
  <si>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</si>
  <si>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</si>
  <si>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</si>
  <si>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</si>
  <si>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</si>
  <si>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</si>
  <si>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</si>
  <si>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</si>
  <si>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</si>
  <si>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</si>
  <si>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</si>
  <si>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</si>
  <si>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</si>
  <si>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</si>
  <si>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</si>
  <si>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</si>
  <si>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</si>
  <si>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</si>
  <si>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</si>
  <si>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</si>
  <si>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</si>
  <si>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</si>
  <si>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</si>
  <si>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</si>
  <si>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</si>
  <si>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</si>
  <si>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</si>
  <si>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</si>
  <si>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</si>
  <si>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</si>
  <si>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</si>
  <si>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</si>
  <si>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</si>
  <si>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</si>
  <si>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</si>
  <si>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</si>
  <si>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</si>
  <si>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</si>
  <si>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</si>
  <si>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</si>
  <si>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</si>
  <si>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</si>
  <si>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</si>
  <si>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</si>
  <si>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</si>
  <si>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</si>
  <si>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</si>
  <si>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</si>
  <si>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</si>
  <si>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</si>
  <si>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</si>
  <si>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</si>
  <si>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</si>
  <si>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</si>
  <si>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</si>
  <si>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</si>
  <si>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</si>
  <si>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</si>
  <si>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</si>
  <si>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</si>
  <si>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</si>
  <si>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</si>
  <si>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</si>
  <si>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</si>
  <si>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</si>
  <si>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</si>
  <si>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</si>
  <si>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</si>
  <si>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</si>
  <si>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</si>
  <si>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</si>
  <si>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</si>
  <si>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</si>
  <si>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</si>
  <si>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</si>
  <si>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</si>
  <si>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</si>
  <si>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</si>
  <si>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</si>
  <si>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</si>
  <si>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</si>
  <si>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</si>
  <si>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</si>
  <si>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</si>
  <si>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</si>
  <si>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</si>
  <si>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</si>
  <si>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</si>
  <si>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</si>
  <si>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</si>
  <si>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</si>
  <si>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</si>
  <si>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</si>
  <si>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</si>
  <si>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</si>
  <si>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</si>
  <si>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</si>
  <si>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</si>
  <si>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</si>
  <si>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</si>
  <si>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</si>
  <si>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</si>
  <si>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</si>
  <si>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</si>
  <si>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</si>
  <si>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</si>
  <si>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</si>
  <si>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</si>
  <si>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</si>
  <si>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</si>
  <si>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</si>
  <si>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</si>
  <si>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</si>
  <si>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</si>
  <si>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</si>
  <si>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</si>
  <si>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</si>
  <si>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</si>
  <si>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</si>
  <si>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</si>
  <si>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</si>
  <si>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</si>
  <si>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</si>
  <si>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</si>
  <si>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</si>
  <si>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</si>
  <si>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</si>
  <si>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</si>
  <si>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</si>
  <si>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</si>
  <si>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</si>
  <si>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</si>
  <si>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</si>
  <si>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</si>
  <si>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</si>
  <si>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</si>
  <si>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</si>
  <si>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</si>
  <si>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</si>
  <si>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</si>
  <si>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</si>
  <si>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</si>
  <si>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</si>
  <si>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</si>
  <si>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</si>
  <si>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</si>
  <si>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</si>
  <si>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</si>
  <si>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</si>
  <si>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</si>
  <si>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</si>
  <si>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</si>
  <si>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</si>
  <si>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</si>
  <si>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</si>
  <si>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</si>
  <si>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</si>
  <si>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</si>
  <si>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</si>
  <si>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</si>
  <si>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</si>
  <si>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</si>
  <si>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</si>
  <si>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</si>
  <si>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</si>
  <si>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</si>
  <si>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</si>
  <si>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</si>
  <si>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</si>
  <si>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</si>
  <si>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</si>
  <si>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</si>
  <si>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</si>
  <si>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</si>
  <si>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</si>
  <si>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</si>
  <si>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</si>
  <si>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</si>
  <si>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</si>
  <si>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</si>
  <si>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</si>
  <si>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</si>
  <si>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</si>
  <si>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</si>
  <si>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</si>
  <si>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</si>
  <si>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</si>
  <si>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</si>
  <si>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</si>
  <si>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</si>
  <si>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</si>
  <si>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</si>
  <si>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</si>
  <si>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</si>
  <si>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</si>
  <si>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</si>
  <si>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</si>
  <si>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</si>
  <si>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</si>
  <si>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</si>
  <si>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</si>
  <si>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</si>
  <si>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</si>
  <si>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</si>
  <si>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</si>
  <si>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</si>
  <si>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</si>
  <si>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</si>
  <si>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</si>
  <si>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</si>
  <si>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</si>
  <si>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</si>
  <si>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</si>
  <si>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</si>
  <si>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</si>
  <si>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</si>
  <si>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</si>
  <si>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</si>
  <si>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</si>
  <si>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</si>
  <si>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</si>
  <si>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</si>
  <si>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</si>
  <si>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</si>
  <si>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</si>
  <si>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</si>
  <si>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</si>
  <si>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</si>
  <si>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</si>
  <si>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</si>
  <si>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</si>
  <si>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</si>
  <si>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</si>
  <si>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</si>
  <si>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</si>
  <si>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</si>
  <si>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</si>
  <si>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</si>
  <si>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</si>
  <si>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</si>
  <si>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</si>
  <si>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</si>
  <si>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</si>
  <si>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</si>
  <si>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</si>
  <si>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</si>
  <si>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</si>
  <si>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</si>
  <si>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</si>
  <si>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</si>
  <si>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</si>
  <si>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</si>
  <si>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</si>
  <si>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</si>
  <si>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</si>
  <si>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</si>
  <si>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</si>
  <si>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</si>
  <si>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</si>
  <si>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</si>
  <si>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</si>
  <si>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</si>
  <si>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</si>
  <si>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</si>
  <si>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</si>
  <si>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</si>
  <si>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</si>
  <si>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</si>
  <si>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</si>
  <si>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</si>
  <si>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</si>
  <si>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</si>
  <si>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</si>
  <si>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</si>
  <si>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</si>
  <si>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</si>
  <si>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</si>
  <si>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</si>
  <si>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</si>
  <si>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</si>
  <si>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</si>
  <si>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</si>
  <si>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</si>
  <si>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</si>
  <si>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</si>
  <si>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</si>
  <si>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</si>
  <si>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</si>
  <si>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</si>
  <si>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</si>
  <si>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</si>
  <si>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</si>
  <si>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</si>
  <si>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</si>
  <si>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</si>
  <si>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</si>
  <si>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</si>
  <si>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</si>
  <si>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</si>
  <si>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</si>
  <si>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</si>
  <si>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</si>
  <si>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</si>
  <si>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</si>
  <si>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</si>
  <si>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</si>
  <si>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</si>
  <si>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</si>
  <si>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</si>
  <si>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</si>
  <si>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</si>
  <si>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</si>
  <si>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</si>
  <si>
    <t>Seat</t>
  </si>
  <si>
    <t>Current reward</t>
  </si>
  <si>
    <t>Dealin Shimo</t>
  </si>
  <si>
    <t>Dealin Toimen</t>
  </si>
  <si>
    <t>Dealin Kami</t>
  </si>
  <si>
    <t>Round passes</t>
  </si>
  <si>
    <t>East</t>
  </si>
  <si>
    <t>South</t>
  </si>
  <si>
    <t>Self</t>
  </si>
  <si>
    <t>Shimo</t>
  </si>
  <si>
    <t>Toimen</t>
  </si>
  <si>
    <t>Kami</t>
  </si>
  <si>
    <t>Expected Rank Point</t>
  </si>
  <si>
    <t>Situation</t>
  </si>
  <si>
    <t>Even points, 250-250-250-250</t>
  </si>
  <si>
    <t>Small lead, 300-200-250-250</t>
  </si>
  <si>
    <t>Big lead, 400-200-200-200</t>
  </si>
  <si>
    <t>40k but close second, 400-350-150-100</t>
  </si>
  <si>
    <t>10k but close 3rd, 100-150-400-350</t>
  </si>
  <si>
    <t>A bit behind, 200-300-250-250</t>
  </si>
  <si>
    <t>Far behind,100,300,300,300</t>
  </si>
  <si>
    <t>2nd close points, 250-300-250-200</t>
  </si>
  <si>
    <t>2nd, distant 1st and 4th, 250-250-400-100</t>
  </si>
  <si>
    <t>2nd chasing 1st, 350-400-100-150</t>
  </si>
  <si>
    <t>3rd avoiding last, 150-100-350-400</t>
  </si>
  <si>
    <t>Coinflip ratios</t>
  </si>
  <si>
    <t>vs Shimo</t>
  </si>
  <si>
    <t>vs Toimen</t>
  </si>
  <si>
    <t>vs Kami</t>
  </si>
  <si>
    <t>Ratio</t>
  </si>
  <si>
    <t>Just 1000 behind, 240-260-250-250</t>
  </si>
  <si>
    <t>Average Coinflip Ratios for Common Scenarios</t>
  </si>
  <si>
    <t>Coinflip Ratio</t>
  </si>
  <si>
    <r>
      <t xml:space="preserve">A helpful metric for push/fold decision based on the current point situation. It's known that coinflips are bad unless you are last because of extreme 4th avoidance, but by how much? Let's say you have 2 options: A) pass the round without any change in points or B) Risk dealing in 8000 to win 8000. The coinflip ratio is the ratio of dealing in 8000 / winning 8000 that would make A and B equivalent, providing a metric of how much a win is worth compared to a deal in. For example, in East 3 as dealer, if the chance to deal in 8000 is less than 89% the chance to win 8000, you should take the coinflip. If it's equal chance to win and lose, don't take it.
Note: In reality, you don't have the option to pass the round without losing any points. These numbers are just a guideline of risk/reward and not useful for hard calclation of EV.
Note 2: Not accounting for dealer's 1.5x score, as the dealer your ratio is generally lower so you actually </t>
    </r>
    <r>
      <rPr>
        <i/>
        <sz val="11"/>
        <color theme="1"/>
        <rFont val="Calibri"/>
        <family val="2"/>
        <scheme val="minor"/>
      </rPr>
      <t>shouldn't</t>
    </r>
    <r>
      <rPr>
        <sz val="11"/>
        <color theme="1"/>
        <rFont val="Calibri"/>
        <family val="2"/>
        <scheme val="minor"/>
      </rPr>
      <t xml:space="preserve"> take 50/50 coinflips. This is because if you deal in, you have 1 less dealership to come back with. In reality though, your 1.5x score and having to pay more for tsumos anyway will more than make up for it.
-When behind 20000 points in S3 as the dealer, even if you dealin 15 times as much as you win and you should still take the coinflip. On the flipside, when 1st in S3 with a 20000 lead, you need to deal in 30 times less than you win to justify a coinflip.
-</t>
    </r>
    <r>
      <rPr>
        <b/>
        <sz val="11"/>
        <color theme="1"/>
        <rFont val="Calibri"/>
        <family val="2"/>
        <scheme val="minor"/>
      </rPr>
      <t>When points are close, even if you are behind, you can play normally.</t>
    </r>
    <r>
      <rPr>
        <sz val="11"/>
        <color theme="1"/>
        <rFont val="Calibri"/>
        <family val="2"/>
        <scheme val="minor"/>
      </rPr>
      <t xml:space="preserve"> Even in 4th in S3 with a 1000 deficit: winning 8000 will get you 1st/2nd, but dealing in 8000 will doom you to last. You still have a round left, someone else can deal in, dealer can kaburi, dealer can renchan. Desperation plays (Ratio &gt; 2) are when you are &gt;4k behind from S2, too far to overcome with a tenpai or a kaburi.</t>
    </r>
  </si>
  <si>
    <t>My width</t>
  </si>
  <si>
    <t>Opp width</t>
  </si>
  <si>
    <t>honor</t>
  </si>
  <si>
    <t>Riichi Ippatsu</t>
  </si>
  <si>
    <t>Dama</t>
  </si>
  <si>
    <t>Tsumo</t>
  </si>
  <si>
    <t>Ron</t>
  </si>
  <si>
    <t>Honitsu</t>
  </si>
  <si>
    <t>Chinitsu</t>
  </si>
  <si>
    <t>Chanta</t>
  </si>
  <si>
    <t>Itsuu</t>
  </si>
  <si>
    <t>SSK</t>
  </si>
  <si>
    <t>3Doukou</t>
  </si>
  <si>
    <t>Toitoi</t>
  </si>
  <si>
    <t>Junchan</t>
  </si>
  <si>
    <t>Chankan</t>
  </si>
  <si>
    <t>Rinshan</t>
  </si>
  <si>
    <t>Haitei</t>
  </si>
  <si>
    <t>Houtei</t>
  </si>
  <si>
    <t>Main yaku of open hands won</t>
  </si>
  <si>
    <t>3Kantsu</t>
  </si>
  <si>
    <t>3Ankou</t>
  </si>
  <si>
    <t>Honitsu + Yakuhai not counted Yakuhai, Tanyao + SSK not counted SSK.</t>
  </si>
  <si>
    <t>Yakuhai + Toitoi, Chanta not counted Toitoi, Chanta.</t>
  </si>
  <si>
    <t>Hand value, # of dora called</t>
  </si>
  <si>
    <t>Av turn</t>
  </si>
  <si>
    <t>For riichi, turn of riichi is counted. For everything else, turn of win is counted</t>
  </si>
  <si>
    <t>dora +-2</t>
  </si>
  <si>
    <t>%</t>
  </si>
  <si>
    <t>Hand Scores</t>
  </si>
  <si>
    <t>Avg Non-Dealer scores by Dealin Tile</t>
  </si>
  <si>
    <t>Avg Dealer scores by Turn</t>
  </si>
  <si>
    <t>Avg Non-Dealer scores by Turn</t>
  </si>
  <si>
    <t>Dealin Tile</t>
  </si>
  <si>
    <t>Dora Thrown</t>
  </si>
  <si>
    <t>Avg Non-Dealer scores by Dora Discarded</t>
  </si>
  <si>
    <t>Hand Scores by yaku, riichi, tsumo/ron, turn, dealin tile, dora called and dora discarded. NOTE: Analysis only looked at hands that won. Expensive hands naturally push more, so the average hand will be cheaper than this.
-Dama hands from dealer are +170% as 3/40, 4 han, 5 han hands are more likely dama than non-dealer.
-Average win is turn 9 for yakuhai hand, turn 11 for tanyao, turn 10 for honitsu.
-ND riichi is 5300 average on Ron, -500 for early game and +1000 for late game. D riichi is 7500 average. Tsumo score is +33% of Ron score.
-Dealin 19 to a riichi is 500 points cheaper than 34567. Dora is 2500 points more expensive to riichi and 3000 points more to open. Dorasoba is 500-1000 points more expensive.
-Score only drops 300 pts per dora discard for riichi. However a single dora discard by tanyao drops score from 3700 -&gt; 2700.</t>
  </si>
  <si>
    <t>vs 1 Riichi</t>
  </si>
  <si>
    <t>vs 2 Riichi</t>
  </si>
  <si>
    <t>vs 3 Riichi</t>
  </si>
  <si>
    <t>Cost of folding (Other player wins or noten at draw) vs Riichi</t>
  </si>
  <si>
    <t>Cost of folding (Other player wins or noten at draw) vs # of players open</t>
  </si>
  <si>
    <t>0 others open</t>
  </si>
  <si>
    <t>1 other open</t>
  </si>
  <si>
    <t>3 others open</t>
  </si>
  <si>
    <t>2 others open</t>
  </si>
  <si>
    <t>vs 0 Riichi</t>
  </si>
  <si>
    <t>Betaori Cost</t>
  </si>
  <si>
    <t>What is the cost of giving up the hand? Given you are facing X riichis or X open players, and on what turn?
Can couple with the fact that a non-dealer seat is worth is -170 and a dealer seat is worth 500. Folding as the dealer in late game is 500 points worse as it gives up the dealership.
-Dealer vs a turn 4 ND riichi is -2000 anyway, and their average Ron score is only 5000. Folding already loses almost half as many points as dealing in, so push your hand if it's close.
-Dealer vs 2 riichi is still a big hit if you fold, lateral movement higher but tsumos are also more.
-With 3 other players open by turn 6, folding is only -600. If someone has pon dora and others are still fighting, you can retreat cheaply.
-Folding vs 3 open players in the late game is -1700 already due to high chance of paying -3000. This is when sashikomi because feasible if someone has a 1000 hand.</t>
  </si>
  <si>
    <t>Against</t>
  </si>
  <si>
    <t>Dealer</t>
  </si>
  <si>
    <t>ND ND</t>
  </si>
  <si>
    <t>D ND</t>
  </si>
  <si>
    <t>D ND ND</t>
  </si>
  <si>
    <t>-</t>
  </si>
  <si>
    <t>3x ND</t>
  </si>
  <si>
    <t>Opp ron score</t>
  </si>
  <si>
    <t>Riichi Bet</t>
  </si>
  <si>
    <t>Opp win</t>
  </si>
  <si>
    <t>Push danger</t>
  </si>
  <si>
    <t>Opp dealin</t>
  </si>
  <si>
    <t>D v ND</t>
  </si>
  <si>
    <t>ND v ND</t>
  </si>
  <si>
    <t>ND v D</t>
  </si>
  <si>
    <t>Draws left</t>
  </si>
  <si>
    <t>Ryuukyoku</t>
  </si>
  <si>
    <t>Fold EV</t>
  </si>
  <si>
    <t>Dama EV</t>
  </si>
  <si>
    <t>Riichi EV</t>
  </si>
  <si>
    <t>Hand size</t>
  </si>
  <si>
    <t>Riichi win</t>
  </si>
  <si>
    <t>Dama win</t>
  </si>
  <si>
    <t>4 han 30 fu</t>
  </si>
  <si>
    <t>Ron score</t>
  </si>
  <si>
    <t>Expected Value - Safe tile</t>
  </si>
  <si>
    <t>PUSH - this turn chance</t>
  </si>
  <si>
    <t>FOLD - this turn chance</t>
  </si>
  <si>
    <t>1 han 30 fu</t>
  </si>
  <si>
    <t>Riichi size</t>
  </si>
  <si>
    <t>4 han 40 fu</t>
  </si>
  <si>
    <t>Riichi bets</t>
  </si>
  <si>
    <t>Average Points of Oikake Riichi (w/o sticks)</t>
  </si>
  <si>
    <t>Average Points of Dama vs Riichi</t>
  </si>
  <si>
    <t>Riichi nomi</t>
  </si>
  <si>
    <t>Average Points of Open vs Riichi</t>
  </si>
  <si>
    <t>Open win</t>
  </si>
  <si>
    <t>3 han 50 fu</t>
  </si>
  <si>
    <t>5 han</t>
  </si>
  <si>
    <t>4 han 50 fu</t>
  </si>
  <si>
    <t>6 han</t>
  </si>
  <si>
    <t xml:space="preserve">6 han </t>
  </si>
  <si>
    <t>7 han</t>
  </si>
  <si>
    <t>Open EV</t>
  </si>
  <si>
    <t>Honba</t>
  </si>
  <si>
    <t>Expected Value - Riichi/Dama/Fold</t>
  </si>
  <si>
    <t>Red = increases opp winrate</t>
  </si>
  <si>
    <t>Oikake Riichi/Dama calculator vs 1 riichi</t>
  </si>
  <si>
    <t>Dealin rate and win rate for dama/open is better than calculated</t>
  </si>
  <si>
    <t>Don't include riichi yaku in hand size.</t>
  </si>
  <si>
    <t>For width, just consider own hand and not tiles visible.</t>
  </si>
  <si>
    <t>because the hand can still change &amp; fold if dangerous tile is drawn.</t>
  </si>
  <si>
    <t>EV &gt; 300</t>
  </si>
  <si>
    <t>300 &gt; EV &gt; 0</t>
  </si>
  <si>
    <t>-200 &lt; EV &lt; 0</t>
  </si>
  <si>
    <t>EV &lt; -200</t>
  </si>
  <si>
    <t>Key</t>
  </si>
  <si>
    <t>Expected Value - Open/Fold</t>
  </si>
  <si>
    <t>Win %</t>
  </si>
  <si>
    <t>Tsumo score</t>
  </si>
  <si>
    <t>Oikake Riichi - Dealer vs Non-dealer</t>
  </si>
  <si>
    <t>Oikake Riichi - Non-dealer vs Non-dealer</t>
  </si>
  <si>
    <t>Oikake Riichi - Non-dealer vs Dealer</t>
  </si>
  <si>
    <t>D vs ND</t>
  </si>
  <si>
    <t>ND vs ND</t>
  </si>
  <si>
    <t>ND vs D</t>
  </si>
  <si>
    <t>Average Oikake Riichi (Turn 10)</t>
  </si>
  <si>
    <t>Who</t>
  </si>
  <si>
    <t>Statistical Oikake Calculator (vs 1 riichi)</t>
  </si>
  <si>
    <t>Turn-by turn Oikake calculator</t>
  </si>
  <si>
    <t>Turn by turn simulation of oikake riichi/dama or folding. Assumes that all other players fold. Useful in late round scenarios where you are considering chasing to decrease a rival's winrate.</t>
  </si>
  <si>
    <t>D 66%, ND vs ND 33%, ND vs D 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</si>
</sst>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
    <numFmt numFmtId="165" formatCode="0.0"/>
    <numFmt numFmtId="166" formatCode="0.000000000000000%"/>
    <numFmt numFmtId="167" formatCode="0.000%"/>
    <numFmt numFmtId="168" formatCode="0.0000%"/>
  </numFmts>
  <fonts count="8"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CAFAD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345">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0" fontId="0" fillId="0" borderId="1" xfId="0" applyBorder="1"/>
    <xf numFmtId="0" fontId="0" fillId="3" borderId="4"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0" borderId="1" xfId="0" applyBorder="1"/>
    <xf numFmtId="0" fontId="0" fillId="3" borderId="1" xfId="0" applyFill="1" applyBorder="1"/>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0"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Fill="1" applyBorder="1" applyAlignment="1">
      <alignment horizontal="center"/>
    </xf>
    <xf numFmtId="9" fontId="0" fillId="0" borderId="1" xfId="0" applyNumberFormat="1" applyFill="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1" xfId="0" applyNumberFormat="1" applyFill="1" applyBorder="1"/>
    <xf numFmtId="2" fontId="0" fillId="0" borderId="1" xfId="0" applyNumberFormat="1" applyFill="1"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164" fontId="0" fillId="0" borderId="0" xfId="0" applyNumberFormat="1" applyBorder="1"/>
    <xf numFmtId="2" fontId="0" fillId="0" borderId="0" xfId="0" applyNumberFormat="1" applyBorder="1"/>
    <xf numFmtId="164" fontId="0" fillId="0" borderId="0" xfId="1" applyNumberFormat="1" applyFont="1" applyBorder="1"/>
    <xf numFmtId="0" fontId="0" fillId="0" borderId="1" xfId="0" applyBorder="1"/>
    <xf numFmtId="0" fontId="0" fillId="3" borderId="2" xfId="0" applyFill="1" applyBorder="1"/>
    <xf numFmtId="0" fontId="0" fillId="3" borderId="4" xfId="0" applyFill="1" applyBorder="1"/>
    <xf numFmtId="0" fontId="0" fillId="3" borderId="1" xfId="0" applyFill="1" applyBorder="1"/>
    <xf numFmtId="0" fontId="0" fillId="0" borderId="1" xfId="0" applyBorder="1"/>
    <xf numFmtId="0" fontId="0" fillId="3" borderId="1" xfId="0" applyFill="1" applyBorder="1"/>
    <xf numFmtId="164" fontId="0" fillId="0" borderId="4" xfId="0" applyNumberFormat="1" applyBorder="1"/>
    <xf numFmtId="164" fontId="4" fillId="0" borderId="11" xfId="0" applyNumberFormat="1" applyFont="1" applyBorder="1"/>
    <xf numFmtId="0" fontId="0" fillId="0" borderId="0" xfId="0" applyAlignment="1"/>
    <xf numFmtId="164" fontId="0" fillId="0" borderId="2" xfId="0" applyNumberFormat="1" applyBorder="1"/>
    <xf numFmtId="164" fontId="4" fillId="0" borderId="14" xfId="0" applyNumberFormat="1" applyFont="1" applyBorder="1"/>
    <xf numFmtId="164" fontId="0" fillId="0" borderId="2" xfId="0" applyNumberFormat="1" applyFill="1" applyBorder="1"/>
    <xf numFmtId="164" fontId="0" fillId="0" borderId="4" xfId="0" applyNumberFormat="1" applyFill="1" applyBorder="1"/>
    <xf numFmtId="164" fontId="0" fillId="0" borderId="5" xfId="0" applyNumberFormat="1" applyFill="1" applyBorder="1"/>
    <xf numFmtId="164" fontId="0" fillId="0" borderId="6" xfId="0" applyNumberFormat="1" applyFill="1" applyBorder="1"/>
    <xf numFmtId="164" fontId="4" fillId="0" borderId="11" xfId="0" applyNumberFormat="1" applyFont="1" applyFill="1" applyBorder="1"/>
    <xf numFmtId="164" fontId="4" fillId="0" borderId="14" xfId="0" applyNumberFormat="1" applyFont="1" applyFill="1" applyBorder="1"/>
    <xf numFmtId="0" fontId="0" fillId="3" borderId="7" xfId="0" applyFill="1" applyBorder="1"/>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xf numFmtId="0" fontId="0" fillId="3" borderId="1" xfId="0" applyFill="1" applyBorder="1"/>
    <xf numFmtId="0" fontId="0" fillId="0" borderId="1" xfId="0" applyBorder="1"/>
    <xf numFmtId="0" fontId="2" fillId="0" borderId="0" xfId="0" applyFont="1" applyAlignment="1">
      <alignment horizontal="center"/>
    </xf>
    <xf numFmtId="0" fontId="0" fillId="3" borderId="1" xfId="0" applyFill="1" applyBorder="1"/>
    <xf numFmtId="0" fontId="0" fillId="3" borderId="1" xfId="0" applyFill="1" applyBorder="1"/>
    <xf numFmtId="0" fontId="0" fillId="0" borderId="1" xfId="0" applyBorder="1"/>
    <xf numFmtId="0" fontId="0" fillId="3" borderId="1" xfId="0" applyFill="1" applyBorder="1" applyAlignment="1">
      <alignment horizontal="center"/>
    </xf>
    <xf numFmtId="1" fontId="0" fillId="0" borderId="0" xfId="1" applyNumberFormat="1" applyFont="1"/>
    <xf numFmtId="10" fontId="0" fillId="0" borderId="0" xfId="1" applyNumberFormat="1" applyFont="1"/>
    <xf numFmtId="167" fontId="0" fillId="0" borderId="1" xfId="0" applyNumberFormat="1" applyBorder="1"/>
    <xf numFmtId="167" fontId="0" fillId="0" borderId="1" xfId="1" applyNumberFormat="1" applyFont="1" applyBorder="1"/>
    <xf numFmtId="168" fontId="0" fillId="0" borderId="1" xfId="0" applyNumberFormat="1" applyBorder="1"/>
    <xf numFmtId="168" fontId="0" fillId="0" borderId="1" xfId="1" applyNumberFormat="1" applyFont="1" applyBorder="1"/>
    <xf numFmtId="1" fontId="0" fillId="0" borderId="6" xfId="0" applyNumberFormat="1" applyBorder="1"/>
    <xf numFmtId="1" fontId="0" fillId="0" borderId="5" xfId="0" applyNumberFormat="1" applyBorder="1"/>
    <xf numFmtId="1" fontId="0" fillId="0" borderId="2" xfId="0" applyNumberFormat="1" applyBorder="1"/>
    <xf numFmtId="1" fontId="0" fillId="0" borderId="4" xfId="0" applyNumberFormat="1" applyBorder="1"/>
    <xf numFmtId="1" fontId="0" fillId="0" borderId="15" xfId="0" applyNumberFormat="1" applyBorder="1"/>
    <xf numFmtId="1" fontId="0" fillId="0" borderId="7" xfId="0" applyNumberFormat="1" applyBorder="1"/>
    <xf numFmtId="1" fontId="0" fillId="0" borderId="12" xfId="0" applyNumberFormat="1" applyBorder="1"/>
    <xf numFmtId="1" fontId="0" fillId="0" borderId="16" xfId="0" applyNumberFormat="1" applyBorder="1"/>
    <xf numFmtId="1" fontId="0" fillId="0" borderId="13" xfId="0" applyNumberFormat="1" applyBorder="1"/>
    <xf numFmtId="1" fontId="0" fillId="4" borderId="1" xfId="0" applyNumberFormat="1" applyFill="1" applyBorder="1"/>
    <xf numFmtId="1" fontId="0" fillId="15" borderId="1" xfId="0" applyNumberFormat="1" applyFill="1" applyBorder="1"/>
    <xf numFmtId="1" fontId="0" fillId="3" borderId="2" xfId="0" applyNumberFormat="1" applyFill="1" applyBorder="1"/>
    <xf numFmtId="1" fontId="0" fillId="3" borderId="6" xfId="0" applyNumberFormat="1" applyFill="1" applyBorder="1"/>
    <xf numFmtId="1" fontId="0" fillId="3" borderId="6" xfId="1" applyNumberFormat="1" applyFont="1" applyFill="1" applyBorder="1"/>
    <xf numFmtId="164" fontId="0" fillId="3" borderId="1" xfId="0" applyNumberFormat="1" applyFill="1" applyBorder="1"/>
    <xf numFmtId="10" fontId="0" fillId="3" borderId="1" xfId="1" applyNumberFormat="1" applyFont="1" applyFill="1" applyBorder="1"/>
    <xf numFmtId="10" fontId="0" fillId="3" borderId="1" xfId="0" applyNumberFormat="1" applyFill="1" applyBorder="1"/>
    <xf numFmtId="0" fontId="0" fillId="3" borderId="1" xfId="0" applyFill="1" applyBorder="1"/>
    <xf numFmtId="0" fontId="0" fillId="0" borderId="1" xfId="0" applyBorder="1"/>
    <xf numFmtId="0" fontId="0" fillId="0" borderId="1" xfId="0" applyFill="1" applyBorder="1"/>
    <xf numFmtId="0" fontId="0" fillId="3" borderId="4" xfId="0" applyFill="1" applyBorder="1"/>
    <xf numFmtId="0" fontId="0" fillId="0" borderId="0" xfId="0" applyFill="1" applyBorder="1"/>
    <xf numFmtId="9" fontId="0" fillId="3" borderId="1" xfId="0" applyNumberFormat="1" applyFill="1" applyBorder="1"/>
    <xf numFmtId="0" fontId="0" fillId="3" borderId="1" xfId="0" applyFill="1" applyBorder="1" applyAlignment="1"/>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3" borderId="1" xfId="0" applyFill="1" applyBorder="1" applyAlignment="1">
      <alignment horizontal="center" vertical="center"/>
    </xf>
    <xf numFmtId="0" fontId="0" fillId="2" borderId="1" xfId="0" applyFill="1" applyBorder="1" applyAlignment="1">
      <alignment horizont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0" fillId="0" borderId="1" xfId="0" applyBorder="1" applyAlignment="1">
      <alignment horizontal="center"/>
    </xf>
    <xf numFmtId="0" fontId="0" fillId="3" borderId="1" xfId="0" applyFill="1" applyBorder="1" applyAlignment="1">
      <alignment horizontal="center" wrapText="1"/>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1" fontId="2" fillId="0" borderId="0" xfId="0" applyNumberFormat="1" applyFont="1" applyAlignment="1">
      <alignment horizontal="center"/>
    </xf>
    <xf numFmtId="1" fontId="0" fillId="2" borderId="2" xfId="0" applyNumberFormat="1" applyFill="1" applyBorder="1" applyAlignment="1">
      <alignment horizontal="center"/>
    </xf>
    <xf numFmtId="1" fontId="0" fillId="2" borderId="3" xfId="0" applyNumberFormat="1" applyFill="1" applyBorder="1" applyAlignment="1">
      <alignment horizontal="center"/>
    </xf>
    <xf numFmtId="1" fontId="0" fillId="2" borderId="4" xfId="0" applyNumberFormat="1" applyFill="1" applyBorder="1" applyAlignment="1">
      <alignment horizontal="center"/>
    </xf>
    <xf numFmtId="1" fontId="0" fillId="3" borderId="2" xfId="0" applyNumberFormat="1" applyFill="1" applyBorder="1" applyAlignment="1">
      <alignment horizontal="center"/>
    </xf>
    <xf numFmtId="1" fontId="0" fillId="3" borderId="3" xfId="0" applyNumberFormat="1" applyFill="1" applyBorder="1" applyAlignment="1">
      <alignment horizontal="center"/>
    </xf>
    <xf numFmtId="1" fontId="0" fillId="3" borderId="4" xfId="0" applyNumberFormat="1" applyFill="1" applyBorder="1" applyAlignment="1">
      <alignment horizontal="center"/>
    </xf>
    <xf numFmtId="1" fontId="0" fillId="0" borderId="0" xfId="0" applyNumberFormat="1" applyAlignment="1">
      <alignment horizontal="left" vertical="top" wrapText="1"/>
    </xf>
    <xf numFmtId="1" fontId="0" fillId="0" borderId="0" xfId="0" applyNumberFormat="1" applyAlignment="1">
      <alignment horizontal="left" vertical="top"/>
    </xf>
    <xf numFmtId="1" fontId="0" fillId="0" borderId="5" xfId="0" applyNumberFormat="1" applyBorder="1" applyAlignment="1">
      <alignment horizontal="center" vertical="center"/>
    </xf>
    <xf numFmtId="1" fontId="0" fillId="0" borderId="6" xfId="0" applyNumberFormat="1" applyBorder="1" applyAlignment="1">
      <alignment horizontal="center" vertic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0" borderId="1" xfId="0" applyBorder="1" applyAlignment="1">
      <alignment horizontal="left" vertical="top" wrapText="1"/>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1" fontId="0" fillId="0" borderId="1" xfId="0" applyNumberFormat="1" applyFill="1" applyBorder="1"/>
    <xf numFmtId="0" fontId="0" fillId="2" borderId="2" xfId="0" applyFill="1" applyBorder="1"/>
    <xf numFmtId="0" fontId="0" fillId="3" borderId="5" xfId="0" applyFill="1" applyBorder="1" applyAlignment="1">
      <alignment vertical="center" wrapText="1"/>
    </xf>
    <xf numFmtId="0" fontId="0" fillId="16" borderId="1" xfId="0" applyFill="1" applyBorder="1"/>
    <xf numFmtId="0" fontId="0" fillId="10" borderId="1" xfId="0" applyFill="1" applyBorder="1"/>
    <xf numFmtId="0" fontId="0" fillId="14" borderId="1" xfId="0" quotePrefix="1" applyFill="1" applyBorder="1"/>
  </cellXfs>
  <cellStyles count="2">
    <cellStyle name="Normal" xfId="0" builtinId="0"/>
    <cellStyle name="Percent" xfId="1" builtinId="5"/>
  </cellStyles>
  <dxfs count="89">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5" tint="0.79998168889431442"/>
        </patternFill>
      </fill>
    </dxf>
    <dxf>
      <font>
        <color rgb="FF9C5700"/>
      </font>
      <fill>
        <patternFill>
          <bgColor rgb="FFFFEB9C"/>
        </patternFill>
      </fill>
    </dxf>
    <dxf>
      <font>
        <color rgb="FF006100"/>
      </font>
      <fill>
        <patternFill>
          <bgColor rgb="FFC6EFCE"/>
        </patternFill>
      </fill>
    </dxf>
    <dxf>
      <fill>
        <patternFill>
          <bgColor theme="9"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colors>
    <mruColors>
      <color rgb="FFFFCCFF"/>
      <color rgb="FFCAFAD0"/>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tabColor theme="4" tint="0.79998168889431442"/>
  </sheetPr>
  <dimension ref="B2:DG179"/>
  <sheetViews>
    <sheetView tabSelected="1" zoomScale="85" zoomScaleNormal="85" workbookViewId="0">
      <selection activeCell="Z27" sqref="Z27"/>
    </sheetView>
  </sheetViews>
  <sheetFormatPr defaultRowHeight="15" x14ac:dyDescent="0.25"/>
  <cols>
    <col min="2" max="2" width="10.28515625" customWidth="1"/>
    <col min="18" max="18" width="9.140625" customWidth="1"/>
    <col min="27" max="27" width="9.28515625" customWidth="1"/>
  </cols>
  <sheetData>
    <row r="2" spans="2:41" ht="18.75" x14ac:dyDescent="0.3">
      <c r="B2" s="237" t="s">
        <v>714</v>
      </c>
      <c r="C2" s="237"/>
      <c r="D2" s="237"/>
      <c r="E2" s="237"/>
      <c r="F2" s="237"/>
      <c r="G2" s="237"/>
      <c r="H2" s="237"/>
      <c r="I2" s="237"/>
      <c r="J2" s="237"/>
      <c r="K2" s="237"/>
      <c r="L2" s="237"/>
      <c r="M2" s="237"/>
      <c r="N2" s="237"/>
      <c r="O2" s="237"/>
      <c r="P2" s="237"/>
      <c r="Q2" s="237"/>
      <c r="R2" s="237"/>
      <c r="S2" s="237"/>
      <c r="T2" s="237"/>
      <c r="U2" s="237"/>
      <c r="V2" s="237"/>
      <c r="W2" s="237"/>
      <c r="X2" s="237"/>
      <c r="Y2" s="237"/>
    </row>
    <row r="3" spans="2:41" ht="83.25" customHeight="1" x14ac:dyDescent="0.25">
      <c r="B3" s="249" t="s">
        <v>730</v>
      </c>
      <c r="C3" s="250"/>
      <c r="D3" s="250"/>
      <c r="E3" s="250"/>
      <c r="F3" s="250"/>
      <c r="G3" s="250"/>
      <c r="H3" s="250"/>
      <c r="I3" s="250"/>
      <c r="J3" s="250"/>
      <c r="K3" s="250"/>
      <c r="L3" s="250"/>
      <c r="M3" s="250"/>
      <c r="N3" s="250"/>
      <c r="O3" s="250"/>
      <c r="P3" s="250"/>
      <c r="Q3" s="250"/>
      <c r="R3" s="250"/>
      <c r="S3" s="250"/>
      <c r="T3" s="250"/>
      <c r="U3" s="250"/>
      <c r="V3" s="250"/>
      <c r="W3" s="250"/>
      <c r="X3" s="250"/>
      <c r="Y3" s="250"/>
    </row>
    <row r="4" spans="2:41" ht="39.75" customHeight="1" x14ac:dyDescent="0.25">
      <c r="B4" s="250"/>
      <c r="C4" s="250"/>
      <c r="D4" s="250"/>
      <c r="E4" s="250"/>
      <c r="F4" s="250"/>
      <c r="G4" s="250"/>
      <c r="H4" s="250"/>
      <c r="I4" s="250"/>
      <c r="J4" s="250"/>
      <c r="K4" s="250"/>
      <c r="L4" s="250"/>
      <c r="M4" s="250"/>
      <c r="N4" s="250"/>
      <c r="O4" s="250"/>
      <c r="P4" s="250"/>
      <c r="Q4" s="250"/>
      <c r="R4" s="250"/>
      <c r="S4" s="250"/>
      <c r="T4" s="250"/>
      <c r="U4" s="250"/>
      <c r="V4" s="250"/>
      <c r="W4" s="250"/>
      <c r="X4" s="250"/>
      <c r="Y4" s="250"/>
    </row>
    <row r="5" spans="2:41" ht="17.25" customHeight="1" x14ac:dyDescent="0.25"/>
    <row r="6" spans="2:41" ht="16.5" customHeight="1" x14ac:dyDescent="0.25">
      <c r="B6" s="241" t="s">
        <v>693</v>
      </c>
      <c r="C6" s="241"/>
      <c r="D6" s="241"/>
      <c r="E6" s="241"/>
      <c r="F6" s="241"/>
      <c r="G6" s="241"/>
      <c r="H6" s="241" t="s">
        <v>694</v>
      </c>
      <c r="I6" s="241"/>
      <c r="J6" s="241"/>
      <c r="K6" s="241"/>
      <c r="L6" s="241"/>
      <c r="N6" s="246" t="s">
        <v>688</v>
      </c>
      <c r="O6" s="247"/>
      <c r="P6" s="248"/>
      <c r="Q6" s="246" t="s">
        <v>690</v>
      </c>
      <c r="R6" s="247"/>
      <c r="S6" s="248"/>
      <c r="T6" s="246" t="s">
        <v>689</v>
      </c>
      <c r="U6" s="247"/>
      <c r="V6" s="248"/>
      <c r="X6" s="241" t="s">
        <v>880</v>
      </c>
      <c r="Y6" s="241"/>
      <c r="Z6" s="241"/>
      <c r="AA6" s="241"/>
      <c r="AB6" s="241"/>
      <c r="AC6" s="241"/>
    </row>
    <row r="7" spans="2:41" x14ac:dyDescent="0.25">
      <c r="B7" s="181" t="s">
        <v>22</v>
      </c>
      <c r="C7" s="181" t="s">
        <v>609</v>
      </c>
      <c r="D7" s="181" t="s">
        <v>610</v>
      </c>
      <c r="E7" s="181" t="s">
        <v>621</v>
      </c>
      <c r="F7" s="181" t="s">
        <v>711</v>
      </c>
      <c r="G7" s="181" t="s">
        <v>49</v>
      </c>
      <c r="H7" s="181" t="s">
        <v>609</v>
      </c>
      <c r="I7" s="181" t="s">
        <v>610</v>
      </c>
      <c r="J7" s="181" t="s">
        <v>621</v>
      </c>
      <c r="K7" s="181" t="s">
        <v>711</v>
      </c>
      <c r="L7" s="181" t="s">
        <v>49</v>
      </c>
      <c r="N7" s="181" t="s">
        <v>416</v>
      </c>
      <c r="O7" s="180" t="s">
        <v>609</v>
      </c>
      <c r="P7" s="181" t="s">
        <v>621</v>
      </c>
      <c r="Q7" s="181" t="s">
        <v>416</v>
      </c>
      <c r="R7" s="180" t="s">
        <v>609</v>
      </c>
      <c r="S7" s="181" t="s">
        <v>621</v>
      </c>
      <c r="T7" s="181" t="s">
        <v>416</v>
      </c>
      <c r="U7" s="180" t="s">
        <v>609</v>
      </c>
      <c r="V7" s="181" t="s">
        <v>621</v>
      </c>
      <c r="X7" s="230" t="s">
        <v>881</v>
      </c>
      <c r="Y7" s="230" t="s">
        <v>609</v>
      </c>
      <c r="Z7" s="230" t="s">
        <v>167</v>
      </c>
      <c r="AA7" s="230" t="s">
        <v>838</v>
      </c>
      <c r="AB7" s="230" t="s">
        <v>873</v>
      </c>
      <c r="AC7" s="230" t="s">
        <v>872</v>
      </c>
    </row>
    <row r="8" spans="2:41" x14ac:dyDescent="0.25">
      <c r="B8" s="181">
        <v>0</v>
      </c>
      <c r="C8" s="3">
        <v>0.34944237918215615</v>
      </c>
      <c r="D8" s="3">
        <v>0.65055762081784385</v>
      </c>
      <c r="E8" s="3">
        <v>7.8066914498141265E-2</v>
      </c>
      <c r="F8" s="3">
        <v>0.14869888475836432</v>
      </c>
      <c r="G8" s="150">
        <v>0.74721189591078063</v>
      </c>
      <c r="H8" s="3">
        <v>0.31200000000000006</v>
      </c>
      <c r="I8" s="3">
        <v>0.68799999999999994</v>
      </c>
      <c r="J8" s="3">
        <v>7.1999999999999995E-2</v>
      </c>
      <c r="K8" s="3">
        <v>0.184</v>
      </c>
      <c r="L8" s="150">
        <v>0.69599999999999995</v>
      </c>
      <c r="N8" s="181" t="s">
        <v>385</v>
      </c>
      <c r="O8" s="3">
        <v>0.67588325652841774</v>
      </c>
      <c r="P8" s="3">
        <v>0.3145587984297662</v>
      </c>
      <c r="Q8" s="181" t="s">
        <v>385</v>
      </c>
      <c r="R8" s="3">
        <v>0.75420168067226889</v>
      </c>
      <c r="S8" s="159">
        <v>0.30094537815126049</v>
      </c>
      <c r="T8" s="181" t="s">
        <v>385</v>
      </c>
      <c r="U8" s="3">
        <v>0.61578065134099613</v>
      </c>
      <c r="V8" s="159">
        <v>0.14744971264367815</v>
      </c>
      <c r="X8" s="230" t="s">
        <v>877</v>
      </c>
      <c r="Y8" s="3">
        <v>0.66769794889423628</v>
      </c>
      <c r="Z8" s="150">
        <v>6.5559757075741949</v>
      </c>
      <c r="AA8" s="81">
        <v>9488.6295928500494</v>
      </c>
      <c r="AB8" s="81">
        <v>12279.421654337501</v>
      </c>
      <c r="AC8" s="3">
        <v>0.40116878652457888</v>
      </c>
    </row>
    <row r="9" spans="2:41" x14ac:dyDescent="0.25">
      <c r="B9" s="181">
        <v>1</v>
      </c>
      <c r="C9" s="3">
        <v>0.51239669421487599</v>
      </c>
      <c r="D9" s="3">
        <v>0.48760330578512395</v>
      </c>
      <c r="E9" s="3">
        <v>0.10247933884297521</v>
      </c>
      <c r="F9" s="3">
        <v>0.1834710743801653</v>
      </c>
      <c r="G9" s="150">
        <v>0.71404958677685948</v>
      </c>
      <c r="H9" s="3">
        <v>0.52747252747252749</v>
      </c>
      <c r="I9" s="3">
        <v>0.47252747252747251</v>
      </c>
      <c r="J9" s="3">
        <v>9.8901098901098897E-2</v>
      </c>
      <c r="K9" s="3">
        <v>0.17582417582417584</v>
      </c>
      <c r="L9" s="150">
        <v>0.8351648351648352</v>
      </c>
      <c r="N9" s="181" t="s">
        <v>390</v>
      </c>
      <c r="O9" s="3">
        <v>0.64850976361767732</v>
      </c>
      <c r="P9" s="3">
        <v>0.19167523124357658</v>
      </c>
      <c r="Q9" s="181" t="s">
        <v>390</v>
      </c>
      <c r="R9" s="3">
        <v>0.85051546391752575</v>
      </c>
      <c r="S9" s="159">
        <v>0.20747422680412372</v>
      </c>
      <c r="T9" s="181" t="s">
        <v>390</v>
      </c>
      <c r="U9" s="3">
        <v>0.62255936083307151</v>
      </c>
      <c r="V9" s="159">
        <v>0.17213519457785359</v>
      </c>
      <c r="X9" s="230" t="s">
        <v>878</v>
      </c>
      <c r="Y9" s="3">
        <v>0.6844077387780072</v>
      </c>
      <c r="Z9" s="150">
        <v>6.6213963447273843</v>
      </c>
      <c r="AA9" s="81">
        <v>6726.8623024830704</v>
      </c>
      <c r="AB9" s="81">
        <v>8644.0505099562797</v>
      </c>
      <c r="AC9" s="3">
        <v>0.39458591420050471</v>
      </c>
    </row>
    <row r="10" spans="2:41" x14ac:dyDescent="0.25">
      <c r="B10" s="181">
        <v>2</v>
      </c>
      <c r="C10" s="3">
        <v>0.55443548387096775</v>
      </c>
      <c r="D10" s="3">
        <v>0.44556451612903225</v>
      </c>
      <c r="E10" s="3">
        <v>0.11559139784946236</v>
      </c>
      <c r="F10" s="3">
        <v>0.19623655913978494</v>
      </c>
      <c r="G10" s="150">
        <v>0.82594086021505375</v>
      </c>
      <c r="H10" s="3">
        <v>0.58680555555555558</v>
      </c>
      <c r="I10" s="3">
        <v>0.41319444444444442</v>
      </c>
      <c r="J10" s="3">
        <v>0.11805555555555555</v>
      </c>
      <c r="K10" s="3">
        <v>0.24652777777777779</v>
      </c>
      <c r="L10" s="150">
        <v>0.875</v>
      </c>
      <c r="N10" s="181" t="s">
        <v>397</v>
      </c>
      <c r="O10" s="3">
        <v>0.6502732240437159</v>
      </c>
      <c r="P10" s="3">
        <v>0.16575591985428051</v>
      </c>
      <c r="Q10" s="181" t="s">
        <v>397</v>
      </c>
      <c r="R10" s="3">
        <v>0.68656716417910446</v>
      </c>
      <c r="S10" s="159">
        <v>0.18159203980099503</v>
      </c>
      <c r="T10" s="181" t="s">
        <v>397</v>
      </c>
      <c r="U10" s="3">
        <v>0.62555534459844309</v>
      </c>
      <c r="V10" s="159">
        <v>0.17509018416555913</v>
      </c>
      <c r="X10" s="230" t="s">
        <v>879</v>
      </c>
      <c r="Y10" s="3">
        <v>0.72079735906551545</v>
      </c>
      <c r="Z10" s="150">
        <v>6.7629507364144237</v>
      </c>
      <c r="AA10" s="81">
        <v>6982.6353421859003</v>
      </c>
      <c r="AB10" s="81">
        <v>8897.8899773926096</v>
      </c>
      <c r="AC10" s="3">
        <v>0.41708989334687657</v>
      </c>
    </row>
    <row r="11" spans="2:41" x14ac:dyDescent="0.25">
      <c r="B11" s="181">
        <v>3</v>
      </c>
      <c r="C11" s="3">
        <v>0.58373205741626799</v>
      </c>
      <c r="D11" s="3">
        <v>0.41626794258373206</v>
      </c>
      <c r="E11" s="3">
        <v>0.11449077238550923</v>
      </c>
      <c r="F11" s="3">
        <v>0.20608339029391662</v>
      </c>
      <c r="G11" s="150">
        <v>0.80690362269309635</v>
      </c>
      <c r="H11" s="3">
        <v>0.60202020202020201</v>
      </c>
      <c r="I11" s="3">
        <v>0.39797979797979799</v>
      </c>
      <c r="J11" s="3">
        <v>0.11717171717171718</v>
      </c>
      <c r="K11" s="3">
        <v>0.17373737373737375</v>
      </c>
      <c r="L11" s="150">
        <v>0.81212121212121213</v>
      </c>
      <c r="N11" s="181" t="s">
        <v>396</v>
      </c>
      <c r="O11" s="3">
        <v>0.6103763987792471</v>
      </c>
      <c r="P11" s="3">
        <v>0.12919633774160733</v>
      </c>
      <c r="Q11" s="181" t="s">
        <v>396</v>
      </c>
      <c r="R11" s="3">
        <v>0.64545454545454539</v>
      </c>
      <c r="S11" s="159">
        <v>0.14242424242424243</v>
      </c>
      <c r="T11" s="181" t="s">
        <v>396</v>
      </c>
      <c r="U11" s="3">
        <v>0.60328993020123267</v>
      </c>
      <c r="V11" s="159">
        <v>0.18396669251806197</v>
      </c>
      <c r="AI11" s="175"/>
      <c r="AJ11" s="175"/>
      <c r="AK11" s="127"/>
      <c r="AL11" s="176"/>
      <c r="AM11" s="177"/>
      <c r="AN11" s="175"/>
      <c r="AO11" s="176"/>
    </row>
    <row r="12" spans="2:41" x14ac:dyDescent="0.25">
      <c r="B12" s="181">
        <v>4</v>
      </c>
      <c r="C12" s="3">
        <v>0.57893634840871022</v>
      </c>
      <c r="D12" s="3">
        <v>0.42106365159128978</v>
      </c>
      <c r="E12" s="3">
        <v>0.13170016750418762</v>
      </c>
      <c r="F12" s="3">
        <v>0.20791457286432161</v>
      </c>
      <c r="G12" s="150">
        <v>0.84778056951423786</v>
      </c>
      <c r="H12" s="3">
        <v>0.61735419630156474</v>
      </c>
      <c r="I12" s="3">
        <v>0.38264580369843526</v>
      </c>
      <c r="J12" s="3">
        <v>0.13513513513513514</v>
      </c>
      <c r="K12" s="3">
        <v>0.19630156472261737</v>
      </c>
      <c r="L12" s="150">
        <v>0.82645803698435283</v>
      </c>
      <c r="N12" s="181" t="s">
        <v>399</v>
      </c>
      <c r="O12" s="3">
        <v>0.59147424511545288</v>
      </c>
      <c r="P12" s="3">
        <v>9.7690941385435173E-2</v>
      </c>
      <c r="Q12" s="181" t="s">
        <v>399</v>
      </c>
      <c r="R12" s="3">
        <v>0.63736263736263743</v>
      </c>
      <c r="S12" s="159">
        <v>8.2417582417582416E-2</v>
      </c>
      <c r="T12" s="181" t="s">
        <v>399</v>
      </c>
      <c r="U12" s="3">
        <v>0.5999104405635356</v>
      </c>
      <c r="V12" s="159">
        <v>0.11876959112672661</v>
      </c>
    </row>
    <row r="13" spans="2:41" x14ac:dyDescent="0.25">
      <c r="B13" s="181">
        <v>5</v>
      </c>
      <c r="C13" s="3">
        <v>0.60520849976034508</v>
      </c>
      <c r="D13" s="3">
        <v>0.39479150023965492</v>
      </c>
      <c r="E13" s="3">
        <v>0.14906534590190126</v>
      </c>
      <c r="F13" s="3">
        <v>0.21904457581083239</v>
      </c>
      <c r="G13" s="150">
        <v>0.86179900942642595</v>
      </c>
      <c r="H13" s="3">
        <v>0.68913043478260871</v>
      </c>
      <c r="I13" s="3">
        <v>0.31086956521739129</v>
      </c>
      <c r="J13" s="3">
        <v>0.14456521739130435</v>
      </c>
      <c r="K13" s="3">
        <v>0.2326086956521739</v>
      </c>
      <c r="L13" s="150">
        <v>0.91739130434782612</v>
      </c>
      <c r="N13" s="181" t="s">
        <v>388</v>
      </c>
      <c r="O13" s="3">
        <v>0.64251245330012452</v>
      </c>
      <c r="P13" s="3">
        <v>0.25124533001245331</v>
      </c>
      <c r="Q13" s="181" t="s">
        <v>388</v>
      </c>
      <c r="R13" s="3">
        <v>0.68316831683168311</v>
      </c>
      <c r="S13" s="159">
        <v>0.21914191419141915</v>
      </c>
      <c r="T13" s="181" t="s">
        <v>388</v>
      </c>
      <c r="U13" s="3">
        <v>0.61935651271406345</v>
      </c>
      <c r="V13" s="159">
        <v>0.23819408406850026</v>
      </c>
    </row>
    <row r="14" spans="2:41" x14ac:dyDescent="0.25">
      <c r="B14" s="181">
        <v>6</v>
      </c>
      <c r="C14" s="3">
        <v>0.60726985381272225</v>
      </c>
      <c r="D14" s="3">
        <v>0.39273014618727775</v>
      </c>
      <c r="E14" s="3">
        <v>0.1463189780060582</v>
      </c>
      <c r="F14" s="3">
        <v>0.22375872514157777</v>
      </c>
      <c r="G14" s="150">
        <v>0.88621098380086927</v>
      </c>
      <c r="H14" s="3">
        <v>0.69307832422586524</v>
      </c>
      <c r="I14" s="3">
        <v>0.30692167577413476</v>
      </c>
      <c r="J14" s="3">
        <v>0.13661202185792351</v>
      </c>
      <c r="K14" s="3">
        <v>0.25136612021857924</v>
      </c>
      <c r="L14" s="150">
        <v>0.85519125683060104</v>
      </c>
      <c r="N14" s="181" t="s">
        <v>384</v>
      </c>
      <c r="O14" s="3">
        <v>0.65671191553544495</v>
      </c>
      <c r="P14" s="3">
        <v>0.16938159879336351</v>
      </c>
      <c r="Q14" s="181" t="s">
        <v>384</v>
      </c>
      <c r="R14" s="3">
        <v>0.71191619380183324</v>
      </c>
      <c r="S14" s="159">
        <v>0.15582714971628109</v>
      </c>
      <c r="T14" s="181" t="s">
        <v>384</v>
      </c>
      <c r="U14" s="3">
        <v>0.69875376020627422</v>
      </c>
      <c r="V14" s="159">
        <v>0.1400945423291792</v>
      </c>
    </row>
    <row r="15" spans="2:41" x14ac:dyDescent="0.25">
      <c r="B15" s="181">
        <v>7</v>
      </c>
      <c r="C15" s="3">
        <v>0.62971457696228339</v>
      </c>
      <c r="D15" s="3">
        <v>0.37028542303771661</v>
      </c>
      <c r="E15" s="3">
        <v>0.16692150866462793</v>
      </c>
      <c r="F15" s="3">
        <v>0.22680937818552496</v>
      </c>
      <c r="G15" s="150">
        <v>0.90902140672782872</v>
      </c>
      <c r="H15" s="3">
        <v>0.69068128425998432</v>
      </c>
      <c r="I15" s="3">
        <v>0.30931871574001568</v>
      </c>
      <c r="J15" s="3">
        <v>0.16209866875489429</v>
      </c>
      <c r="K15" s="3">
        <v>0.2255285826155051</v>
      </c>
      <c r="L15" s="150">
        <v>0.90211433046202039</v>
      </c>
      <c r="N15" s="181" t="s">
        <v>393</v>
      </c>
      <c r="O15" s="3">
        <v>0.61243105642766216</v>
      </c>
      <c r="P15" s="3">
        <v>0.15273652948663555</v>
      </c>
      <c r="Q15" s="181" t="s">
        <v>393</v>
      </c>
      <c r="R15" s="3">
        <v>0.65519765739385072</v>
      </c>
      <c r="S15" s="159">
        <v>0.14055636896046853</v>
      </c>
      <c r="T15" s="181" t="s">
        <v>393</v>
      </c>
      <c r="U15" s="3">
        <v>0.62377096587622904</v>
      </c>
      <c r="V15" s="159">
        <v>0.17090803932909196</v>
      </c>
    </row>
    <row r="16" spans="2:41" x14ac:dyDescent="0.25">
      <c r="B16" s="181">
        <v>8</v>
      </c>
      <c r="C16" s="3">
        <v>0.62868369351669939</v>
      </c>
      <c r="D16" s="3">
        <v>0.37131630648330061</v>
      </c>
      <c r="E16" s="3">
        <v>0.17344934044344654</v>
      </c>
      <c r="F16" s="3">
        <v>0.23393207970811114</v>
      </c>
      <c r="G16" s="150">
        <v>0.91692394049957904</v>
      </c>
      <c r="H16" s="3">
        <v>0.70800627943485095</v>
      </c>
      <c r="I16" s="3">
        <v>0.29199372056514905</v>
      </c>
      <c r="J16" s="3">
        <v>0.17032967032967034</v>
      </c>
      <c r="K16" s="3">
        <v>0.27708006279434849</v>
      </c>
      <c r="L16" s="150">
        <v>0.95447409733124022</v>
      </c>
      <c r="N16" s="181" t="s">
        <v>386</v>
      </c>
      <c r="O16" s="3">
        <v>0.63197650020981944</v>
      </c>
      <c r="P16" s="3">
        <v>0.12547209399916073</v>
      </c>
      <c r="Q16" s="181" t="s">
        <v>386</v>
      </c>
      <c r="R16" s="3">
        <v>0.70178739416745062</v>
      </c>
      <c r="S16" s="159">
        <v>0.12699905926622765</v>
      </c>
      <c r="T16" s="181" t="s">
        <v>386</v>
      </c>
      <c r="U16" s="3">
        <v>0.62768817204301075</v>
      </c>
      <c r="V16" s="159">
        <v>0.13239247311827956</v>
      </c>
    </row>
    <row r="17" spans="2:22" x14ac:dyDescent="0.25">
      <c r="B17" s="181">
        <v>9</v>
      </c>
      <c r="C17" s="3">
        <v>0.64195759604654867</v>
      </c>
      <c r="D17" s="3">
        <v>0.35804240395345133</v>
      </c>
      <c r="E17" s="3">
        <v>0.1804559222062809</v>
      </c>
      <c r="F17" s="3">
        <v>0.2359317710824167</v>
      </c>
      <c r="G17" s="150">
        <v>0.94739359158297465</v>
      </c>
      <c r="H17" s="3">
        <v>0.73227091633466135</v>
      </c>
      <c r="I17" s="3">
        <v>0.26772908366533865</v>
      </c>
      <c r="J17" s="3">
        <v>0.18725099601593626</v>
      </c>
      <c r="K17" s="3">
        <v>0.26693227091633465</v>
      </c>
      <c r="L17" s="150">
        <v>0.94023904382470125</v>
      </c>
      <c r="N17" s="181" t="s">
        <v>389</v>
      </c>
      <c r="O17" s="3">
        <v>0.63922120572366881</v>
      </c>
      <c r="P17" s="3">
        <v>0.24161388693408398</v>
      </c>
      <c r="Q17" s="181" t="s">
        <v>389</v>
      </c>
      <c r="R17" s="3">
        <v>0.69290573372206032</v>
      </c>
      <c r="S17" s="159">
        <v>0.21768707482993196</v>
      </c>
      <c r="T17" s="181" t="s">
        <v>389</v>
      </c>
      <c r="U17" s="3">
        <v>0.65279406017975772</v>
      </c>
      <c r="V17" s="159">
        <v>0.23563892145369286</v>
      </c>
    </row>
    <row r="18" spans="2:22" x14ac:dyDescent="0.25">
      <c r="B18" s="181">
        <v>10</v>
      </c>
      <c r="C18" s="3">
        <v>0.63848216127036506</v>
      </c>
      <c r="D18" s="3">
        <v>0.361517838729635</v>
      </c>
      <c r="E18" s="3">
        <v>0.18663641988038771</v>
      </c>
      <c r="F18" s="3">
        <v>0.24974221488966797</v>
      </c>
      <c r="G18" s="150">
        <v>0.95029903072798516</v>
      </c>
      <c r="H18" s="3">
        <v>0.70508166969147013</v>
      </c>
      <c r="I18" s="3">
        <v>0.29491833030852987</v>
      </c>
      <c r="J18" s="3">
        <v>0.19691470054446461</v>
      </c>
      <c r="K18" s="3">
        <v>0.2558983666061706</v>
      </c>
      <c r="L18" s="150">
        <v>0.94918330308529941</v>
      </c>
      <c r="N18" s="181" t="s">
        <v>400</v>
      </c>
      <c r="O18" s="3">
        <v>0.68311981914091935</v>
      </c>
      <c r="P18" s="3">
        <v>0.17633760361718162</v>
      </c>
      <c r="Q18" s="181" t="s">
        <v>400</v>
      </c>
      <c r="R18" s="3">
        <v>0.74042220484753718</v>
      </c>
      <c r="S18" s="159">
        <v>0.17200938232994528</v>
      </c>
      <c r="T18" s="181" t="s">
        <v>400</v>
      </c>
      <c r="U18" s="3">
        <v>0.69797782126549257</v>
      </c>
      <c r="V18" s="159">
        <v>0.13698630136986301</v>
      </c>
    </row>
    <row r="19" spans="2:22" x14ac:dyDescent="0.25">
      <c r="B19" s="181">
        <v>11</v>
      </c>
      <c r="C19" s="3">
        <v>0.64778118894780912</v>
      </c>
      <c r="D19" s="3">
        <v>0.35221881105219088</v>
      </c>
      <c r="E19" s="3">
        <v>0.17917945855428413</v>
      </c>
      <c r="F19" s="3">
        <v>0.25453530560982418</v>
      </c>
      <c r="G19" s="150">
        <v>1.0019536701088474</v>
      </c>
      <c r="H19" s="3">
        <v>0.69837296620775968</v>
      </c>
      <c r="I19" s="3">
        <v>0.30162703379224032</v>
      </c>
      <c r="J19" s="3">
        <v>0.16645807259073842</v>
      </c>
      <c r="K19" s="3">
        <v>0.29286608260325409</v>
      </c>
      <c r="L19" s="150">
        <v>0.99249061326658328</v>
      </c>
      <c r="N19" s="181" t="s">
        <v>395</v>
      </c>
      <c r="O19" s="3">
        <v>0.5912311780336581</v>
      </c>
      <c r="P19" s="3">
        <v>0.12931798051372898</v>
      </c>
      <c r="Q19" s="181" t="s">
        <v>395</v>
      </c>
      <c r="R19" s="3">
        <v>0.63772048846675711</v>
      </c>
      <c r="S19" s="159">
        <v>0.10176390773405698</v>
      </c>
      <c r="T19" s="181" t="s">
        <v>395</v>
      </c>
      <c r="U19" s="3">
        <v>0.63749060856498874</v>
      </c>
      <c r="V19" s="159">
        <v>0.11570247933884298</v>
      </c>
    </row>
    <row r="20" spans="2:22" x14ac:dyDescent="0.25">
      <c r="B20" s="181">
        <v>12</v>
      </c>
      <c r="C20" s="3">
        <v>0.61921850079744811</v>
      </c>
      <c r="D20" s="3">
        <v>0.38078149920255183</v>
      </c>
      <c r="E20" s="3">
        <v>0.21012759170653908</v>
      </c>
      <c r="F20" s="3">
        <v>0.23046251993620415</v>
      </c>
      <c r="G20" s="150">
        <v>1.0003987240829346</v>
      </c>
      <c r="H20" s="3">
        <v>0.65764331210191096</v>
      </c>
      <c r="I20" s="3">
        <v>0.34235668789808904</v>
      </c>
      <c r="J20" s="3">
        <v>0.19585987261146498</v>
      </c>
      <c r="K20" s="3">
        <v>0.2643312101910828</v>
      </c>
      <c r="L20" s="150">
        <v>1.0334394904458599</v>
      </c>
      <c r="N20" s="181" t="s">
        <v>392</v>
      </c>
      <c r="O20" s="3">
        <v>0.61057962858750714</v>
      </c>
      <c r="P20" s="3">
        <v>0.11761395610579628</v>
      </c>
      <c r="Q20" s="181" t="s">
        <v>392</v>
      </c>
      <c r="R20" s="3">
        <v>0.69393939393939397</v>
      </c>
      <c r="S20" s="159">
        <v>0.10909090909090909</v>
      </c>
      <c r="T20" s="181" t="s">
        <v>392</v>
      </c>
      <c r="U20" s="3">
        <v>0.62681846932321317</v>
      </c>
      <c r="V20" s="159">
        <v>0.12713472485768501</v>
      </c>
    </row>
    <row r="21" spans="2:22" x14ac:dyDescent="0.25">
      <c r="B21" s="181">
        <v>13</v>
      </c>
      <c r="C21" s="3">
        <v>0.62180267965895253</v>
      </c>
      <c r="D21" s="3">
        <v>0.37819732034104753</v>
      </c>
      <c r="E21" s="3">
        <v>0.2046285018270402</v>
      </c>
      <c r="F21" s="3">
        <v>0.26857490864799027</v>
      </c>
      <c r="G21" s="150">
        <v>1.0816077953714982</v>
      </c>
      <c r="H21" s="3">
        <v>0.69859154929577461</v>
      </c>
      <c r="I21" s="3">
        <v>0.30140845070422539</v>
      </c>
      <c r="J21" s="3">
        <v>0.19436619718309858</v>
      </c>
      <c r="K21" s="3">
        <v>0.28732394366197184</v>
      </c>
      <c r="L21" s="150">
        <v>1.0676056338028168</v>
      </c>
      <c r="N21" s="181" t="s">
        <v>391</v>
      </c>
      <c r="O21" s="3">
        <v>0.60274828232354782</v>
      </c>
      <c r="P21" s="3">
        <v>0.20861961274203622</v>
      </c>
      <c r="Q21" s="181" t="s">
        <v>391</v>
      </c>
      <c r="R21" s="3">
        <v>0.65310492505353324</v>
      </c>
      <c r="S21" s="159">
        <v>0.18201284796573874</v>
      </c>
      <c r="T21" s="181" t="s">
        <v>391</v>
      </c>
      <c r="U21" s="3">
        <v>0.61240310077519378</v>
      </c>
      <c r="V21" s="159">
        <v>0.20852713178294574</v>
      </c>
    </row>
    <row r="22" spans="2:22" x14ac:dyDescent="0.25">
      <c r="B22" s="181">
        <v>14</v>
      </c>
      <c r="C22" s="3">
        <v>0.64658634538152615</v>
      </c>
      <c r="D22" s="3">
        <v>0.3534136546184739</v>
      </c>
      <c r="E22" s="3">
        <v>0.20080321285140562</v>
      </c>
      <c r="F22" s="3">
        <v>0.28012048192771083</v>
      </c>
      <c r="G22" s="150">
        <v>1.0923694779116466</v>
      </c>
      <c r="H22" s="3">
        <v>0.67755102040816317</v>
      </c>
      <c r="I22" s="3">
        <v>0.32244897959183683</v>
      </c>
      <c r="J22" s="3">
        <v>0.20816326530612245</v>
      </c>
      <c r="K22" s="3">
        <v>0.27755102040816326</v>
      </c>
      <c r="L22" s="150">
        <v>1.1877551020408164</v>
      </c>
      <c r="N22" s="181" t="s">
        <v>394</v>
      </c>
      <c r="O22" s="3">
        <v>0.6724715338245143</v>
      </c>
      <c r="P22" s="3">
        <v>0.18620227729403885</v>
      </c>
      <c r="Q22" s="181" t="s">
        <v>394</v>
      </c>
      <c r="R22" s="3">
        <v>0.70131771595900438</v>
      </c>
      <c r="S22" s="159">
        <v>0.1698389458272328</v>
      </c>
      <c r="T22" s="181" t="s">
        <v>394</v>
      </c>
      <c r="U22" s="3">
        <v>0.72801450589301897</v>
      </c>
      <c r="V22" s="159">
        <v>0.20761559383499548</v>
      </c>
    </row>
    <row r="23" spans="2:22" x14ac:dyDescent="0.25">
      <c r="B23" s="181">
        <v>15</v>
      </c>
      <c r="C23" s="3">
        <v>0.56131260794473226</v>
      </c>
      <c r="D23" s="3">
        <v>0.43868739205526769</v>
      </c>
      <c r="E23" s="3">
        <v>0.21588946459412781</v>
      </c>
      <c r="F23" s="3">
        <v>0.27461139896373055</v>
      </c>
      <c r="G23" s="150">
        <v>1.1312607944732298</v>
      </c>
      <c r="H23" s="3">
        <v>0.6148148148148147</v>
      </c>
      <c r="I23" s="3">
        <v>0.3851851851851853</v>
      </c>
      <c r="J23" s="3">
        <v>0.17037037037037037</v>
      </c>
      <c r="K23" s="3">
        <v>0.29629629629629628</v>
      </c>
      <c r="L23" s="150">
        <v>1.1703703703703703</v>
      </c>
      <c r="N23" s="181" t="s">
        <v>402</v>
      </c>
      <c r="O23" s="3">
        <v>0.58299039780521267</v>
      </c>
      <c r="P23" s="3">
        <v>0.16323731138545952</v>
      </c>
      <c r="Q23" s="181" t="s">
        <v>402</v>
      </c>
      <c r="R23" s="3">
        <v>0.62903225806451601</v>
      </c>
      <c r="S23" s="159">
        <v>0.15725806451612903</v>
      </c>
      <c r="T23" s="181" t="s">
        <v>402</v>
      </c>
      <c r="U23" s="3">
        <v>0.61102831594634865</v>
      </c>
      <c r="V23" s="159">
        <v>0.18032786885245902</v>
      </c>
    </row>
    <row r="24" spans="2:22" x14ac:dyDescent="0.25">
      <c r="B24" s="181">
        <v>16</v>
      </c>
      <c r="C24" s="3">
        <v>0.59437751004016059</v>
      </c>
      <c r="D24" s="3">
        <v>0.40562248995983935</v>
      </c>
      <c r="E24" s="3">
        <v>0.21285140562248997</v>
      </c>
      <c r="F24" s="3">
        <v>0.30522088353413657</v>
      </c>
      <c r="G24" s="150">
        <v>1.2409638554216869</v>
      </c>
      <c r="H24" s="3">
        <v>0.55932203389830504</v>
      </c>
      <c r="I24" s="3">
        <v>0.44067796610169496</v>
      </c>
      <c r="J24" s="3">
        <v>0.20338983050847459</v>
      </c>
      <c r="K24" s="3">
        <v>0.22033898305084745</v>
      </c>
      <c r="L24" s="150">
        <v>1.2203389830508475</v>
      </c>
      <c r="N24" s="181" t="s">
        <v>387</v>
      </c>
      <c r="O24" s="3">
        <v>0.56607700312174813</v>
      </c>
      <c r="P24" s="3">
        <v>0.11550468262226847</v>
      </c>
      <c r="Q24" s="181" t="s">
        <v>387</v>
      </c>
      <c r="R24" s="3">
        <v>0.63296703296703294</v>
      </c>
      <c r="S24" s="159">
        <v>0.10989010989010989</v>
      </c>
      <c r="T24" s="181" t="s">
        <v>387</v>
      </c>
      <c r="U24" s="3">
        <v>0.60526315789473695</v>
      </c>
      <c r="V24" s="159">
        <v>0.13636363636363635</v>
      </c>
    </row>
    <row r="25" spans="2:22" x14ac:dyDescent="0.25">
      <c r="B25" s="181">
        <v>17</v>
      </c>
      <c r="C25" s="3">
        <v>0.63414634146341464</v>
      </c>
      <c r="D25" s="3">
        <v>0.36585365853658536</v>
      </c>
      <c r="E25" s="3">
        <v>0.24390243902439024</v>
      </c>
      <c r="F25" s="3">
        <v>0.21951219512195122</v>
      </c>
      <c r="G25" s="150">
        <v>1.4146341463414633</v>
      </c>
      <c r="H25" s="3">
        <v>0.625</v>
      </c>
      <c r="I25" s="3">
        <v>0.375</v>
      </c>
      <c r="J25" s="3">
        <v>0</v>
      </c>
      <c r="K25" s="3">
        <v>0.25</v>
      </c>
      <c r="L25" s="150">
        <v>1.375</v>
      </c>
      <c r="N25" s="181" t="s">
        <v>401</v>
      </c>
      <c r="O25" s="3">
        <v>0.5</v>
      </c>
      <c r="P25" s="3">
        <v>0.1</v>
      </c>
      <c r="Q25" s="181" t="s">
        <v>401</v>
      </c>
      <c r="R25" s="3">
        <v>0.53475935828877008</v>
      </c>
      <c r="S25" s="159">
        <v>8.2887700534759357E-2</v>
      </c>
      <c r="T25" s="181" t="s">
        <v>401</v>
      </c>
      <c r="U25" s="3">
        <v>0.53976670201484622</v>
      </c>
      <c r="V25" s="159">
        <v>0.11240721102863202</v>
      </c>
    </row>
    <row r="26" spans="2:22" x14ac:dyDescent="0.25">
      <c r="N26" s="181" t="s">
        <v>398</v>
      </c>
      <c r="O26" s="161">
        <v>0.54338842975206614</v>
      </c>
      <c r="P26" s="161">
        <v>9.5041322314049589E-2</v>
      </c>
      <c r="Q26" s="181" t="s">
        <v>398</v>
      </c>
      <c r="R26" s="3">
        <v>0.61052631578947369</v>
      </c>
      <c r="S26" s="159">
        <v>6.8421052631578952E-2</v>
      </c>
      <c r="T26" s="181" t="s">
        <v>398</v>
      </c>
      <c r="U26" s="3">
        <v>0.53395784543325531</v>
      </c>
      <c r="V26" s="159">
        <v>0.10304449648711944</v>
      </c>
    </row>
    <row r="27" spans="2:22" x14ac:dyDescent="0.25">
      <c r="B27" s="246" t="s">
        <v>660</v>
      </c>
      <c r="C27" s="247"/>
      <c r="D27" s="247"/>
      <c r="E27" s="247"/>
      <c r="F27" s="247"/>
      <c r="G27" s="247"/>
      <c r="H27" s="247"/>
      <c r="I27" s="248"/>
      <c r="N27" s="178" t="s">
        <v>710</v>
      </c>
      <c r="O27" s="3">
        <v>0.62637485023689798</v>
      </c>
      <c r="P27" s="3">
        <v>0.16441720881427072</v>
      </c>
      <c r="Q27" s="178" t="s">
        <v>710</v>
      </c>
      <c r="R27" s="3">
        <v>0.62637485023689798</v>
      </c>
      <c r="S27" s="3">
        <v>0.16441720881427072</v>
      </c>
      <c r="T27" s="178" t="s">
        <v>710</v>
      </c>
      <c r="U27" s="3">
        <v>0.62637485023689798</v>
      </c>
      <c r="V27" s="3">
        <v>0.16441720881427072</v>
      </c>
    </row>
    <row r="28" spans="2:22" x14ac:dyDescent="0.25">
      <c r="B28" s="138" t="s">
        <v>631</v>
      </c>
      <c r="C28" s="136" t="s">
        <v>609</v>
      </c>
      <c r="D28" s="138" t="s">
        <v>610</v>
      </c>
      <c r="E28" s="138" t="s">
        <v>621</v>
      </c>
      <c r="F28" s="138" t="s">
        <v>665</v>
      </c>
      <c r="G28" s="138" t="s">
        <v>612</v>
      </c>
      <c r="H28" s="138" t="s">
        <v>613</v>
      </c>
      <c r="I28" s="138" t="s">
        <v>611</v>
      </c>
    </row>
    <row r="29" spans="2:22" x14ac:dyDescent="0.25">
      <c r="B29" s="22" t="s">
        <v>629</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41" t="s">
        <v>666</v>
      </c>
      <c r="O32" s="241"/>
      <c r="P32" s="241"/>
      <c r="Q32" s="241"/>
      <c r="R32" s="241"/>
      <c r="S32" s="241"/>
      <c r="T32" s="241"/>
      <c r="U32" s="241"/>
      <c r="V32" s="241"/>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181" t="s">
        <v>609</v>
      </c>
      <c r="O33" s="181" t="s">
        <v>610</v>
      </c>
      <c r="P33" s="181" t="s">
        <v>621</v>
      </c>
      <c r="Q33" s="181" t="s">
        <v>665</v>
      </c>
      <c r="R33" s="181" t="s">
        <v>612</v>
      </c>
      <c r="S33" s="181" t="s">
        <v>613</v>
      </c>
      <c r="T33" s="181" t="s">
        <v>611</v>
      </c>
      <c r="U33" s="181" t="s">
        <v>622</v>
      </c>
      <c r="V33" s="181" t="s">
        <v>709</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54" t="s">
        <v>615</v>
      </c>
      <c r="M34" s="254"/>
      <c r="N34" s="68">
        <f>SUM(S104:T104,X104)</f>
        <v>0.39303203427871863</v>
      </c>
      <c r="O34" s="68">
        <f>SUM(U104:W104)</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135" t="s">
        <v>614</v>
      </c>
      <c r="C35" s="3">
        <v>0.62637485023689798</v>
      </c>
      <c r="D35" s="3">
        <v>0.37393076407424786</v>
      </c>
      <c r="E35" s="3">
        <v>0.16441720881427072</v>
      </c>
      <c r="F35" s="3">
        <v>0.23935826109457886</v>
      </c>
      <c r="G35" s="150">
        <v>0.92041972717733478</v>
      </c>
      <c r="H35" s="3">
        <v>0.22089569779643231</v>
      </c>
      <c r="I35" s="135">
        <v>6.42</v>
      </c>
      <c r="L35" s="254" t="s">
        <v>614</v>
      </c>
      <c r="M35" s="254"/>
      <c r="N35" s="3">
        <v>0.62637485023689798</v>
      </c>
      <c r="O35" s="3">
        <v>0.37393076407424786</v>
      </c>
      <c r="P35" s="3">
        <v>0.16441720881427072</v>
      </c>
      <c r="Q35" s="3">
        <v>0.23935826109457886</v>
      </c>
      <c r="R35" s="150">
        <v>0.92041972717733478</v>
      </c>
      <c r="S35" s="3">
        <v>0.22089569779643231</v>
      </c>
      <c r="T35" s="178">
        <v>6.42</v>
      </c>
      <c r="U35" s="150">
        <v>7.447958027282267</v>
      </c>
      <c r="V35" s="11"/>
    </row>
    <row r="36" spans="2:111" x14ac:dyDescent="0.25">
      <c r="L36" s="127"/>
      <c r="M36" s="175"/>
      <c r="N36" s="175"/>
      <c r="O36" s="127"/>
      <c r="P36" s="175"/>
      <c r="Q36" s="175"/>
      <c r="R36" s="127"/>
      <c r="S36" s="175"/>
      <c r="T36" s="175"/>
    </row>
    <row r="37" spans="2:111" x14ac:dyDescent="0.25">
      <c r="L37" s="127"/>
      <c r="M37" s="175"/>
      <c r="N37" s="175"/>
      <c r="O37" s="127"/>
      <c r="P37" s="175"/>
      <c r="Q37" s="175"/>
      <c r="R37" s="127"/>
      <c r="S37" s="175"/>
      <c r="T37" s="175"/>
    </row>
    <row r="38" spans="2:111" ht="18.75" x14ac:dyDescent="0.3">
      <c r="B38" s="237" t="s">
        <v>46</v>
      </c>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c r="AA38" s="237"/>
      <c r="AB38" s="237"/>
      <c r="AC38" s="237"/>
      <c r="AD38" s="237"/>
      <c r="AE38" s="237"/>
      <c r="AF38" s="237"/>
    </row>
    <row r="40" spans="2:111" x14ac:dyDescent="0.25">
      <c r="B40" s="246" t="s">
        <v>660</v>
      </c>
      <c r="C40" s="247"/>
      <c r="D40" s="247"/>
      <c r="E40" s="247"/>
      <c r="F40" s="247"/>
      <c r="G40" s="247"/>
      <c r="H40" s="247"/>
      <c r="I40" s="247"/>
      <c r="J40" s="247"/>
      <c r="K40" s="247"/>
      <c r="L40" s="247"/>
      <c r="M40" s="247"/>
      <c r="N40" s="247"/>
      <c r="O40" s="247"/>
      <c r="P40" s="248"/>
      <c r="R40" s="246" t="s">
        <v>668</v>
      </c>
      <c r="S40" s="247"/>
      <c r="T40" s="247"/>
      <c r="U40" s="247"/>
      <c r="V40" s="247"/>
      <c r="W40" s="247"/>
      <c r="X40" s="247"/>
      <c r="Y40" s="247"/>
      <c r="Z40" s="247"/>
      <c r="AA40" s="247"/>
      <c r="AB40" s="247"/>
      <c r="AC40" s="247"/>
      <c r="AD40" s="247"/>
      <c r="AE40" s="247"/>
      <c r="AF40" s="248"/>
      <c r="AH40" s="241" t="s">
        <v>874</v>
      </c>
      <c r="AI40" s="241"/>
      <c r="AJ40" s="241"/>
      <c r="AK40" s="241"/>
      <c r="AL40" s="241"/>
      <c r="AM40" s="241"/>
    </row>
    <row r="41" spans="2:111" x14ac:dyDescent="0.25">
      <c r="B41" s="138" t="s">
        <v>631</v>
      </c>
      <c r="C41" s="138" t="s">
        <v>598</v>
      </c>
      <c r="D41" s="138" t="s">
        <v>599</v>
      </c>
      <c r="E41" s="138" t="s">
        <v>600</v>
      </c>
      <c r="F41" s="138" t="s">
        <v>602</v>
      </c>
      <c r="G41" s="138" t="s">
        <v>601</v>
      </c>
      <c r="H41" s="138" t="s">
        <v>603</v>
      </c>
      <c r="I41" s="138" t="s">
        <v>631</v>
      </c>
      <c r="J41" s="138" t="s">
        <v>632</v>
      </c>
      <c r="K41" s="138" t="s">
        <v>633</v>
      </c>
      <c r="L41" s="138" t="s">
        <v>604</v>
      </c>
      <c r="M41" s="138" t="s">
        <v>624</v>
      </c>
      <c r="N41" s="138" t="s">
        <v>625</v>
      </c>
      <c r="O41" s="138" t="s">
        <v>626</v>
      </c>
      <c r="P41" s="138" t="s">
        <v>627</v>
      </c>
      <c r="R41" s="181" t="s">
        <v>22</v>
      </c>
      <c r="S41" s="181" t="s">
        <v>598</v>
      </c>
      <c r="T41" s="181" t="s">
        <v>599</v>
      </c>
      <c r="U41" s="181" t="s">
        <v>600</v>
      </c>
      <c r="V41" s="181" t="s">
        <v>601</v>
      </c>
      <c r="W41" s="181" t="s">
        <v>602</v>
      </c>
      <c r="X41" s="181" t="s">
        <v>603</v>
      </c>
      <c r="Y41" s="181" t="s">
        <v>22</v>
      </c>
      <c r="Z41" s="181" t="s">
        <v>632</v>
      </c>
      <c r="AA41" s="181" t="s">
        <v>633</v>
      </c>
      <c r="AB41" s="181" t="s">
        <v>604</v>
      </c>
      <c r="AC41" s="181" t="s">
        <v>624</v>
      </c>
      <c r="AD41" s="181" t="s">
        <v>625</v>
      </c>
      <c r="AE41" s="181" t="s">
        <v>626</v>
      </c>
      <c r="AF41" s="181" t="s">
        <v>627</v>
      </c>
      <c r="AH41" s="230" t="s">
        <v>22</v>
      </c>
      <c r="AI41" s="230" t="s">
        <v>609</v>
      </c>
      <c r="AJ41" s="230" t="s">
        <v>167</v>
      </c>
      <c r="AK41" s="230" t="s">
        <v>838</v>
      </c>
      <c r="AL41" s="230" t="s">
        <v>873</v>
      </c>
      <c r="AM41" s="230" t="s">
        <v>872</v>
      </c>
    </row>
    <row r="42" spans="2:111" x14ac:dyDescent="0.25">
      <c r="B42" s="22" t="s">
        <v>629</v>
      </c>
      <c r="C42" s="68">
        <v>5.5821025195482189E-2</v>
      </c>
      <c r="D42" s="68">
        <v>0.48385461917173472</v>
      </c>
      <c r="E42" s="68">
        <v>0.20373588184187663</v>
      </c>
      <c r="F42" s="68">
        <v>0.10548798146539241</v>
      </c>
      <c r="G42" s="68">
        <v>0.113958876339415</v>
      </c>
      <c r="H42" s="68">
        <v>3.7141615986099046E-2</v>
      </c>
      <c r="I42" s="22" t="s">
        <v>629</v>
      </c>
      <c r="J42" s="68">
        <v>0.57681726035331593</v>
      </c>
      <c r="K42" s="68">
        <v>0.42318273964668407</v>
      </c>
      <c r="L42" s="68">
        <v>8.3333333333333329E-2</v>
      </c>
      <c r="M42" s="68">
        <v>0.23146539241239503</v>
      </c>
      <c r="N42" s="42">
        <v>0.8593976252534028</v>
      </c>
      <c r="O42" s="68">
        <v>0.20576310454677094</v>
      </c>
      <c r="P42" s="42">
        <v>6.1646394439617724</v>
      </c>
      <c r="R42" s="181">
        <v>0</v>
      </c>
      <c r="S42" s="3">
        <v>2.6022304832713755E-2</v>
      </c>
      <c r="T42" s="3">
        <v>0.30855018587360594</v>
      </c>
      <c r="U42" s="3">
        <v>0.32342007434944237</v>
      </c>
      <c r="V42" s="3">
        <v>0.13382899628252787</v>
      </c>
      <c r="W42" s="3">
        <v>0.19330855018587362</v>
      </c>
      <c r="X42" s="3">
        <v>1.4869888475836431E-2</v>
      </c>
      <c r="Y42" s="181">
        <v>0</v>
      </c>
      <c r="Z42" s="3">
        <v>0.34944237918215615</v>
      </c>
      <c r="AA42" s="3">
        <v>0.65055762081784385</v>
      </c>
      <c r="AB42" s="3">
        <v>7.8066914498141265E-2</v>
      </c>
      <c r="AC42" s="3">
        <v>0.14869888475836432</v>
      </c>
      <c r="AD42" s="150">
        <v>0.74721189591078063</v>
      </c>
      <c r="AE42" s="3">
        <v>0.16728624535315986</v>
      </c>
      <c r="AF42" s="150">
        <v>5.1152416356877319</v>
      </c>
      <c r="AH42" s="230">
        <v>2</v>
      </c>
      <c r="AI42" s="3">
        <v>0.56097560975609762</v>
      </c>
      <c r="AJ42" s="150">
        <v>6.1219512195121952</v>
      </c>
      <c r="AK42" s="81">
        <v>7754.5454545454504</v>
      </c>
      <c r="AL42" s="81">
        <v>12150</v>
      </c>
      <c r="AM42" s="3">
        <v>0.46341463414634149</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181">
        <v>1</v>
      </c>
      <c r="S43" s="3">
        <v>4.7933884297520664E-2</v>
      </c>
      <c r="T43" s="3">
        <v>0.43305785123966944</v>
      </c>
      <c r="U43" s="3">
        <v>0.24958677685950414</v>
      </c>
      <c r="V43" s="3">
        <v>0.13553719008264462</v>
      </c>
      <c r="W43" s="3">
        <v>0.10247933884297521</v>
      </c>
      <c r="X43" s="3">
        <v>3.1404958677685953E-2</v>
      </c>
      <c r="Y43" s="181">
        <v>1</v>
      </c>
      <c r="Z43" s="3">
        <v>0.51239669421487599</v>
      </c>
      <c r="AA43" s="3">
        <v>0.48760330578512395</v>
      </c>
      <c r="AB43" s="3">
        <v>0.10247933884297521</v>
      </c>
      <c r="AC43" s="3">
        <v>0.1834710743801653</v>
      </c>
      <c r="AD43" s="150">
        <v>0.71404958677685948</v>
      </c>
      <c r="AE43" s="3">
        <v>0.15537190082644628</v>
      </c>
      <c r="AF43" s="150">
        <v>5.9190082644628097</v>
      </c>
      <c r="AH43" s="230">
        <v>3</v>
      </c>
      <c r="AI43" s="3">
        <v>0.5625</v>
      </c>
      <c r="AJ43" s="150">
        <v>6.1</v>
      </c>
      <c r="AK43" s="81">
        <v>7474.4680851063804</v>
      </c>
      <c r="AL43" s="81">
        <v>10522.222222222201</v>
      </c>
      <c r="AM43" s="3">
        <v>0.46250000000000002</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181">
        <v>2</v>
      </c>
      <c r="S44" s="3">
        <v>5.779569892473118E-2</v>
      </c>
      <c r="T44" s="3">
        <v>0.46706989247311825</v>
      </c>
      <c r="U44" s="3">
        <v>0.23588709677419356</v>
      </c>
      <c r="V44" s="3">
        <v>0.13508064516129031</v>
      </c>
      <c r="W44" s="3">
        <v>7.459677419354839E-2</v>
      </c>
      <c r="X44" s="3">
        <v>2.9569892473118281E-2</v>
      </c>
      <c r="Y44" s="181">
        <v>2</v>
      </c>
      <c r="Z44" s="3">
        <v>0.55443548387096775</v>
      </c>
      <c r="AA44" s="3">
        <v>0.44556451612903225</v>
      </c>
      <c r="AB44" s="3">
        <v>0.11559139784946236</v>
      </c>
      <c r="AC44" s="3">
        <v>0.19623655913978494</v>
      </c>
      <c r="AD44" s="150">
        <v>0.82594086021505375</v>
      </c>
      <c r="AE44" s="3">
        <v>0.19086021505376344</v>
      </c>
      <c r="AF44" s="150">
        <v>6.077284946236559</v>
      </c>
      <c r="AH44" s="230">
        <v>4</v>
      </c>
      <c r="AI44" s="3">
        <v>0.5695461200585652</v>
      </c>
      <c r="AJ44" s="150">
        <v>6.1390922401171304</v>
      </c>
      <c r="AK44" s="81">
        <v>8481.3725490195993</v>
      </c>
      <c r="AL44" s="81">
        <v>10084.4444444444</v>
      </c>
      <c r="AM44" s="3">
        <v>0.49633967789165445</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181">
        <v>3</v>
      </c>
      <c r="S45" s="3">
        <v>5.3315105946684892E-2</v>
      </c>
      <c r="T45" s="3">
        <v>0.50273410799726592</v>
      </c>
      <c r="U45" s="3">
        <v>0.22795625427204375</v>
      </c>
      <c r="V45" s="3">
        <v>0.12064251537935748</v>
      </c>
      <c r="W45" s="3">
        <v>6.7669172932330823E-2</v>
      </c>
      <c r="X45" s="3">
        <v>2.7682843472317156E-2</v>
      </c>
      <c r="Y45" s="181">
        <v>3</v>
      </c>
      <c r="Z45" s="3">
        <v>0.58373205741626799</v>
      </c>
      <c r="AA45" s="3">
        <v>0.41626794258373206</v>
      </c>
      <c r="AB45" s="3">
        <v>0.11449077238550923</v>
      </c>
      <c r="AC45" s="3">
        <v>0.20608339029391662</v>
      </c>
      <c r="AD45" s="150">
        <v>0.80690362269309635</v>
      </c>
      <c r="AE45" s="3">
        <v>0.17737525632262474</v>
      </c>
      <c r="AF45" s="150">
        <v>6.2142857142857144</v>
      </c>
      <c r="AH45" s="230">
        <v>5</v>
      </c>
      <c r="AI45" s="3">
        <v>0.61220930232558135</v>
      </c>
      <c r="AJ45" s="150">
        <v>6.3011627906976742</v>
      </c>
      <c r="AK45" s="81">
        <v>8632.4942791762005</v>
      </c>
      <c r="AL45" s="81">
        <v>10855.873925501401</v>
      </c>
      <c r="AM45" s="3">
        <v>0.4569767441860465</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181">
        <v>4</v>
      </c>
      <c r="S46" s="3">
        <v>4.9623115577889447E-2</v>
      </c>
      <c r="T46" s="3">
        <v>0.49916247906197653</v>
      </c>
      <c r="U46" s="3">
        <v>0.23743718592964824</v>
      </c>
      <c r="V46" s="3">
        <v>0.12311557788944724</v>
      </c>
      <c r="W46" s="3">
        <v>6.0510887772194308E-2</v>
      </c>
      <c r="X46" s="3">
        <v>3.015075376884422E-2</v>
      </c>
      <c r="Y46" s="181">
        <v>4</v>
      </c>
      <c r="Z46" s="3">
        <v>0.57893634840871022</v>
      </c>
      <c r="AA46" s="3">
        <v>0.42106365159128978</v>
      </c>
      <c r="AB46" s="3">
        <v>0.13170016750418762</v>
      </c>
      <c r="AC46" s="3">
        <v>0.20791457286432161</v>
      </c>
      <c r="AD46" s="150">
        <v>0.84778056951423786</v>
      </c>
      <c r="AE46" s="3">
        <v>0.19430485762144054</v>
      </c>
      <c r="AF46" s="150">
        <v>6.2116834170854274</v>
      </c>
      <c r="AH46" s="230">
        <v>6</v>
      </c>
      <c r="AI46" s="3">
        <v>0.61511216056670603</v>
      </c>
      <c r="AJ46" s="150">
        <v>6.3394332939787486</v>
      </c>
      <c r="AK46" s="81">
        <v>9002.5056947608191</v>
      </c>
      <c r="AL46" s="81">
        <v>11254.1538461538</v>
      </c>
      <c r="AM46" s="3">
        <v>0.45100354191263281</v>
      </c>
    </row>
    <row r="47" spans="2:111" x14ac:dyDescent="0.25">
      <c r="B47" s="164">
        <v>34567</v>
      </c>
      <c r="C47" s="162">
        <v>5.9877370207023342E-2</v>
      </c>
      <c r="D47" s="162">
        <v>0.51198753491950177</v>
      </c>
      <c r="E47" s="162">
        <v>0.22603063463036668</v>
      </c>
      <c r="F47" s="162">
        <v>5.9577478102986858E-2</v>
      </c>
      <c r="G47" s="162">
        <v>0.10778513382685143</v>
      </c>
      <c r="H47" s="162">
        <v>3.4741848313269902E-2</v>
      </c>
      <c r="I47" s="164">
        <v>34567</v>
      </c>
      <c r="J47" s="162">
        <v>0.60660675343979498</v>
      </c>
      <c r="K47" s="162">
        <v>0.39339324656020502</v>
      </c>
      <c r="L47" s="162">
        <v>0.17114711989490738</v>
      </c>
      <c r="M47" s="162">
        <v>0.23025846135792449</v>
      </c>
      <c r="N47" s="165">
        <v>0.93525590249594981</v>
      </c>
      <c r="O47" s="162">
        <v>0.22612842553385684</v>
      </c>
      <c r="P47" s="165">
        <v>6.3315176822251997</v>
      </c>
      <c r="R47" s="181">
        <v>5</v>
      </c>
      <c r="S47" s="3">
        <v>5.1765457740853171E-2</v>
      </c>
      <c r="T47" s="3">
        <v>0.52148905575970605</v>
      </c>
      <c r="U47" s="3">
        <v>0.23246525003994248</v>
      </c>
      <c r="V47" s="3">
        <v>0.10672631410768493</v>
      </c>
      <c r="W47" s="3">
        <v>5.5599936092027478E-2</v>
      </c>
      <c r="X47" s="3">
        <v>3.1953986259785912E-2</v>
      </c>
      <c r="Y47" s="181">
        <v>5</v>
      </c>
      <c r="Z47" s="3">
        <v>0.60520849976034508</v>
      </c>
      <c r="AA47" s="3">
        <v>0.39479150023965492</v>
      </c>
      <c r="AB47" s="3">
        <v>0.14906534590190126</v>
      </c>
      <c r="AC47" s="3">
        <v>0.21904457581083239</v>
      </c>
      <c r="AD47" s="150">
        <v>0.86179900942642595</v>
      </c>
      <c r="AE47" s="3">
        <v>0.19699632529158012</v>
      </c>
      <c r="AF47" s="150">
        <v>6.309314586994728</v>
      </c>
      <c r="AH47" s="230">
        <v>7</v>
      </c>
      <c r="AI47" s="3">
        <v>0.65026817088958755</v>
      </c>
      <c r="AJ47" s="150">
        <v>6.4967634547808393</v>
      </c>
      <c r="AK47" s="81">
        <v>8776.8624641833794</v>
      </c>
      <c r="AL47" s="81">
        <v>11597.9939819458</v>
      </c>
      <c r="AM47" s="3">
        <v>0.44257444054004069</v>
      </c>
    </row>
    <row r="48" spans="2:111" x14ac:dyDescent="0.25">
      <c r="B48" s="251" t="s">
        <v>687</v>
      </c>
      <c r="C48" s="252"/>
      <c r="D48" s="252"/>
      <c r="E48" s="252"/>
      <c r="F48" s="252"/>
      <c r="G48" s="252"/>
      <c r="H48" s="252"/>
      <c r="I48" s="252"/>
      <c r="J48" s="252"/>
      <c r="K48" s="252"/>
      <c r="L48" s="252"/>
      <c r="M48" s="252"/>
      <c r="N48" s="252"/>
      <c r="O48" s="252"/>
      <c r="P48" s="253"/>
      <c r="R48" s="181">
        <v>6</v>
      </c>
      <c r="S48" s="3">
        <v>5.6499407348873966E-2</v>
      </c>
      <c r="T48" s="3">
        <v>0.51666008165415511</v>
      </c>
      <c r="U48" s="3">
        <v>0.23008033715264059</v>
      </c>
      <c r="V48" s="3">
        <v>0.10838930593968128</v>
      </c>
      <c r="W48" s="3">
        <v>5.4260503094955878E-2</v>
      </c>
      <c r="X48" s="3">
        <v>3.4110364809693136E-2</v>
      </c>
      <c r="Y48" s="181">
        <v>6</v>
      </c>
      <c r="Z48" s="3">
        <v>0.60726985381272225</v>
      </c>
      <c r="AA48" s="3">
        <v>0.39273014618727775</v>
      </c>
      <c r="AB48" s="3">
        <v>0.1463189780060582</v>
      </c>
      <c r="AC48" s="3">
        <v>0.22375872514157777</v>
      </c>
      <c r="AD48" s="150">
        <v>0.88621098380086927</v>
      </c>
      <c r="AE48" s="3">
        <v>0.20913999736599501</v>
      </c>
      <c r="AF48" s="150">
        <v>6.3497958646121431</v>
      </c>
      <c r="AH48" s="230">
        <v>8</v>
      </c>
      <c r="AI48" s="3">
        <v>0.64404894327030038</v>
      </c>
      <c r="AJ48" s="150">
        <v>6.4870689655172411</v>
      </c>
      <c r="AK48" s="81">
        <v>9065.5350978135793</v>
      </c>
      <c r="AL48" s="81">
        <v>11672.874806800601</v>
      </c>
      <c r="AM48" s="3">
        <v>0.42157953281423804</v>
      </c>
    </row>
    <row r="49" spans="2:39" x14ac:dyDescent="0.25">
      <c r="B49" s="138" t="s">
        <v>659</v>
      </c>
      <c r="C49" s="138" t="s">
        <v>598</v>
      </c>
      <c r="D49" s="138" t="s">
        <v>599</v>
      </c>
      <c r="E49" s="138" t="s">
        <v>600</v>
      </c>
      <c r="F49" s="138" t="s">
        <v>602</v>
      </c>
      <c r="G49" s="138" t="s">
        <v>601</v>
      </c>
      <c r="H49" s="138" t="s">
        <v>603</v>
      </c>
      <c r="I49" s="138" t="s">
        <v>659</v>
      </c>
      <c r="J49" s="138" t="s">
        <v>632</v>
      </c>
      <c r="K49" s="138" t="s">
        <v>633</v>
      </c>
      <c r="L49" s="138" t="s">
        <v>604</v>
      </c>
      <c r="M49" s="138" t="s">
        <v>624</v>
      </c>
      <c r="N49" s="138" t="s">
        <v>625</v>
      </c>
      <c r="O49" s="138" t="s">
        <v>626</v>
      </c>
      <c r="P49" s="138" t="s">
        <v>627</v>
      </c>
      <c r="R49" s="181">
        <v>7</v>
      </c>
      <c r="S49" s="3">
        <v>6.2563710499490319E-2</v>
      </c>
      <c r="T49" s="3">
        <v>0.53083588175331298</v>
      </c>
      <c r="U49" s="3">
        <v>0.21916411824668705</v>
      </c>
      <c r="V49" s="3">
        <v>9.9260958205912339E-2</v>
      </c>
      <c r="W49" s="3">
        <v>5.1860346585117227E-2</v>
      </c>
      <c r="X49" s="3">
        <v>3.6314984709480122E-2</v>
      </c>
      <c r="Y49" s="181">
        <v>7</v>
      </c>
      <c r="Z49" s="3">
        <v>0.62971457696228339</v>
      </c>
      <c r="AA49" s="3">
        <v>0.37028542303771661</v>
      </c>
      <c r="AB49" s="3">
        <v>0.16692150866462793</v>
      </c>
      <c r="AC49" s="3">
        <v>0.22680937818552496</v>
      </c>
      <c r="AD49" s="150">
        <v>0.90902140672782872</v>
      </c>
      <c r="AE49" s="3">
        <v>0.21725280326197757</v>
      </c>
      <c r="AF49" s="150">
        <v>6.4568042813455655</v>
      </c>
      <c r="AH49" s="230">
        <v>9</v>
      </c>
      <c r="AI49" s="3">
        <v>0.67065581617999037</v>
      </c>
      <c r="AJ49" s="150">
        <v>6.5818573480134033</v>
      </c>
      <c r="AK49" s="81">
        <v>9325.1972386587695</v>
      </c>
      <c r="AL49" s="81">
        <v>12128.806584362101</v>
      </c>
      <c r="AM49" s="3">
        <v>0.41718525610339874</v>
      </c>
    </row>
    <row r="50" spans="2:39" x14ac:dyDescent="0.25">
      <c r="B50" s="138" t="s">
        <v>385</v>
      </c>
      <c r="C50" s="3">
        <v>6.4516129032258063E-2</v>
      </c>
      <c r="D50" s="3">
        <v>0.5780849974398361</v>
      </c>
      <c r="E50" s="3">
        <v>0.19457245263696876</v>
      </c>
      <c r="F50" s="3">
        <v>0.10069977811913296</v>
      </c>
      <c r="G50" s="3">
        <v>2.8844512715480459E-2</v>
      </c>
      <c r="H50" s="3">
        <v>3.3282130056323606E-2</v>
      </c>
      <c r="I50" s="138" t="s">
        <v>385</v>
      </c>
      <c r="J50" s="3">
        <v>0.67588325652841774</v>
      </c>
      <c r="K50" s="3">
        <v>0.32411674347158226</v>
      </c>
      <c r="L50" s="3">
        <v>0.3145587984297662</v>
      </c>
      <c r="M50" s="3">
        <v>0.25977129202935656</v>
      </c>
      <c r="N50" s="150">
        <v>1.0329407748762587</v>
      </c>
      <c r="O50" s="3">
        <v>0.25994196961938898</v>
      </c>
      <c r="P50" s="150">
        <v>6.6943164362519205</v>
      </c>
      <c r="R50" s="181">
        <v>8</v>
      </c>
      <c r="S50" s="3">
        <v>6.0623070446253161E-2</v>
      </c>
      <c r="T50" s="3">
        <v>0.53466180185237155</v>
      </c>
      <c r="U50" s="3">
        <v>0.22031995509402189</v>
      </c>
      <c r="V50" s="3">
        <v>9.3460566937973624E-2</v>
      </c>
      <c r="W50" s="3">
        <v>5.7535784451305083E-2</v>
      </c>
      <c r="X50" s="3">
        <v>3.3398821218074658E-2</v>
      </c>
      <c r="Y50" s="181">
        <v>8</v>
      </c>
      <c r="Z50" s="3">
        <v>0.62868369351669939</v>
      </c>
      <c r="AA50" s="3">
        <v>0.37131630648330061</v>
      </c>
      <c r="AB50" s="3">
        <v>0.17344934044344654</v>
      </c>
      <c r="AC50" s="3">
        <v>0.23393207970811114</v>
      </c>
      <c r="AD50" s="150">
        <v>0.91692394049957904</v>
      </c>
      <c r="AE50" s="3">
        <v>0.21709233791748528</v>
      </c>
      <c r="AF50" s="150">
        <v>6.4403592478248664</v>
      </c>
      <c r="AH50" s="230">
        <v>10</v>
      </c>
      <c r="AI50" s="3">
        <v>0.66769794889423628</v>
      </c>
      <c r="AJ50" s="150">
        <v>6.5559757075741949</v>
      </c>
      <c r="AK50" s="81">
        <v>9488.6295928500494</v>
      </c>
      <c r="AL50" s="81">
        <v>12279.421654337501</v>
      </c>
      <c r="AM50" s="3">
        <v>0.40116878652457888</v>
      </c>
    </row>
    <row r="51" spans="2:39" x14ac:dyDescent="0.25">
      <c r="B51" s="138" t="s">
        <v>390</v>
      </c>
      <c r="C51" s="3">
        <v>4.8304213771839674E-2</v>
      </c>
      <c r="D51" s="3">
        <v>0.57245632065775953</v>
      </c>
      <c r="E51" s="3">
        <v>0.19578622816032887</v>
      </c>
      <c r="F51" s="3">
        <v>0.12076053442959918</v>
      </c>
      <c r="G51" s="3">
        <v>3.4943473792394653E-2</v>
      </c>
      <c r="H51" s="3">
        <v>2.7749229188078109E-2</v>
      </c>
      <c r="I51" s="138" t="s">
        <v>390</v>
      </c>
      <c r="J51" s="3">
        <v>0.64850976361767732</v>
      </c>
      <c r="K51" s="3">
        <v>0.35149023638232268</v>
      </c>
      <c r="L51" s="3">
        <v>0.19167523124357658</v>
      </c>
      <c r="M51" s="3">
        <v>0.25282631038026721</v>
      </c>
      <c r="N51" s="150">
        <v>1.0945529290853031</v>
      </c>
      <c r="O51" s="3">
        <v>0.29650565262076051</v>
      </c>
      <c r="P51" s="150">
        <v>6.5334018499486124</v>
      </c>
      <c r="R51" s="181">
        <v>9</v>
      </c>
      <c r="S51" s="3">
        <v>5.6591742388012116E-2</v>
      </c>
      <c r="T51" s="3">
        <v>0.55428024868483983</v>
      </c>
      <c r="U51" s="3">
        <v>0.20373027259684362</v>
      </c>
      <c r="V51" s="3">
        <v>0.10122748286306392</v>
      </c>
      <c r="W51" s="3">
        <v>5.308464849354376E-2</v>
      </c>
      <c r="X51" s="3">
        <v>3.1085604973696796E-2</v>
      </c>
      <c r="Y51" s="181">
        <v>9</v>
      </c>
      <c r="Z51" s="3">
        <v>0.64195759604654867</v>
      </c>
      <c r="AA51" s="3">
        <v>0.35804240395345133</v>
      </c>
      <c r="AB51" s="3">
        <v>0.1804559222062809</v>
      </c>
      <c r="AC51" s="3">
        <v>0.2359317710824167</v>
      </c>
      <c r="AD51" s="150">
        <v>0.94739359158297465</v>
      </c>
      <c r="AE51" s="3">
        <v>0.23258409054678783</v>
      </c>
      <c r="AF51" s="150">
        <v>6.4728200223178707</v>
      </c>
      <c r="AH51" s="230">
        <v>11</v>
      </c>
      <c r="AI51" s="3">
        <v>0.67292191435768267</v>
      </c>
      <c r="AJ51" s="150">
        <v>6.5729219143576829</v>
      </c>
      <c r="AK51" s="81">
        <v>9684.6450192625198</v>
      </c>
      <c r="AL51" s="81">
        <v>12245.4976303317</v>
      </c>
      <c r="AM51" s="3">
        <v>0.38828715365239297</v>
      </c>
    </row>
    <row r="52" spans="2:39" ht="15.75" thickBot="1" x14ac:dyDescent="0.3">
      <c r="B52" s="138" t="s">
        <v>397</v>
      </c>
      <c r="C52" s="3">
        <v>5.0091074681238613E-2</v>
      </c>
      <c r="D52" s="3">
        <v>0.57285974499089254</v>
      </c>
      <c r="E52" s="3">
        <v>0.1785063752276867</v>
      </c>
      <c r="F52" s="161">
        <v>0.13114754098360656</v>
      </c>
      <c r="G52" s="3">
        <v>4.0072859744990891E-2</v>
      </c>
      <c r="H52" s="3">
        <v>2.7322404371584699E-2</v>
      </c>
      <c r="I52" s="138" t="s">
        <v>397</v>
      </c>
      <c r="J52" s="3">
        <v>0.6502732240437159</v>
      </c>
      <c r="K52" s="3">
        <v>0.3497267759562841</v>
      </c>
      <c r="L52" s="3">
        <v>0.16575591985428051</v>
      </c>
      <c r="M52" s="3">
        <v>0.24408014571948999</v>
      </c>
      <c r="N52" s="150">
        <v>1.1402550091074681</v>
      </c>
      <c r="O52" s="3">
        <v>0.30236794171220399</v>
      </c>
      <c r="P52" s="150">
        <v>6.517304189435337</v>
      </c>
      <c r="R52" s="181">
        <v>10</v>
      </c>
      <c r="S52" s="3">
        <v>5.8775005155702206E-2</v>
      </c>
      <c r="T52" s="3">
        <v>0.55083522375747573</v>
      </c>
      <c r="U52" s="3">
        <v>0.1950917714992782</v>
      </c>
      <c r="V52" s="3">
        <v>0.10600123736852959</v>
      </c>
      <c r="W52" s="3">
        <v>6.0424829861827178E-2</v>
      </c>
      <c r="X52" s="3">
        <v>2.887193235718705E-2</v>
      </c>
      <c r="Y52" s="181">
        <v>10</v>
      </c>
      <c r="Z52" s="3">
        <v>0.63848216127036506</v>
      </c>
      <c r="AA52" s="3">
        <v>0.361517838729635</v>
      </c>
      <c r="AB52" s="3">
        <v>0.18663641988038771</v>
      </c>
      <c r="AC52" s="3">
        <v>0.24974221488966797</v>
      </c>
      <c r="AD52" s="150">
        <v>0.95029903072798516</v>
      </c>
      <c r="AE52" s="3">
        <v>0.23860589812332439</v>
      </c>
      <c r="AF52" s="150">
        <v>6.4520519694782426</v>
      </c>
      <c r="AH52" s="230">
        <v>12</v>
      </c>
      <c r="AI52" s="3">
        <v>0.66558201449489718</v>
      </c>
      <c r="AJ52" s="150">
        <v>6.5503623724301141</v>
      </c>
      <c r="AK52" s="81">
        <v>10045.132127955399</v>
      </c>
      <c r="AL52" s="81">
        <v>12618.483412322201</v>
      </c>
      <c r="AM52" s="3">
        <v>0.36873243603017303</v>
      </c>
    </row>
    <row r="53" spans="2:39" ht="15.75" thickBot="1" x14ac:dyDescent="0.3">
      <c r="B53" s="138" t="s">
        <v>396</v>
      </c>
      <c r="C53" s="3">
        <v>5.2899287894201424E-2</v>
      </c>
      <c r="D53" s="3">
        <v>0.52695829094608337</v>
      </c>
      <c r="E53" s="187">
        <v>0.20142421159715157</v>
      </c>
      <c r="F53" s="185">
        <v>0.14343845371312308</v>
      </c>
      <c r="G53" s="184">
        <v>4.4760935910478125E-2</v>
      </c>
      <c r="H53" s="3">
        <v>3.0518819938962362E-2</v>
      </c>
      <c r="I53" s="138" t="s">
        <v>396</v>
      </c>
      <c r="J53" s="3">
        <v>0.6103763987792471</v>
      </c>
      <c r="K53" s="3">
        <v>0.3896236012207529</v>
      </c>
      <c r="L53" s="3">
        <v>0.12919633774160733</v>
      </c>
      <c r="M53" s="3">
        <v>0.2451678535096643</v>
      </c>
      <c r="N53" s="150">
        <v>1.0305188199389623</v>
      </c>
      <c r="O53" s="3">
        <v>0.27975584944048831</v>
      </c>
      <c r="P53" s="150">
        <v>6.3967446592065107</v>
      </c>
      <c r="R53" s="181">
        <v>11</v>
      </c>
      <c r="S53" s="3">
        <v>6.1121964833938038E-2</v>
      </c>
      <c r="T53" s="3">
        <v>0.54926039631593637</v>
      </c>
      <c r="U53" s="3">
        <v>0.19341334077588612</v>
      </c>
      <c r="V53" s="3">
        <v>9.9637175551214069E-2</v>
      </c>
      <c r="W53" s="3">
        <v>5.9168294725090706E-2</v>
      </c>
      <c r="X53" s="3">
        <v>3.7398827797934693E-2</v>
      </c>
      <c r="Y53" s="181">
        <v>11</v>
      </c>
      <c r="Z53" s="3">
        <v>0.64778118894780912</v>
      </c>
      <c r="AA53" s="3">
        <v>0.35221881105219088</v>
      </c>
      <c r="AB53" s="3">
        <v>0.17917945855428413</v>
      </c>
      <c r="AC53" s="3">
        <v>0.25453530560982418</v>
      </c>
      <c r="AD53" s="150">
        <v>1.0019536701088474</v>
      </c>
      <c r="AE53" s="3">
        <v>0.25453530560982418</v>
      </c>
      <c r="AF53" s="150">
        <v>6.5288864080379572</v>
      </c>
      <c r="AH53" s="230">
        <v>13</v>
      </c>
      <c r="AI53" s="3">
        <v>0.66877758587603142</v>
      </c>
      <c r="AJ53" s="150">
        <v>6.5592016887353672</v>
      </c>
      <c r="AK53" s="81">
        <v>10093.3980582524</v>
      </c>
      <c r="AL53" s="81">
        <v>12962.535211267599</v>
      </c>
      <c r="AM53" s="3">
        <v>0.33390903857225102</v>
      </c>
    </row>
    <row r="54" spans="2:39" ht="15.75" thickBot="1" x14ac:dyDescent="0.3">
      <c r="B54" s="138" t="s">
        <v>399</v>
      </c>
      <c r="C54" s="3">
        <v>3.5523978685612786E-2</v>
      </c>
      <c r="D54" s="3">
        <v>0.52753108348134992</v>
      </c>
      <c r="E54" s="187">
        <v>0.18294849023090587</v>
      </c>
      <c r="F54" s="188">
        <v>0.18117229129662521</v>
      </c>
      <c r="G54" s="184">
        <v>4.4404973357015987E-2</v>
      </c>
      <c r="H54" s="3">
        <v>2.8419182948490232E-2</v>
      </c>
      <c r="I54" s="138" t="s">
        <v>399</v>
      </c>
      <c r="J54" s="3">
        <v>0.59147424511545288</v>
      </c>
      <c r="K54" s="3">
        <v>0.40852575488454712</v>
      </c>
      <c r="L54" s="3">
        <v>9.7690941385435173E-2</v>
      </c>
      <c r="M54" s="3">
        <v>0.26998223801065718</v>
      </c>
      <c r="N54" s="150">
        <v>1.0426287744227354</v>
      </c>
      <c r="O54" s="3">
        <v>0.27708703374777977</v>
      </c>
      <c r="P54" s="150">
        <v>6.2912966252220253</v>
      </c>
      <c r="R54" s="181">
        <v>12</v>
      </c>
      <c r="S54" s="3">
        <v>6.1802232854864435E-2</v>
      </c>
      <c r="T54" s="3">
        <v>0.52232854864433809</v>
      </c>
      <c r="U54" s="3">
        <v>0.20494417862838915</v>
      </c>
      <c r="V54" s="3">
        <v>0.10127591706539076</v>
      </c>
      <c r="W54" s="3">
        <v>7.4561403508771926E-2</v>
      </c>
      <c r="X54" s="3">
        <v>3.5087719298245612E-2</v>
      </c>
      <c r="Y54" s="181">
        <v>12</v>
      </c>
      <c r="Z54" s="3">
        <v>0.61921850079744811</v>
      </c>
      <c r="AA54" s="3">
        <v>0.38078149920255183</v>
      </c>
      <c r="AB54" s="3">
        <v>0.21012759170653908</v>
      </c>
      <c r="AC54" s="3">
        <v>0.23046251993620415</v>
      </c>
      <c r="AD54" s="150">
        <v>1.0003987240829346</v>
      </c>
      <c r="AE54" s="3">
        <v>0.25558213716108452</v>
      </c>
      <c r="AF54" s="150">
        <v>6.3815789473684212</v>
      </c>
      <c r="AH54" s="230">
        <v>14</v>
      </c>
      <c r="AI54" s="3">
        <v>0.67321178120617109</v>
      </c>
      <c r="AJ54" s="150">
        <v>6.5366058906030853</v>
      </c>
      <c r="AK54" s="81">
        <v>10648.3180428134</v>
      </c>
      <c r="AL54" s="81">
        <v>13419.402985074599</v>
      </c>
      <c r="AM54" s="3">
        <v>0.29621318373071531</v>
      </c>
    </row>
    <row r="55" spans="2:39" x14ac:dyDescent="0.25">
      <c r="B55" s="138" t="s">
        <v>388</v>
      </c>
      <c r="C55" s="3">
        <v>6.934931506849315E-2</v>
      </c>
      <c r="D55" s="3">
        <v>0.53066625155666247</v>
      </c>
      <c r="E55" s="3">
        <v>0.1952054794520548</v>
      </c>
      <c r="F55" s="155">
        <v>9.9392901618929011E-2</v>
      </c>
      <c r="G55" s="3">
        <v>6.2889165628891658E-2</v>
      </c>
      <c r="H55" s="3">
        <v>4.249688667496887E-2</v>
      </c>
      <c r="I55" s="138" t="s">
        <v>388</v>
      </c>
      <c r="J55" s="3">
        <v>0.64251245330012452</v>
      </c>
      <c r="K55" s="3">
        <v>0.35748754669987548</v>
      </c>
      <c r="L55" s="3">
        <v>0.25124533001245331</v>
      </c>
      <c r="M55" s="3">
        <v>0.24439601494396015</v>
      </c>
      <c r="N55" s="150">
        <v>0.96295143212951428</v>
      </c>
      <c r="O55" s="3">
        <v>0.23622353673723537</v>
      </c>
      <c r="P55" s="150">
        <v>6.4925280199252802</v>
      </c>
      <c r="R55" s="181">
        <v>13</v>
      </c>
      <c r="S55" s="3">
        <v>5.7247259439707675E-2</v>
      </c>
      <c r="T55" s="3">
        <v>0.52618757612667477</v>
      </c>
      <c r="U55" s="3">
        <v>0.1881851400730816</v>
      </c>
      <c r="V55" s="3">
        <v>0.110231425091352</v>
      </c>
      <c r="W55" s="3">
        <v>7.9780755176613885E-2</v>
      </c>
      <c r="X55" s="3">
        <v>3.8367844092570033E-2</v>
      </c>
      <c r="Y55" s="181">
        <v>13</v>
      </c>
      <c r="Z55" s="3">
        <v>0.62180267965895253</v>
      </c>
      <c r="AA55" s="3">
        <v>0.37819732034104753</v>
      </c>
      <c r="AB55" s="3">
        <v>0.2046285018270402</v>
      </c>
      <c r="AC55" s="3">
        <v>0.26857490864799027</v>
      </c>
      <c r="AD55" s="150">
        <v>1.0816077953714982</v>
      </c>
      <c r="AE55" s="3">
        <v>0.27527405602923266</v>
      </c>
      <c r="AF55" s="150">
        <v>6.3928136419001218</v>
      </c>
      <c r="AH55" s="230">
        <v>15</v>
      </c>
      <c r="AI55" s="3">
        <v>0.65163739914570484</v>
      </c>
      <c r="AJ55" s="150">
        <v>6.4693877551020407</v>
      </c>
      <c r="AK55" s="81">
        <v>11078.688524590099</v>
      </c>
      <c r="AL55" s="81">
        <v>13350.704225352099</v>
      </c>
      <c r="AM55" s="3">
        <v>0.24584717607973422</v>
      </c>
    </row>
    <row r="56" spans="2:39" x14ac:dyDescent="0.25">
      <c r="B56" s="138" t="s">
        <v>384</v>
      </c>
      <c r="C56" s="3">
        <v>5.5806938159879339E-2</v>
      </c>
      <c r="D56" s="3">
        <v>0.56651583710407238</v>
      </c>
      <c r="E56" s="3">
        <v>0.17948717948717949</v>
      </c>
      <c r="F56" s="3">
        <v>0.10542986425339367</v>
      </c>
      <c r="G56" s="3">
        <v>5.8371040723981901E-2</v>
      </c>
      <c r="H56" s="3">
        <v>3.4389140271493215E-2</v>
      </c>
      <c r="I56" s="138" t="s">
        <v>384</v>
      </c>
      <c r="J56" s="3">
        <v>0.65671191553544495</v>
      </c>
      <c r="K56" s="3">
        <v>0.34328808446455505</v>
      </c>
      <c r="L56" s="3">
        <v>0.16938159879336351</v>
      </c>
      <c r="M56" s="3">
        <v>0.25972850678733034</v>
      </c>
      <c r="N56" s="150">
        <v>1.0006033182503771</v>
      </c>
      <c r="O56" s="3">
        <v>0.25007541478129713</v>
      </c>
      <c r="P56" s="150">
        <v>6.5322775263951733</v>
      </c>
      <c r="R56" s="181">
        <v>14</v>
      </c>
      <c r="S56" s="3">
        <v>6.224899598393574E-2</v>
      </c>
      <c r="T56" s="3">
        <v>0.54417670682730923</v>
      </c>
      <c r="U56" s="3">
        <v>0.16666666666666666</v>
      </c>
      <c r="V56" s="3">
        <v>0.10943775100401607</v>
      </c>
      <c r="W56" s="3">
        <v>7.7309236947791168E-2</v>
      </c>
      <c r="X56" s="3">
        <v>4.0160642570281124E-2</v>
      </c>
      <c r="Y56" s="181">
        <v>14</v>
      </c>
      <c r="Z56" s="3">
        <v>0.64658634538152615</v>
      </c>
      <c r="AA56" s="3">
        <v>0.3534136546184739</v>
      </c>
      <c r="AB56" s="3">
        <v>0.20080321285140562</v>
      </c>
      <c r="AC56" s="3">
        <v>0.28012048192771083</v>
      </c>
      <c r="AD56" s="150">
        <v>1.0923694779116466</v>
      </c>
      <c r="AE56" s="3">
        <v>0.28012048192771083</v>
      </c>
      <c r="AF56" s="150">
        <v>6.4989959839357434</v>
      </c>
      <c r="AH56" s="230">
        <v>16</v>
      </c>
      <c r="AI56" s="3">
        <v>0.6593001841620626</v>
      </c>
      <c r="AJ56" s="150">
        <v>6.5598526703499083</v>
      </c>
      <c r="AK56" s="81">
        <v>11257.971014492699</v>
      </c>
      <c r="AL56" s="81">
        <v>15835.1351351351</v>
      </c>
      <c r="AM56" s="3">
        <v>0.19521178637200737</v>
      </c>
    </row>
    <row r="57" spans="2:39" x14ac:dyDescent="0.25">
      <c r="B57" s="138" t="s">
        <v>393</v>
      </c>
      <c r="C57" s="3">
        <v>6.5125159100551555E-2</v>
      </c>
      <c r="D57" s="3">
        <v>0.50954603309291469</v>
      </c>
      <c r="E57" s="3">
        <v>0.18667798048366568</v>
      </c>
      <c r="F57" s="3">
        <v>0.10330929147221043</v>
      </c>
      <c r="G57" s="3">
        <v>9.7581671616461599E-2</v>
      </c>
      <c r="H57" s="3">
        <v>3.7759864234196014E-2</v>
      </c>
      <c r="I57" s="138" t="s">
        <v>393</v>
      </c>
      <c r="J57" s="3">
        <v>0.61243105642766216</v>
      </c>
      <c r="K57" s="3">
        <v>0.38756894357233784</v>
      </c>
      <c r="L57" s="3">
        <v>0.15273652948663555</v>
      </c>
      <c r="M57" s="3">
        <v>0.2494696648281714</v>
      </c>
      <c r="N57" s="150">
        <v>0.99172677131947395</v>
      </c>
      <c r="O57" s="3">
        <v>0.25434874840899446</v>
      </c>
      <c r="P57" s="150">
        <v>6.3415358506576158</v>
      </c>
      <c r="R57" s="181">
        <v>15</v>
      </c>
      <c r="S57" s="3">
        <v>4.4905008635578586E-2</v>
      </c>
      <c r="T57" s="3">
        <v>0.49050086355785838</v>
      </c>
      <c r="U57" s="3">
        <v>0.20898100172711573</v>
      </c>
      <c r="V57" s="3">
        <v>0.12607944732297063</v>
      </c>
      <c r="W57" s="3">
        <v>0.10362694300518134</v>
      </c>
      <c r="X57" s="3">
        <v>2.5906735751295335E-2</v>
      </c>
      <c r="Y57" s="181">
        <v>15</v>
      </c>
      <c r="Z57" s="3">
        <v>0.56131260794473226</v>
      </c>
      <c r="AA57" s="3">
        <v>0.43868739205526769</v>
      </c>
      <c r="AB57" s="3">
        <v>0.21588946459412781</v>
      </c>
      <c r="AC57" s="3">
        <v>0.27461139896373055</v>
      </c>
      <c r="AD57" s="150">
        <v>1.1312607944732298</v>
      </c>
      <c r="AE57" s="3">
        <v>0.29706390328151988</v>
      </c>
      <c r="AF57" s="150">
        <v>6.081174438687392</v>
      </c>
      <c r="AH57" s="230">
        <v>17</v>
      </c>
      <c r="AI57" s="3">
        <v>0.66153846153846152</v>
      </c>
      <c r="AJ57" s="150">
        <v>6.4153846153846157</v>
      </c>
      <c r="AK57" s="81">
        <v>11792.307692307601</v>
      </c>
      <c r="AL57" s="81">
        <v>15950</v>
      </c>
      <c r="AM57" s="3">
        <v>0.14615384615384616</v>
      </c>
    </row>
    <row r="58" spans="2:39" x14ac:dyDescent="0.25">
      <c r="B58" s="138" t="s">
        <v>386</v>
      </c>
      <c r="C58" s="3">
        <v>5.4972723457826271E-2</v>
      </c>
      <c r="D58" s="3">
        <v>0.54553084347461178</v>
      </c>
      <c r="E58" s="3">
        <v>0.14141838019303399</v>
      </c>
      <c r="F58" s="3">
        <v>0.10784725136382711</v>
      </c>
      <c r="G58" s="3">
        <v>0.11875786823331934</v>
      </c>
      <c r="H58" s="3">
        <v>3.1472933277381453E-2</v>
      </c>
      <c r="I58" s="138" t="s">
        <v>386</v>
      </c>
      <c r="J58" s="3">
        <v>0.63197650020981944</v>
      </c>
      <c r="K58" s="3">
        <v>0.36802349979018056</v>
      </c>
      <c r="L58" s="3">
        <v>0.12547209399916073</v>
      </c>
      <c r="M58" s="3">
        <v>0.24422996223248006</v>
      </c>
      <c r="N58" s="150">
        <v>0.93033990767939567</v>
      </c>
      <c r="O58" s="3">
        <v>0.23080151070079732</v>
      </c>
      <c r="P58" s="150">
        <v>6.4250944187998318</v>
      </c>
      <c r="R58" s="181">
        <v>16</v>
      </c>
      <c r="S58" s="3">
        <v>5.2208835341365459E-2</v>
      </c>
      <c r="T58" s="3">
        <v>0.50200803212851408</v>
      </c>
      <c r="U58" s="3">
        <v>0.17670682730923695</v>
      </c>
      <c r="V58" s="3">
        <v>0.13253012048192772</v>
      </c>
      <c r="W58" s="3">
        <v>9.6385542168674704E-2</v>
      </c>
      <c r="X58" s="3">
        <v>4.0160642570281124E-2</v>
      </c>
      <c r="Y58" s="181">
        <v>16</v>
      </c>
      <c r="Z58" s="3">
        <v>0.59437751004016059</v>
      </c>
      <c r="AA58" s="3">
        <v>0.40562248995983935</v>
      </c>
      <c r="AB58" s="3">
        <v>0.21285140562248997</v>
      </c>
      <c r="AC58" s="3">
        <v>0.30522088353413657</v>
      </c>
      <c r="AD58" s="150">
        <v>1.2409638554216869</v>
      </c>
      <c r="AE58" s="3">
        <v>0.35742971887550201</v>
      </c>
      <c r="AF58" s="150">
        <v>6.188755020080321</v>
      </c>
    </row>
    <row r="59" spans="2:39" x14ac:dyDescent="0.25">
      <c r="B59" s="138" t="s">
        <v>389</v>
      </c>
      <c r="C59" s="3">
        <v>6.2162796152943935E-2</v>
      </c>
      <c r="D59" s="3">
        <v>0.53811869575416371</v>
      </c>
      <c r="E59" s="3">
        <v>0.18449448745015248</v>
      </c>
      <c r="F59" s="3">
        <v>0.10485573539760731</v>
      </c>
      <c r="G59" s="3">
        <v>7.1428571428571425E-2</v>
      </c>
      <c r="H59" s="3">
        <v>3.8939713816561104E-2</v>
      </c>
      <c r="I59" s="138" t="s">
        <v>389</v>
      </c>
      <c r="J59" s="3">
        <v>0.63922120572366881</v>
      </c>
      <c r="K59" s="3">
        <v>0.36077879427633119</v>
      </c>
      <c r="L59" s="3">
        <v>0.24161388693408398</v>
      </c>
      <c r="M59" s="3">
        <v>0.25299085151301898</v>
      </c>
      <c r="N59" s="150">
        <v>0.99718508092892333</v>
      </c>
      <c r="O59" s="3">
        <v>0.24442880600516068</v>
      </c>
      <c r="P59" s="150">
        <v>6.4439361951677219</v>
      </c>
      <c r="R59" s="181">
        <v>17</v>
      </c>
      <c r="S59" s="3">
        <v>9.7560975609756101E-2</v>
      </c>
      <c r="T59" s="3">
        <v>0.51219512195121952</v>
      </c>
      <c r="U59" s="3">
        <v>7.3170731707317069E-2</v>
      </c>
      <c r="V59" s="3">
        <v>0.12195121951219512</v>
      </c>
      <c r="W59" s="3">
        <v>0.17073170731707318</v>
      </c>
      <c r="X59" s="3">
        <v>2.4390243902439025E-2</v>
      </c>
      <c r="Y59" s="181">
        <v>17</v>
      </c>
      <c r="Z59" s="3">
        <v>0.63414634146341464</v>
      </c>
      <c r="AA59" s="3">
        <v>0.36585365853658536</v>
      </c>
      <c r="AB59" s="3">
        <v>0.24390243902439024</v>
      </c>
      <c r="AC59" s="3">
        <v>0.21951219512195122</v>
      </c>
      <c r="AD59" s="150">
        <v>1.4146341463414633</v>
      </c>
      <c r="AE59" s="3">
        <v>0.34146341463414637</v>
      </c>
      <c r="AF59" s="150">
        <v>6.3902439024390247</v>
      </c>
      <c r="AH59" s="241" t="s">
        <v>875</v>
      </c>
      <c r="AI59" s="241"/>
      <c r="AJ59" s="241"/>
      <c r="AK59" s="241"/>
      <c r="AL59" s="241"/>
      <c r="AM59" s="241"/>
    </row>
    <row r="60" spans="2:39" x14ac:dyDescent="0.25">
      <c r="B60" s="138" t="s">
        <v>400</v>
      </c>
      <c r="C60" s="3">
        <v>5.5764883195177091E-2</v>
      </c>
      <c r="D60" s="3">
        <v>0.59608138658628484</v>
      </c>
      <c r="E60" s="3">
        <v>0.15410700828937454</v>
      </c>
      <c r="F60" s="3">
        <v>9.2690278824415981E-2</v>
      </c>
      <c r="G60" s="3">
        <v>7.0082893745290128E-2</v>
      </c>
      <c r="H60" s="3">
        <v>3.127354935945742E-2</v>
      </c>
      <c r="I60" s="138" t="s">
        <v>400</v>
      </c>
      <c r="J60" s="3">
        <v>0.68311981914091935</v>
      </c>
      <c r="K60" s="3">
        <v>0.31688018085908065</v>
      </c>
      <c r="L60" s="3">
        <v>0.17633760361718162</v>
      </c>
      <c r="M60" s="3">
        <v>0.24981160512434061</v>
      </c>
      <c r="N60" s="150">
        <v>1.0056518462697814</v>
      </c>
      <c r="O60" s="3">
        <v>0.26299924642049738</v>
      </c>
      <c r="P60" s="150">
        <v>6.6514694800301433</v>
      </c>
      <c r="R60" s="246" t="s">
        <v>667</v>
      </c>
      <c r="S60" s="247"/>
      <c r="T60" s="247"/>
      <c r="U60" s="247"/>
      <c r="V60" s="247"/>
      <c r="W60" s="247"/>
      <c r="X60" s="247"/>
      <c r="Y60" s="247"/>
      <c r="Z60" s="247"/>
      <c r="AA60" s="247"/>
      <c r="AB60" s="247"/>
      <c r="AC60" s="247"/>
      <c r="AD60" s="247"/>
      <c r="AE60" s="247"/>
      <c r="AF60" s="248"/>
      <c r="AH60" s="230" t="s">
        <v>22</v>
      </c>
      <c r="AI60" s="230" t="s">
        <v>609</v>
      </c>
      <c r="AJ60" s="230" t="s">
        <v>167</v>
      </c>
      <c r="AK60" s="230" t="s">
        <v>838</v>
      </c>
      <c r="AL60" s="230" t="s">
        <v>873</v>
      </c>
      <c r="AM60" s="230" t="s">
        <v>872</v>
      </c>
    </row>
    <row r="61" spans="2:39" x14ac:dyDescent="0.25">
      <c r="B61" s="138" t="s">
        <v>395</v>
      </c>
      <c r="C61" s="3">
        <v>5.2701505757307351E-2</v>
      </c>
      <c r="D61" s="3">
        <v>0.50752878653675815</v>
      </c>
      <c r="E61" s="3">
        <v>0.16651904340124005</v>
      </c>
      <c r="F61" s="3">
        <v>0.112488928255093</v>
      </c>
      <c r="G61" s="3">
        <v>0.12976085031000886</v>
      </c>
      <c r="H61" s="3">
        <v>3.100088573959256E-2</v>
      </c>
      <c r="I61" s="138" t="s">
        <v>395</v>
      </c>
      <c r="J61" s="3">
        <v>0.5912311780336581</v>
      </c>
      <c r="K61" s="3">
        <v>0.4087688219663419</v>
      </c>
      <c r="L61" s="3">
        <v>0.12931798051372898</v>
      </c>
      <c r="M61" s="3">
        <v>0.23870682019486272</v>
      </c>
      <c r="N61" s="150">
        <v>0.98804251550044286</v>
      </c>
      <c r="O61" s="3">
        <v>0.25066430469441986</v>
      </c>
      <c r="P61" s="150">
        <v>6.1904340124003543</v>
      </c>
      <c r="R61" s="181" t="s">
        <v>22</v>
      </c>
      <c r="S61" s="181" t="s">
        <v>598</v>
      </c>
      <c r="T61" s="181" t="s">
        <v>599</v>
      </c>
      <c r="U61" s="181" t="s">
        <v>600</v>
      </c>
      <c r="V61" s="181" t="s">
        <v>601</v>
      </c>
      <c r="W61" s="181" t="s">
        <v>602</v>
      </c>
      <c r="X61" s="181" t="s">
        <v>603</v>
      </c>
      <c r="Y61" s="181" t="s">
        <v>22</v>
      </c>
      <c r="Z61" s="181" t="s">
        <v>632</v>
      </c>
      <c r="AA61" s="181" t="s">
        <v>633</v>
      </c>
      <c r="AB61" s="181" t="s">
        <v>604</v>
      </c>
      <c r="AC61" s="181" t="s">
        <v>624</v>
      </c>
      <c r="AD61" s="181" t="s">
        <v>625</v>
      </c>
      <c r="AE61" s="181" t="s">
        <v>626</v>
      </c>
      <c r="AF61" s="181" t="s">
        <v>627</v>
      </c>
      <c r="AH61" s="230">
        <v>2</v>
      </c>
      <c r="AI61" s="3">
        <v>0.5089285714285714</v>
      </c>
      <c r="AJ61" s="150">
        <v>5.9464285714285712</v>
      </c>
      <c r="AK61" s="81">
        <v>5314.2857142857101</v>
      </c>
      <c r="AL61" s="81">
        <v>7238.7096774193496</v>
      </c>
      <c r="AM61" s="3">
        <v>0.4642857142857143</v>
      </c>
    </row>
    <row r="62" spans="2:39" x14ac:dyDescent="0.25">
      <c r="B62" s="138" t="s">
        <v>392</v>
      </c>
      <c r="C62" s="3">
        <v>5.908835115362971E-2</v>
      </c>
      <c r="D62" s="3">
        <v>0.52560495216657288</v>
      </c>
      <c r="E62" s="3">
        <v>0.1654473832301632</v>
      </c>
      <c r="F62" s="3">
        <v>0.11198649409116489</v>
      </c>
      <c r="G62" s="3">
        <v>0.11198649409116489</v>
      </c>
      <c r="H62" s="3">
        <v>2.5886325267304444E-2</v>
      </c>
      <c r="I62" s="138" t="s">
        <v>392</v>
      </c>
      <c r="J62" s="3">
        <v>0.61057962858750714</v>
      </c>
      <c r="K62" s="3">
        <v>0.38942037141249286</v>
      </c>
      <c r="L62" s="3">
        <v>0.11761395610579628</v>
      </c>
      <c r="M62" s="3">
        <v>0.25661226786719188</v>
      </c>
      <c r="N62" s="150">
        <v>0.95723128868880136</v>
      </c>
      <c r="O62" s="3">
        <v>0.24760832864378166</v>
      </c>
      <c r="P62" s="150">
        <v>6.3455261676983676</v>
      </c>
      <c r="R62" s="181">
        <v>0</v>
      </c>
      <c r="S62" s="3">
        <v>2.4E-2</v>
      </c>
      <c r="T62" s="3">
        <v>0.28000000000000003</v>
      </c>
      <c r="U62" s="3">
        <v>0.51200000000000001</v>
      </c>
      <c r="V62" s="3">
        <v>0.128</v>
      </c>
      <c r="W62" s="3">
        <v>4.8000000000000001E-2</v>
      </c>
      <c r="X62" s="3">
        <v>8.0000000000000002E-3</v>
      </c>
      <c r="Y62" s="181">
        <v>0</v>
      </c>
      <c r="Z62" s="3">
        <f t="shared" ref="Z62:Z79" si="0">SUM(S62:T62,X62)</f>
        <v>0.31200000000000006</v>
      </c>
      <c r="AA62" s="3">
        <f>1-Z62</f>
        <v>0.68799999999999994</v>
      </c>
      <c r="AB62" s="3">
        <v>7.1999999999999995E-2</v>
      </c>
      <c r="AC62" s="3">
        <v>0.184</v>
      </c>
      <c r="AD62" s="150">
        <v>0.69599999999999995</v>
      </c>
      <c r="AE62" s="3">
        <v>0.16</v>
      </c>
      <c r="AF62" s="150">
        <v>5.0960000000000001</v>
      </c>
      <c r="AH62" s="230">
        <v>3</v>
      </c>
      <c r="AI62" s="3">
        <v>0.58960573476702505</v>
      </c>
      <c r="AJ62" s="150">
        <v>6.2060931899641574</v>
      </c>
      <c r="AK62" s="81">
        <v>6079.19463087248</v>
      </c>
      <c r="AL62" s="81">
        <v>7854.0540540540496</v>
      </c>
      <c r="AM62" s="3">
        <v>0.46594982078853048</v>
      </c>
    </row>
    <row r="63" spans="2:39" x14ac:dyDescent="0.25">
      <c r="B63" s="138" t="s">
        <v>391</v>
      </c>
      <c r="C63" s="3">
        <v>5.1842598376014994E-2</v>
      </c>
      <c r="D63" s="3">
        <v>0.51280449718925669</v>
      </c>
      <c r="E63" s="3">
        <v>0.17114303560274829</v>
      </c>
      <c r="F63" s="3">
        <v>0.10493441599000625</v>
      </c>
      <c r="G63" s="3">
        <v>0.12117426608369769</v>
      </c>
      <c r="H63" s="3">
        <v>3.8101186758276076E-2</v>
      </c>
      <c r="I63" s="138" t="s">
        <v>391</v>
      </c>
      <c r="J63" s="3">
        <v>0.60274828232354782</v>
      </c>
      <c r="K63" s="3">
        <v>0.39725171767645218</v>
      </c>
      <c r="L63" s="3">
        <v>0.20861961274203622</v>
      </c>
      <c r="M63" s="3">
        <v>0.24609618988132417</v>
      </c>
      <c r="N63" s="150">
        <v>1.1143035602748281</v>
      </c>
      <c r="O63" s="3">
        <v>0.28419737663960026</v>
      </c>
      <c r="P63" s="150">
        <v>6.2429731417863836</v>
      </c>
      <c r="R63" s="181">
        <v>1</v>
      </c>
      <c r="S63" s="3">
        <v>3.2967032967032968E-2</v>
      </c>
      <c r="T63" s="3">
        <v>0.46153846153846156</v>
      </c>
      <c r="U63" s="3">
        <v>0.28021978021978022</v>
      </c>
      <c r="V63" s="3">
        <v>9.8901098901098897E-2</v>
      </c>
      <c r="W63" s="3">
        <v>9.3406593406593408E-2</v>
      </c>
      <c r="X63" s="3">
        <v>3.2967032967032968E-2</v>
      </c>
      <c r="Y63" s="181">
        <v>1</v>
      </c>
      <c r="Z63" s="3">
        <f t="shared" si="0"/>
        <v>0.52747252747252749</v>
      </c>
      <c r="AA63" s="3">
        <f t="shared" ref="AA63:AA79" si="1">1-Z63</f>
        <v>0.47252747252747251</v>
      </c>
      <c r="AB63" s="3">
        <v>9.8901098901098897E-2</v>
      </c>
      <c r="AC63" s="3">
        <v>0.17582417582417584</v>
      </c>
      <c r="AD63" s="150">
        <v>0.8351648351648352</v>
      </c>
      <c r="AE63" s="3">
        <v>0.19230769230769232</v>
      </c>
      <c r="AF63" s="150">
        <v>5.9175824175824179</v>
      </c>
      <c r="AH63" s="230">
        <v>4</v>
      </c>
      <c r="AI63" s="3">
        <v>0.61780415430267066</v>
      </c>
      <c r="AJ63" s="150">
        <v>6.3578635014836795</v>
      </c>
      <c r="AK63" s="81">
        <v>5824.5614035087701</v>
      </c>
      <c r="AL63" s="81">
        <v>7711.0062893081704</v>
      </c>
      <c r="AM63" s="3">
        <v>0.45934718100890209</v>
      </c>
    </row>
    <row r="64" spans="2:39" x14ac:dyDescent="0.25">
      <c r="B64" s="138" t="s">
        <v>394</v>
      </c>
      <c r="C64" s="3">
        <v>6.5639651707970523E-2</v>
      </c>
      <c r="D64" s="3">
        <v>0.57535164099129266</v>
      </c>
      <c r="E64" s="3">
        <v>0.11185532484929672</v>
      </c>
      <c r="F64" s="3">
        <v>9.3101138647019424E-2</v>
      </c>
      <c r="G64" s="3">
        <v>0.12257200267916946</v>
      </c>
      <c r="H64" s="3">
        <v>3.148024112525117E-2</v>
      </c>
      <c r="I64" s="138" t="s">
        <v>394</v>
      </c>
      <c r="J64" s="3">
        <v>0.6724715338245143</v>
      </c>
      <c r="K64" s="3">
        <v>0.3275284661754857</v>
      </c>
      <c r="L64" s="3">
        <v>0.18620227729403885</v>
      </c>
      <c r="M64" s="3">
        <v>0.25586068318821165</v>
      </c>
      <c r="N64" s="150">
        <v>1.0810448760884126</v>
      </c>
      <c r="O64" s="3">
        <v>0.28533154722036169</v>
      </c>
      <c r="P64" s="150">
        <v>6.6081714668452776</v>
      </c>
      <c r="R64" s="181">
        <v>2</v>
      </c>
      <c r="S64" s="3">
        <v>3.8194444444444448E-2</v>
      </c>
      <c r="T64" s="3">
        <v>0.52430555555555558</v>
      </c>
      <c r="U64" s="3">
        <v>0.19444444444444445</v>
      </c>
      <c r="V64" s="3">
        <v>0.11458333333333333</v>
      </c>
      <c r="W64" s="3">
        <v>0.10416666666666667</v>
      </c>
      <c r="X64" s="3">
        <v>2.4305555555555556E-2</v>
      </c>
      <c r="Y64" s="181">
        <v>2</v>
      </c>
      <c r="Z64" s="3">
        <f t="shared" si="0"/>
        <v>0.58680555555555558</v>
      </c>
      <c r="AA64" s="3">
        <f t="shared" si="1"/>
        <v>0.41319444444444442</v>
      </c>
      <c r="AB64" s="3">
        <v>0.11805555555555555</v>
      </c>
      <c r="AC64" s="3">
        <v>0.24652777777777779</v>
      </c>
      <c r="AD64" s="150">
        <v>0.875</v>
      </c>
      <c r="AE64" s="3">
        <v>0.2326388888888889</v>
      </c>
      <c r="AF64" s="150">
        <v>6.1840277777777777</v>
      </c>
      <c r="AH64" s="230">
        <v>5</v>
      </c>
      <c r="AI64" s="3">
        <v>0.65920596855848657</v>
      </c>
      <c r="AJ64" s="150">
        <v>6.5123900879296563</v>
      </c>
      <c r="AK64" s="81">
        <v>6079.6135265700404</v>
      </c>
      <c r="AL64" s="81">
        <v>7549.5562130177505</v>
      </c>
      <c r="AM64" s="3">
        <v>0.45590194511057819</v>
      </c>
    </row>
    <row r="65" spans="2:39" x14ac:dyDescent="0.25">
      <c r="B65" s="138" t="s">
        <v>402</v>
      </c>
      <c r="C65" s="3">
        <v>5.8984910836762688E-2</v>
      </c>
      <c r="D65" s="3">
        <v>0.4993141289437586</v>
      </c>
      <c r="E65" s="3">
        <v>0.14266117969821673</v>
      </c>
      <c r="F65" s="3">
        <v>0.10425240054869685</v>
      </c>
      <c r="G65" s="3">
        <v>0.17009602194787379</v>
      </c>
      <c r="H65" s="3">
        <v>2.4691358024691357E-2</v>
      </c>
      <c r="I65" s="138" t="s">
        <v>402</v>
      </c>
      <c r="J65" s="3">
        <v>0.58299039780521267</v>
      </c>
      <c r="K65" s="3">
        <v>0.41700960219478733</v>
      </c>
      <c r="L65" s="3">
        <v>0.16323731138545952</v>
      </c>
      <c r="M65" s="3">
        <v>0.24554183813443073</v>
      </c>
      <c r="N65" s="150">
        <v>0.9135802469135802</v>
      </c>
      <c r="O65" s="3">
        <v>0.22908093278463648</v>
      </c>
      <c r="P65" s="150">
        <v>6.112482853223594</v>
      </c>
      <c r="R65" s="181">
        <v>3</v>
      </c>
      <c r="S65" s="3">
        <v>3.6363636363636362E-2</v>
      </c>
      <c r="T65" s="3">
        <v>0.55151515151515151</v>
      </c>
      <c r="U65" s="3">
        <v>0.18787878787878787</v>
      </c>
      <c r="V65" s="3">
        <v>0.12121212121212122</v>
      </c>
      <c r="W65" s="3">
        <v>8.8888888888888892E-2</v>
      </c>
      <c r="X65" s="3">
        <v>1.4141414141414142E-2</v>
      </c>
      <c r="Y65" s="181">
        <v>3</v>
      </c>
      <c r="Z65" s="3">
        <f t="shared" si="0"/>
        <v>0.60202020202020201</v>
      </c>
      <c r="AA65" s="3">
        <f t="shared" si="1"/>
        <v>0.39797979797979799</v>
      </c>
      <c r="AB65" s="3">
        <v>0.11717171717171718</v>
      </c>
      <c r="AC65" s="3">
        <v>0.17373737373737375</v>
      </c>
      <c r="AD65" s="150">
        <v>0.81212121212121213</v>
      </c>
      <c r="AE65" s="3">
        <v>0.18181818181818182</v>
      </c>
      <c r="AF65" s="150">
        <v>6.2363636363636363</v>
      </c>
      <c r="AH65" s="230">
        <v>6</v>
      </c>
      <c r="AI65" s="3">
        <v>0.65564699205448351</v>
      </c>
      <c r="AJ65" s="150">
        <v>6.5066685584562993</v>
      </c>
      <c r="AK65" s="81">
        <v>6188.7829500841199</v>
      </c>
      <c r="AL65" s="81">
        <v>7857.59587020649</v>
      </c>
      <c r="AM65" s="3">
        <v>0.44537457434733257</v>
      </c>
    </row>
    <row r="66" spans="2:39" x14ac:dyDescent="0.25">
      <c r="B66" s="138" t="s">
        <v>387</v>
      </c>
      <c r="C66" s="3">
        <v>5.6191467221644122E-2</v>
      </c>
      <c r="D66" s="3">
        <v>0.4869927159209157</v>
      </c>
      <c r="E66" s="3">
        <v>0.10093652445369407</v>
      </c>
      <c r="F66" s="3">
        <v>8.9490114464099893E-2</v>
      </c>
      <c r="G66" s="3">
        <v>0.24349635796045785</v>
      </c>
      <c r="H66" s="3">
        <v>2.2892819979188347E-2</v>
      </c>
      <c r="I66" s="138" t="s">
        <v>387</v>
      </c>
      <c r="J66" s="3">
        <v>0.56607700312174813</v>
      </c>
      <c r="K66" s="3">
        <v>0.43392299687825187</v>
      </c>
      <c r="L66" s="3">
        <v>0.11550468262226847</v>
      </c>
      <c r="M66" s="3">
        <v>0.2351716961498439</v>
      </c>
      <c r="N66" s="150">
        <v>0.93860561914672214</v>
      </c>
      <c r="O66" s="3">
        <v>0.2351716961498439</v>
      </c>
      <c r="P66" s="150">
        <v>6</v>
      </c>
      <c r="R66" s="181">
        <v>4</v>
      </c>
      <c r="S66" s="3">
        <v>3.4139402560455195E-2</v>
      </c>
      <c r="T66" s="3">
        <v>0.5604551920341394</v>
      </c>
      <c r="U66" s="3">
        <v>0.18776671408250356</v>
      </c>
      <c r="V66" s="3">
        <v>0.12802275960170698</v>
      </c>
      <c r="W66" s="3">
        <v>6.6856330014224752E-2</v>
      </c>
      <c r="X66" s="3">
        <v>2.2759601706970129E-2</v>
      </c>
      <c r="Y66" s="181">
        <v>4</v>
      </c>
      <c r="Z66" s="3">
        <f t="shared" si="0"/>
        <v>0.61735419630156474</v>
      </c>
      <c r="AA66" s="3">
        <f t="shared" si="1"/>
        <v>0.38264580369843526</v>
      </c>
      <c r="AB66" s="3">
        <v>0.13513513513513514</v>
      </c>
      <c r="AC66" s="3">
        <v>0.19630156472261737</v>
      </c>
      <c r="AD66" s="150">
        <v>0.82645803698435283</v>
      </c>
      <c r="AE66" s="3">
        <v>0.18492176386913228</v>
      </c>
      <c r="AF66" s="150">
        <v>6.3598862019914648</v>
      </c>
      <c r="AH66" s="230">
        <v>7</v>
      </c>
      <c r="AI66" s="3">
        <v>0.68030437790295484</v>
      </c>
      <c r="AJ66" s="150">
        <v>6.6110287577823899</v>
      </c>
      <c r="AK66" s="81">
        <v>6218.9853958493404</v>
      </c>
      <c r="AL66" s="81">
        <v>8008.5906793935901</v>
      </c>
      <c r="AM66" s="3">
        <v>0.43314556774384821</v>
      </c>
    </row>
    <row r="67" spans="2:39" x14ac:dyDescent="0.25">
      <c r="B67" s="138" t="s">
        <v>401</v>
      </c>
      <c r="C67" s="3">
        <v>4.2105263157894736E-2</v>
      </c>
      <c r="D67" s="3">
        <v>0.43684210526315792</v>
      </c>
      <c r="E67" s="3">
        <v>0.11315789473684211</v>
      </c>
      <c r="F67" s="3">
        <v>0.10131578947368421</v>
      </c>
      <c r="G67" s="3">
        <v>0.28552631578947368</v>
      </c>
      <c r="H67" s="3">
        <v>2.1052631578947368E-2</v>
      </c>
      <c r="I67" s="138" t="s">
        <v>401</v>
      </c>
      <c r="J67" s="3">
        <v>0.5</v>
      </c>
      <c r="K67" s="3">
        <v>0.5</v>
      </c>
      <c r="L67" s="3">
        <v>0.1</v>
      </c>
      <c r="M67" s="3">
        <v>0.23026315789473684</v>
      </c>
      <c r="N67" s="150">
        <v>0.92763157894736847</v>
      </c>
      <c r="O67" s="3">
        <v>0.25789473684210529</v>
      </c>
      <c r="P67" s="150">
        <v>5.6907894736842106</v>
      </c>
      <c r="R67" s="181">
        <v>5</v>
      </c>
      <c r="S67" s="3">
        <v>5.2173913043478258E-2</v>
      </c>
      <c r="T67" s="3">
        <v>0.62391304347826082</v>
      </c>
      <c r="U67" s="3">
        <v>0.15108695652173912</v>
      </c>
      <c r="V67" s="3">
        <v>8.1521739130434784E-2</v>
      </c>
      <c r="W67" s="3">
        <v>7.8260869565217397E-2</v>
      </c>
      <c r="X67" s="3">
        <v>1.3043478260869565E-2</v>
      </c>
      <c r="Y67" s="181">
        <v>5</v>
      </c>
      <c r="Z67" s="3">
        <f t="shared" si="0"/>
        <v>0.68913043478260871</v>
      </c>
      <c r="AA67" s="3">
        <f t="shared" si="1"/>
        <v>0.31086956521739129</v>
      </c>
      <c r="AB67" s="3">
        <v>0.14456521739130435</v>
      </c>
      <c r="AC67" s="3">
        <v>0.2326086956521739</v>
      </c>
      <c r="AD67" s="150">
        <v>0.91739130434782612</v>
      </c>
      <c r="AE67" s="3">
        <v>0.21956521739130436</v>
      </c>
      <c r="AF67" s="150">
        <v>6.6836956521739133</v>
      </c>
      <c r="AH67" s="230">
        <v>8</v>
      </c>
      <c r="AI67" s="3">
        <v>0.68672580516263082</v>
      </c>
      <c r="AJ67" s="150">
        <v>6.6289458962678811</v>
      </c>
      <c r="AK67" s="81">
        <v>6621.0110584518097</v>
      </c>
      <c r="AL67" s="81">
        <v>8258.0514208389704</v>
      </c>
      <c r="AM67" s="3">
        <v>0.43011268280987774</v>
      </c>
    </row>
    <row r="68" spans="2:39" x14ac:dyDescent="0.25">
      <c r="B68" s="9" t="s">
        <v>398</v>
      </c>
      <c r="C68" s="161">
        <v>6.4049586776859499E-2</v>
      </c>
      <c r="D68" s="161">
        <v>0.45867768595041325</v>
      </c>
      <c r="E68" s="161">
        <v>0.12190082644628099</v>
      </c>
      <c r="F68" s="162">
        <v>0.12396694214876033</v>
      </c>
      <c r="G68" s="162">
        <v>0.21074380165289255</v>
      </c>
      <c r="H68" s="161">
        <v>2.0661157024793389E-2</v>
      </c>
      <c r="I68" s="9" t="s">
        <v>398</v>
      </c>
      <c r="J68" s="161">
        <v>0.54338842975206614</v>
      </c>
      <c r="K68" s="161">
        <v>0.45661157024793386</v>
      </c>
      <c r="L68" s="161">
        <v>9.5041322314049589E-2</v>
      </c>
      <c r="M68" s="161">
        <v>0.24586776859504134</v>
      </c>
      <c r="N68" s="163">
        <v>0.96074380165289253</v>
      </c>
      <c r="O68" s="161">
        <v>0.24793388429752067</v>
      </c>
      <c r="P68" s="163">
        <v>5.9710743801652892</v>
      </c>
      <c r="R68" s="181">
        <v>6</v>
      </c>
      <c r="S68" s="3">
        <v>5.0091074681238613E-2</v>
      </c>
      <c r="T68" s="3">
        <v>0.61475409836065575</v>
      </c>
      <c r="U68" s="3">
        <v>0.15755919854280509</v>
      </c>
      <c r="V68" s="3">
        <v>8.5610200364298727E-2</v>
      </c>
      <c r="W68" s="3">
        <v>6.3752276867030971E-2</v>
      </c>
      <c r="X68" s="3">
        <v>2.8233151183970857E-2</v>
      </c>
      <c r="Y68" s="181">
        <v>6</v>
      </c>
      <c r="Z68" s="3">
        <f t="shared" si="0"/>
        <v>0.69307832422586524</v>
      </c>
      <c r="AA68" s="3">
        <f t="shared" si="1"/>
        <v>0.30692167577413476</v>
      </c>
      <c r="AB68" s="3">
        <v>0.13661202185792351</v>
      </c>
      <c r="AC68" s="3">
        <v>0.25136612021857924</v>
      </c>
      <c r="AD68" s="150">
        <v>0.85519125683060104</v>
      </c>
      <c r="AE68" s="3">
        <v>0.19307832422586521</v>
      </c>
      <c r="AF68" s="150">
        <v>6.7185792349726778</v>
      </c>
      <c r="AH68" s="230">
        <v>9</v>
      </c>
      <c r="AI68" s="3">
        <v>0.70096132677772072</v>
      </c>
      <c r="AJ68" s="150">
        <v>6.6965583033683131</v>
      </c>
      <c r="AK68" s="81">
        <v>6617.10059171597</v>
      </c>
      <c r="AL68" s="81">
        <v>8484.8593121929407</v>
      </c>
      <c r="AM68" s="3">
        <v>0.41234314229103985</v>
      </c>
    </row>
    <row r="69" spans="2:39" x14ac:dyDescent="0.25">
      <c r="B69" s="246" t="s">
        <v>661</v>
      </c>
      <c r="C69" s="247"/>
      <c r="D69" s="247"/>
      <c r="E69" s="247"/>
      <c r="F69" s="247"/>
      <c r="G69" s="247"/>
      <c r="H69" s="247"/>
      <c r="I69" s="247"/>
      <c r="J69" s="247"/>
      <c r="K69" s="247"/>
      <c r="L69" s="247"/>
      <c r="M69" s="247"/>
      <c r="N69" s="247"/>
      <c r="O69" s="247"/>
      <c r="P69" s="248"/>
      <c r="R69" s="181">
        <v>7</v>
      </c>
      <c r="S69" s="3">
        <v>5.2466718872357085E-2</v>
      </c>
      <c r="T69" s="3">
        <v>0.62098668754894282</v>
      </c>
      <c r="U69" s="3">
        <v>0.15505090054815976</v>
      </c>
      <c r="V69" s="3">
        <v>9.2404072043852786E-2</v>
      </c>
      <c r="W69" s="3">
        <v>6.1863743148003129E-2</v>
      </c>
      <c r="X69" s="3">
        <v>1.7227877838684416E-2</v>
      </c>
      <c r="Y69" s="181">
        <v>7</v>
      </c>
      <c r="Z69" s="3">
        <f t="shared" si="0"/>
        <v>0.69068128425998432</v>
      </c>
      <c r="AA69" s="3">
        <f t="shared" si="1"/>
        <v>0.30931871574001568</v>
      </c>
      <c r="AB69" s="3">
        <v>0.16209866875489429</v>
      </c>
      <c r="AC69" s="3">
        <v>0.2255285826155051</v>
      </c>
      <c r="AD69" s="150">
        <v>0.90211433046202039</v>
      </c>
      <c r="AE69" s="3">
        <v>0.22787783868441661</v>
      </c>
      <c r="AF69" s="150">
        <v>6.7227877838684416</v>
      </c>
      <c r="AH69" s="230">
        <v>10</v>
      </c>
      <c r="AI69" s="3">
        <v>0.6844077387780072</v>
      </c>
      <c r="AJ69" s="150">
        <v>6.6213963447273843</v>
      </c>
      <c r="AK69" s="81">
        <v>6726.8623024830704</v>
      </c>
      <c r="AL69" s="81">
        <v>8644.0505099562797</v>
      </c>
      <c r="AM69" s="3">
        <v>0.39458591420050471</v>
      </c>
    </row>
    <row r="70" spans="2:39" ht="15.75" thickBot="1" x14ac:dyDescent="0.3">
      <c r="B70" s="138" t="s">
        <v>634</v>
      </c>
      <c r="C70" s="138" t="s">
        <v>598</v>
      </c>
      <c r="D70" s="138" t="s">
        <v>599</v>
      </c>
      <c r="E70" s="138" t="s">
        <v>600</v>
      </c>
      <c r="F70" s="138" t="s">
        <v>602</v>
      </c>
      <c r="G70" s="138" t="s">
        <v>601</v>
      </c>
      <c r="H70" s="138" t="s">
        <v>603</v>
      </c>
      <c r="I70" s="138" t="s">
        <v>634</v>
      </c>
      <c r="J70" s="138" t="s">
        <v>632</v>
      </c>
      <c r="K70" s="138" t="s">
        <v>633</v>
      </c>
      <c r="L70" s="138" t="s">
        <v>604</v>
      </c>
      <c r="M70" s="138" t="s">
        <v>624</v>
      </c>
      <c r="N70" s="138" t="s">
        <v>625</v>
      </c>
      <c r="O70" s="138" t="s">
        <v>626</v>
      </c>
      <c r="P70" s="138" t="s">
        <v>627</v>
      </c>
      <c r="R70" s="181">
        <v>8</v>
      </c>
      <c r="S70" s="3">
        <v>5.8084772370486655E-2</v>
      </c>
      <c r="T70" s="3">
        <v>0.63343799058084771</v>
      </c>
      <c r="U70" s="3">
        <v>0.14756671899529042</v>
      </c>
      <c r="V70" s="3">
        <v>7.1428571428571425E-2</v>
      </c>
      <c r="W70" s="3">
        <v>7.299843014128729E-2</v>
      </c>
      <c r="X70" s="3">
        <v>1.6483516483516484E-2</v>
      </c>
      <c r="Y70" s="181">
        <v>8</v>
      </c>
      <c r="Z70" s="161">
        <f t="shared" si="0"/>
        <v>0.70800627943485095</v>
      </c>
      <c r="AA70" s="3">
        <f t="shared" si="1"/>
        <v>0.29199372056514905</v>
      </c>
      <c r="AB70" s="3">
        <v>0.17032967032967034</v>
      </c>
      <c r="AC70" s="3">
        <v>0.27708006279434849</v>
      </c>
      <c r="AD70" s="150">
        <v>0.95447409733124022</v>
      </c>
      <c r="AE70" s="3">
        <v>0.23861852433281006</v>
      </c>
      <c r="AF70" s="150">
        <v>6.786499215070644</v>
      </c>
      <c r="AH70" s="230">
        <v>11</v>
      </c>
      <c r="AI70" s="3">
        <v>0.69585173638174413</v>
      </c>
      <c r="AJ70" s="150">
        <v>6.6748073092578162</v>
      </c>
      <c r="AK70" s="81">
        <v>6908.30174374526</v>
      </c>
      <c r="AL70" s="81">
        <v>8694.7882736156298</v>
      </c>
      <c r="AM70" s="3">
        <v>0.3879795617909414</v>
      </c>
    </row>
    <row r="71" spans="2:39" ht="15.75" thickBot="1" x14ac:dyDescent="0.3">
      <c r="B71" s="138" t="s">
        <v>385</v>
      </c>
      <c r="C71" s="159">
        <v>6.6701680672268907E-2</v>
      </c>
      <c r="D71" s="159">
        <v>0.66334033613445376</v>
      </c>
      <c r="E71" s="159">
        <v>0.15336134453781514</v>
      </c>
      <c r="F71" s="159">
        <v>1.680672268907563E-2</v>
      </c>
      <c r="G71" s="159">
        <v>7.5630252100840331E-2</v>
      </c>
      <c r="H71" s="159">
        <v>2.4159663865546219E-2</v>
      </c>
      <c r="I71" s="138" t="s">
        <v>385</v>
      </c>
      <c r="J71" s="3">
        <v>0.75420168067226889</v>
      </c>
      <c r="K71" s="3">
        <v>0.24579831932773111</v>
      </c>
      <c r="L71" s="159">
        <v>0.30094537815126049</v>
      </c>
      <c r="M71" s="159">
        <v>0.27100840336134452</v>
      </c>
      <c r="N71" s="160">
        <v>1.0120798319327731</v>
      </c>
      <c r="O71" s="159">
        <v>0.25367647058823528</v>
      </c>
      <c r="P71" s="160">
        <v>7.0325630252100844</v>
      </c>
      <c r="R71" s="181">
        <v>9</v>
      </c>
      <c r="S71" s="3">
        <v>6.0557768924302792E-2</v>
      </c>
      <c r="T71" s="3">
        <v>0.650996015936255</v>
      </c>
      <c r="U71" s="3">
        <v>0.13147410358565736</v>
      </c>
      <c r="V71" s="3">
        <v>6.8525896414342632E-2</v>
      </c>
      <c r="W71" s="3">
        <v>6.7729083665338641E-2</v>
      </c>
      <c r="X71" s="3">
        <v>2.0717131474103586E-2</v>
      </c>
      <c r="Y71" s="179">
        <v>9</v>
      </c>
      <c r="Z71" s="185">
        <f t="shared" si="0"/>
        <v>0.73227091633466135</v>
      </c>
      <c r="AA71" s="184">
        <f t="shared" si="1"/>
        <v>0.26772908366533865</v>
      </c>
      <c r="AB71" s="3">
        <v>0.18725099601593626</v>
      </c>
      <c r="AC71" s="3">
        <v>0.26693227091633465</v>
      </c>
      <c r="AD71" s="150">
        <v>0.94023904382470125</v>
      </c>
      <c r="AE71" s="3">
        <v>0.23266932270916335</v>
      </c>
      <c r="AF71" s="150">
        <v>6.9003984063745021</v>
      </c>
      <c r="AH71" s="230">
        <v>12</v>
      </c>
      <c r="AI71" s="3">
        <v>0.69046842734485381</v>
      </c>
      <c r="AJ71" s="150">
        <v>6.6367786110205413</v>
      </c>
      <c r="AK71" s="81">
        <v>7101.7587939698496</v>
      </c>
      <c r="AL71" s="81">
        <v>9019.2248062015497</v>
      </c>
      <c r="AM71" s="3">
        <v>0.35648299097924141</v>
      </c>
    </row>
    <row r="72" spans="2:39" x14ac:dyDescent="0.25">
      <c r="B72" s="138" t="s">
        <v>390</v>
      </c>
      <c r="C72" s="159">
        <v>0.16365979381443299</v>
      </c>
      <c r="D72" s="159">
        <v>0.67268041237113407</v>
      </c>
      <c r="E72" s="159">
        <v>0.15850515463917525</v>
      </c>
      <c r="F72" s="159">
        <v>2.5773195876288658E-2</v>
      </c>
      <c r="G72" s="159">
        <v>8.6340206185567009E-2</v>
      </c>
      <c r="H72" s="159">
        <v>1.4175257731958763E-2</v>
      </c>
      <c r="I72" s="138" t="s">
        <v>390</v>
      </c>
      <c r="J72" s="3">
        <v>0.85051546391752575</v>
      </c>
      <c r="K72" s="3">
        <v>0.14948453608247425</v>
      </c>
      <c r="L72" s="159">
        <v>0.20747422680412372</v>
      </c>
      <c r="M72" s="159">
        <v>0.28350515463917525</v>
      </c>
      <c r="N72" s="160">
        <v>1.0953608247422681</v>
      </c>
      <c r="O72" s="159">
        <v>0.28092783505154639</v>
      </c>
      <c r="P72" s="160">
        <v>6.8801546391752577</v>
      </c>
      <c r="R72" s="181">
        <v>10</v>
      </c>
      <c r="S72" s="3">
        <v>5.0816696914700546E-2</v>
      </c>
      <c r="T72" s="3">
        <v>0.62704174228675136</v>
      </c>
      <c r="U72" s="3">
        <v>0.1588021778584392</v>
      </c>
      <c r="V72" s="3">
        <v>7.7132486388384755E-2</v>
      </c>
      <c r="W72" s="3">
        <v>5.8983666061705992E-2</v>
      </c>
      <c r="X72" s="3">
        <v>2.7223230490018149E-2</v>
      </c>
      <c r="Y72" s="181">
        <v>10</v>
      </c>
      <c r="Z72" s="155">
        <f t="shared" si="0"/>
        <v>0.70508166969147013</v>
      </c>
      <c r="AA72" s="3">
        <f t="shared" si="1"/>
        <v>0.29491833030852987</v>
      </c>
      <c r="AB72" s="3">
        <v>0.19691470054446461</v>
      </c>
      <c r="AC72" s="3">
        <v>0.2558983666061706</v>
      </c>
      <c r="AD72" s="150">
        <v>0.94918330308529941</v>
      </c>
      <c r="AE72" s="3">
        <v>0.2413793103448276</v>
      </c>
      <c r="AF72" s="150">
        <v>6.7613430127041738</v>
      </c>
      <c r="AH72" s="230">
        <v>13</v>
      </c>
      <c r="AI72" s="3">
        <v>0.67772720599030978</v>
      </c>
      <c r="AJ72" s="150">
        <v>6.5968286595213623</v>
      </c>
      <c r="AK72" s="81">
        <v>7246.55300222387</v>
      </c>
      <c r="AL72" s="81">
        <v>9221.6086434573808</v>
      </c>
      <c r="AM72" s="3">
        <v>0.32036411686976951</v>
      </c>
    </row>
    <row r="73" spans="2:39" x14ac:dyDescent="0.25">
      <c r="B73" s="138" t="s">
        <v>397</v>
      </c>
      <c r="C73" s="159">
        <v>4.228855721393035E-2</v>
      </c>
      <c r="D73" s="159">
        <v>0.62686567164179108</v>
      </c>
      <c r="E73" s="159">
        <v>0.18407960199004975</v>
      </c>
      <c r="F73" s="159">
        <v>3.482587064676617E-2</v>
      </c>
      <c r="G73" s="159">
        <v>9.4527363184079602E-2</v>
      </c>
      <c r="H73" s="159">
        <v>1.7412935323383085E-2</v>
      </c>
      <c r="I73" s="138" t="s">
        <v>397</v>
      </c>
      <c r="J73" s="3">
        <v>0.68656716417910446</v>
      </c>
      <c r="K73" s="3">
        <v>0.31343283582089554</v>
      </c>
      <c r="L73" s="159">
        <v>0.18159203980099503</v>
      </c>
      <c r="M73" s="159">
        <v>0.26119402985074625</v>
      </c>
      <c r="N73" s="160">
        <v>1.1268656716417911</v>
      </c>
      <c r="O73" s="159">
        <v>0.30597014925373134</v>
      </c>
      <c r="P73" s="160">
        <v>6.6492537313432836</v>
      </c>
      <c r="R73" s="181">
        <v>11</v>
      </c>
      <c r="S73" s="3">
        <v>6.5081351689612016E-2</v>
      </c>
      <c r="T73" s="3">
        <v>0.60700876095118894</v>
      </c>
      <c r="U73" s="3">
        <v>0.16896120150187735</v>
      </c>
      <c r="V73" s="3">
        <v>7.1339173967459327E-2</v>
      </c>
      <c r="W73" s="3">
        <v>6.1326658322903627E-2</v>
      </c>
      <c r="X73" s="3">
        <v>2.6282853566958697E-2</v>
      </c>
      <c r="Y73" s="181">
        <v>11</v>
      </c>
      <c r="Z73" s="3">
        <f t="shared" si="0"/>
        <v>0.69837296620775968</v>
      </c>
      <c r="AA73" s="3">
        <f t="shared" si="1"/>
        <v>0.30162703379224032</v>
      </c>
      <c r="AB73" s="3">
        <v>0.16645807259073842</v>
      </c>
      <c r="AC73" s="3">
        <v>0.29286608260325409</v>
      </c>
      <c r="AD73" s="150">
        <v>0.99249061326658328</v>
      </c>
      <c r="AE73" s="3">
        <v>0.24780976220275344</v>
      </c>
      <c r="AF73" s="150">
        <v>6.8022528160200251</v>
      </c>
      <c r="AH73" s="230">
        <v>14</v>
      </c>
      <c r="AI73" s="3">
        <v>0.66859389454209062</v>
      </c>
      <c r="AJ73" s="150">
        <v>6.5344588344125807</v>
      </c>
      <c r="AK73" s="81">
        <v>7469.8811096433201</v>
      </c>
      <c r="AL73" s="81">
        <v>9282.8282828282809</v>
      </c>
      <c r="AM73" s="3">
        <v>0.2895467160037003</v>
      </c>
    </row>
    <row r="74" spans="2:39" x14ac:dyDescent="0.25">
      <c r="B74" s="138" t="s">
        <v>396</v>
      </c>
      <c r="C74" s="159">
        <v>4.5454545454545456E-2</v>
      </c>
      <c r="D74" s="159">
        <v>0.57272727272727275</v>
      </c>
      <c r="E74" s="159">
        <v>0.21212121212121213</v>
      </c>
      <c r="F74" s="159">
        <v>2.7272727272727271E-2</v>
      </c>
      <c r="G74" s="159">
        <v>0.11515151515151516</v>
      </c>
      <c r="H74" s="159">
        <v>2.7272727272727271E-2</v>
      </c>
      <c r="I74" s="138" t="s">
        <v>396</v>
      </c>
      <c r="J74" s="3">
        <v>0.64545454545454539</v>
      </c>
      <c r="K74" s="3">
        <v>0.35454545454545461</v>
      </c>
      <c r="L74" s="159">
        <v>0.14242424242424243</v>
      </c>
      <c r="M74" s="159">
        <v>0.2878787878787879</v>
      </c>
      <c r="N74" s="160">
        <v>1.0818181818181818</v>
      </c>
      <c r="O74" s="159">
        <v>0.27878787878787881</v>
      </c>
      <c r="P74" s="160">
        <v>6.5333333333333332</v>
      </c>
      <c r="R74" s="181">
        <v>12</v>
      </c>
      <c r="S74" s="3">
        <v>5.89171974522293E-2</v>
      </c>
      <c r="T74" s="3">
        <v>0.57484076433121023</v>
      </c>
      <c r="U74" s="3">
        <v>0.17675159235668789</v>
      </c>
      <c r="V74" s="3">
        <v>8.1210191082802544E-2</v>
      </c>
      <c r="W74" s="3">
        <v>8.4394904458598721E-2</v>
      </c>
      <c r="X74" s="3">
        <v>2.3885350318471339E-2</v>
      </c>
      <c r="Y74" s="181">
        <v>12</v>
      </c>
      <c r="Z74" s="3">
        <f t="shared" si="0"/>
        <v>0.65764331210191096</v>
      </c>
      <c r="AA74" s="3">
        <f t="shared" si="1"/>
        <v>0.34235668789808904</v>
      </c>
      <c r="AB74" s="3">
        <v>0.19585987261146498</v>
      </c>
      <c r="AC74" s="3">
        <v>0.2643312101910828</v>
      </c>
      <c r="AD74" s="150">
        <v>1.0334394904458599</v>
      </c>
      <c r="AE74" s="3">
        <v>0.24363057324840764</v>
      </c>
      <c r="AF74" s="150">
        <v>6.5700636942675157</v>
      </c>
      <c r="AH74" s="230">
        <v>15</v>
      </c>
      <c r="AI74" s="3">
        <v>0.65776031434184679</v>
      </c>
      <c r="AJ74" s="150">
        <v>6.506483300589391</v>
      </c>
      <c r="AK74" s="81">
        <v>7950.2958579881597</v>
      </c>
      <c r="AL74" s="81">
        <v>9855.5555555555493</v>
      </c>
      <c r="AM74" s="3">
        <v>0.22475442043222005</v>
      </c>
    </row>
    <row r="75" spans="2:39" x14ac:dyDescent="0.25">
      <c r="B75" s="138" t="s">
        <v>399</v>
      </c>
      <c r="C75" s="159">
        <v>6.043956043956044E-2</v>
      </c>
      <c r="D75" s="159">
        <v>0.55494505494505497</v>
      </c>
      <c r="E75" s="159">
        <v>0.21428571428571427</v>
      </c>
      <c r="F75" s="159">
        <v>2.7472527472527472E-2</v>
      </c>
      <c r="G75" s="159">
        <v>0.12087912087912088</v>
      </c>
      <c r="H75" s="159">
        <v>2.197802197802198E-2</v>
      </c>
      <c r="I75" s="138" t="s">
        <v>399</v>
      </c>
      <c r="J75" s="3">
        <v>0.63736263736263743</v>
      </c>
      <c r="K75" s="3">
        <v>0.36263736263736257</v>
      </c>
      <c r="L75" s="159">
        <v>8.2417582417582416E-2</v>
      </c>
      <c r="M75" s="159">
        <v>0.27472527472527475</v>
      </c>
      <c r="N75" s="160">
        <v>0.98901098901098905</v>
      </c>
      <c r="O75" s="159">
        <v>0.25824175824175827</v>
      </c>
      <c r="P75" s="160">
        <v>6.6318681318681323</v>
      </c>
      <c r="R75" s="181">
        <v>13</v>
      </c>
      <c r="S75" s="3">
        <v>7.605633802816901E-2</v>
      </c>
      <c r="T75" s="3">
        <v>0.60563380281690138</v>
      </c>
      <c r="U75" s="3">
        <v>0.15211267605633802</v>
      </c>
      <c r="V75" s="3">
        <v>7.0422535211267609E-2</v>
      </c>
      <c r="W75" s="3">
        <v>7.8873239436619724E-2</v>
      </c>
      <c r="X75" s="3">
        <v>1.6901408450704224E-2</v>
      </c>
      <c r="Y75" s="181">
        <v>13</v>
      </c>
      <c r="Z75" s="3">
        <f t="shared" si="0"/>
        <v>0.69859154929577461</v>
      </c>
      <c r="AA75" s="3">
        <f t="shared" si="1"/>
        <v>0.30140845070422539</v>
      </c>
      <c r="AB75" s="3">
        <v>0.19436619718309858</v>
      </c>
      <c r="AC75" s="3">
        <v>0.28732394366197184</v>
      </c>
      <c r="AD75" s="150">
        <v>1.0676056338028168</v>
      </c>
      <c r="AE75" s="3">
        <v>0.27323943661971833</v>
      </c>
      <c r="AF75" s="150">
        <v>6.7661971830985914</v>
      </c>
      <c r="AH75" s="230">
        <v>16</v>
      </c>
      <c r="AI75" s="3">
        <v>0.62416107382550334</v>
      </c>
      <c r="AJ75" s="150">
        <v>6.4201342281879192</v>
      </c>
      <c r="AK75" s="81">
        <v>8676.25</v>
      </c>
      <c r="AL75" s="81">
        <v>11286.274509803899</v>
      </c>
      <c r="AM75" s="3">
        <v>0.17583892617449665</v>
      </c>
    </row>
    <row r="76" spans="2:39" x14ac:dyDescent="0.25">
      <c r="B76" s="138" t="s">
        <v>388</v>
      </c>
      <c r="C76" s="159">
        <v>6.1716171617161718E-2</v>
      </c>
      <c r="D76" s="159">
        <v>0.59240924092409242</v>
      </c>
      <c r="E76" s="159">
        <v>0.16138613861386139</v>
      </c>
      <c r="F76" s="159">
        <v>7.3927392739273928E-2</v>
      </c>
      <c r="G76" s="159">
        <v>8.1518151815181517E-2</v>
      </c>
      <c r="H76" s="159">
        <v>2.9042904290429043E-2</v>
      </c>
      <c r="I76" s="138" t="s">
        <v>388</v>
      </c>
      <c r="J76" s="3">
        <v>0.68316831683168311</v>
      </c>
      <c r="K76" s="3">
        <v>0.31683168316831689</v>
      </c>
      <c r="L76" s="159">
        <v>0.21914191419141915</v>
      </c>
      <c r="M76" s="159">
        <v>0.26303630363036301</v>
      </c>
      <c r="N76" s="160">
        <v>0.96930693069306928</v>
      </c>
      <c r="O76" s="159">
        <v>0.24290429042904291</v>
      </c>
      <c r="P76" s="160">
        <v>6.667986798679868</v>
      </c>
      <c r="R76" s="181">
        <v>14</v>
      </c>
      <c r="S76" s="3">
        <v>6.1224489795918366E-2</v>
      </c>
      <c r="T76" s="3">
        <v>0.60816326530612241</v>
      </c>
      <c r="U76" s="3">
        <v>0.15510204081632653</v>
      </c>
      <c r="V76" s="3">
        <v>8.9795918367346933E-2</v>
      </c>
      <c r="W76" s="3">
        <v>7.7551020408163265E-2</v>
      </c>
      <c r="X76" s="3">
        <v>8.1632653061224497E-3</v>
      </c>
      <c r="Y76" s="181">
        <v>14</v>
      </c>
      <c r="Z76" s="3">
        <f t="shared" si="0"/>
        <v>0.67755102040816317</v>
      </c>
      <c r="AA76" s="3">
        <f t="shared" si="1"/>
        <v>0.32244897959183683</v>
      </c>
      <c r="AB76" s="3">
        <v>0.20816326530612245</v>
      </c>
      <c r="AC76" s="3">
        <v>0.27755102040816326</v>
      </c>
      <c r="AD76" s="150">
        <v>1.1877551020408164</v>
      </c>
      <c r="AE76" s="3">
        <v>0.34285714285714286</v>
      </c>
      <c r="AF76" s="150">
        <v>6.6204081632653065</v>
      </c>
      <c r="AH76" s="230">
        <v>17</v>
      </c>
      <c r="AI76" s="3">
        <v>0.5641025641025641</v>
      </c>
      <c r="AJ76" s="150">
        <v>6.0769230769230766</v>
      </c>
      <c r="AK76" s="81">
        <v>7533.3333333333303</v>
      </c>
      <c r="AL76" s="81">
        <v>11180</v>
      </c>
      <c r="AM76" s="3">
        <v>0.20512820512820512</v>
      </c>
    </row>
    <row r="77" spans="2:39" x14ac:dyDescent="0.25">
      <c r="B77" s="138" t="s">
        <v>384</v>
      </c>
      <c r="C77" s="159">
        <v>5.4997817546922741E-2</v>
      </c>
      <c r="D77" s="159">
        <v>0.62112614578786551</v>
      </c>
      <c r="E77" s="159">
        <v>0.14884329986905281</v>
      </c>
      <c r="F77" s="159">
        <v>5.4997817546922741E-2</v>
      </c>
      <c r="G77" s="159">
        <v>8.4242688782191183E-2</v>
      </c>
      <c r="H77" s="159">
        <v>3.579223046704496E-2</v>
      </c>
      <c r="I77" s="138" t="s">
        <v>384</v>
      </c>
      <c r="J77" s="3">
        <v>0.71191619380183324</v>
      </c>
      <c r="K77" s="3">
        <v>0.28808380619816676</v>
      </c>
      <c r="L77" s="159">
        <v>0.15582714971628109</v>
      </c>
      <c r="M77" s="159">
        <v>0.27629855958096899</v>
      </c>
      <c r="N77" s="160">
        <v>1.0061108686163247</v>
      </c>
      <c r="O77" s="159">
        <v>0.24312527280663465</v>
      </c>
      <c r="P77" s="160">
        <v>6.7992143168921872</v>
      </c>
      <c r="R77" s="181">
        <v>15</v>
      </c>
      <c r="S77" s="3">
        <v>5.9259259259259262E-2</v>
      </c>
      <c r="T77" s="3">
        <v>0.51111111111111107</v>
      </c>
      <c r="U77" s="3">
        <v>0.14074074074074075</v>
      </c>
      <c r="V77" s="3">
        <v>0.14074074074074075</v>
      </c>
      <c r="W77" s="3">
        <v>0.1037037037037037</v>
      </c>
      <c r="X77" s="3">
        <v>4.4444444444444446E-2</v>
      </c>
      <c r="Y77" s="181">
        <v>15</v>
      </c>
      <c r="Z77" s="3">
        <f t="shared" si="0"/>
        <v>0.6148148148148147</v>
      </c>
      <c r="AA77" s="3">
        <f t="shared" si="1"/>
        <v>0.3851851851851853</v>
      </c>
      <c r="AB77" s="3">
        <v>0.17037037037037037</v>
      </c>
      <c r="AC77" s="3">
        <v>0.29629629629629628</v>
      </c>
      <c r="AD77" s="150">
        <v>1.1703703703703703</v>
      </c>
      <c r="AE77" s="3">
        <v>0.29629629629629628</v>
      </c>
      <c r="AF77" s="150">
        <v>6.2592592592592595</v>
      </c>
    </row>
    <row r="78" spans="2:39" x14ac:dyDescent="0.25">
      <c r="B78" s="138" t="s">
        <v>393</v>
      </c>
      <c r="C78" s="159">
        <v>6.5885797950219621E-2</v>
      </c>
      <c r="D78" s="159">
        <v>0.55636896046852125</v>
      </c>
      <c r="E78" s="159">
        <v>0.15739385065885797</v>
      </c>
      <c r="F78" s="159">
        <v>9.8828696925329432E-2</v>
      </c>
      <c r="G78" s="159">
        <v>8.8579795021961935E-2</v>
      </c>
      <c r="H78" s="159">
        <v>3.2942898975109811E-2</v>
      </c>
      <c r="I78" s="138" t="s">
        <v>393</v>
      </c>
      <c r="J78" s="3">
        <v>0.65519765739385072</v>
      </c>
      <c r="K78" s="3">
        <v>0.34480234260614928</v>
      </c>
      <c r="L78" s="159">
        <v>0.14055636896046853</v>
      </c>
      <c r="M78" s="159">
        <v>0.26061493411420206</v>
      </c>
      <c r="N78" s="160">
        <v>0.99341142020497808</v>
      </c>
      <c r="O78" s="159">
        <v>0.25768667642752563</v>
      </c>
      <c r="P78" s="160">
        <v>6.5519765739385063</v>
      </c>
      <c r="R78" s="181">
        <v>16</v>
      </c>
      <c r="S78" s="3">
        <v>1.6949152542372881E-2</v>
      </c>
      <c r="T78" s="3">
        <v>0.50847457627118642</v>
      </c>
      <c r="U78" s="3">
        <v>0.1864406779661017</v>
      </c>
      <c r="V78" s="3">
        <v>0.13559322033898305</v>
      </c>
      <c r="W78" s="3">
        <v>0.11864406779661017</v>
      </c>
      <c r="X78" s="3">
        <v>3.3898305084745763E-2</v>
      </c>
      <c r="Y78" s="181">
        <v>16</v>
      </c>
      <c r="Z78" s="3">
        <f t="shared" si="0"/>
        <v>0.55932203389830504</v>
      </c>
      <c r="AA78" s="3">
        <f t="shared" si="1"/>
        <v>0.44067796610169496</v>
      </c>
      <c r="AB78" s="3">
        <v>0.20338983050847459</v>
      </c>
      <c r="AC78" s="3">
        <v>0.22033898305084745</v>
      </c>
      <c r="AD78" s="150">
        <v>1.2203389830508475</v>
      </c>
      <c r="AE78" s="3">
        <v>0.3559322033898305</v>
      </c>
      <c r="AF78" s="150">
        <v>5.9491525423728815</v>
      </c>
      <c r="AH78" s="241" t="s">
        <v>876</v>
      </c>
      <c r="AI78" s="241"/>
      <c r="AJ78" s="241"/>
      <c r="AK78" s="241"/>
      <c r="AL78" s="241"/>
      <c r="AM78" s="241"/>
    </row>
    <row r="79" spans="2:39" x14ac:dyDescent="0.25">
      <c r="B79" s="138" t="s">
        <v>386</v>
      </c>
      <c r="C79" s="159">
        <v>6.4910630291627469E-2</v>
      </c>
      <c r="D79" s="159">
        <v>0.61147695202257757</v>
      </c>
      <c r="E79" s="159">
        <v>0.11382878645343368</v>
      </c>
      <c r="F79" s="159">
        <v>0.10818438381937912</v>
      </c>
      <c r="G79" s="159">
        <v>7.61994355597366E-2</v>
      </c>
      <c r="H79" s="159">
        <v>2.5399811853245531E-2</v>
      </c>
      <c r="I79" s="138" t="s">
        <v>386</v>
      </c>
      <c r="J79" s="3">
        <v>0.70178739416745062</v>
      </c>
      <c r="K79" s="3">
        <v>0.29821260583254938</v>
      </c>
      <c r="L79" s="159">
        <v>0.12699905926622765</v>
      </c>
      <c r="M79" s="159">
        <v>0.25493885230479774</v>
      </c>
      <c r="N79" s="160">
        <v>0.91439322671683909</v>
      </c>
      <c r="O79" s="159">
        <v>0.21825023518344308</v>
      </c>
      <c r="P79" s="160">
        <v>6.763875823142051</v>
      </c>
      <c r="R79" s="181">
        <v>17</v>
      </c>
      <c r="S79" s="3">
        <v>0.25</v>
      </c>
      <c r="T79" s="3">
        <v>0.375</v>
      </c>
      <c r="U79" s="3">
        <v>0.125</v>
      </c>
      <c r="V79" s="3">
        <v>0.125</v>
      </c>
      <c r="W79" s="3">
        <v>0.125</v>
      </c>
      <c r="X79" s="3">
        <v>0</v>
      </c>
      <c r="Y79" s="181">
        <v>17</v>
      </c>
      <c r="Z79" s="3">
        <f t="shared" si="0"/>
        <v>0.625</v>
      </c>
      <c r="AA79" s="3">
        <f t="shared" si="1"/>
        <v>0.375</v>
      </c>
      <c r="AB79" s="3">
        <v>0</v>
      </c>
      <c r="AC79" s="3">
        <v>0.25</v>
      </c>
      <c r="AD79" s="150">
        <v>1.375</v>
      </c>
      <c r="AE79" s="3">
        <v>0.25</v>
      </c>
      <c r="AF79" s="150">
        <v>6.875</v>
      </c>
      <c r="AH79" s="230" t="s">
        <v>22</v>
      </c>
      <c r="AI79" s="230" t="s">
        <v>609</v>
      </c>
      <c r="AJ79" s="230" t="s">
        <v>167</v>
      </c>
      <c r="AK79" s="230" t="s">
        <v>838</v>
      </c>
      <c r="AL79" s="230" t="s">
        <v>873</v>
      </c>
      <c r="AM79" s="230" t="s">
        <v>872</v>
      </c>
    </row>
    <row r="80" spans="2:39" x14ac:dyDescent="0.25">
      <c r="B80" s="138" t="s">
        <v>389</v>
      </c>
      <c r="C80" s="159">
        <v>5.2964042759961125E-2</v>
      </c>
      <c r="D80" s="159">
        <v>0.61273080660835766</v>
      </c>
      <c r="E80" s="159">
        <v>0.14285714285714285</v>
      </c>
      <c r="F80" s="159">
        <v>7.6287657920310975E-2</v>
      </c>
      <c r="G80" s="159">
        <v>8.7949465500485907E-2</v>
      </c>
      <c r="H80" s="159">
        <v>2.7210884353741496E-2</v>
      </c>
      <c r="I80" s="138" t="s">
        <v>389</v>
      </c>
      <c r="J80" s="3">
        <v>0.69290573372206032</v>
      </c>
      <c r="K80" s="3">
        <v>0.30709426627793968</v>
      </c>
      <c r="L80" s="159">
        <v>0.21768707482993196</v>
      </c>
      <c r="M80" s="159">
        <v>0.27210884353741499</v>
      </c>
      <c r="N80" s="160">
        <v>0.97473275024295436</v>
      </c>
      <c r="O80" s="159">
        <v>0.24052478134110788</v>
      </c>
      <c r="P80" s="160">
        <v>6.6972789115646263</v>
      </c>
      <c r="AH80" s="230">
        <v>2</v>
      </c>
      <c r="AI80" s="3">
        <v>0.62650602409638556</v>
      </c>
      <c r="AJ80" s="150">
        <v>6.4096385542168672</v>
      </c>
      <c r="AK80" s="81">
        <v>6021.7391304347802</v>
      </c>
      <c r="AL80" s="81">
        <v>8936.8421052631493</v>
      </c>
      <c r="AM80" s="3">
        <v>0.50602409638554213</v>
      </c>
    </row>
    <row r="81" spans="2:39" ht="15.75" thickBot="1" x14ac:dyDescent="0.3">
      <c r="B81" s="138" t="s">
        <v>400</v>
      </c>
      <c r="C81" s="159">
        <v>5.5512118842845973E-2</v>
      </c>
      <c r="D81" s="159">
        <v>0.65676309616888195</v>
      </c>
      <c r="E81" s="159">
        <v>0.12431587177482409</v>
      </c>
      <c r="F81" s="191">
        <v>6.8021892103205625E-2</v>
      </c>
      <c r="G81" s="159">
        <v>6.7240031274433149E-2</v>
      </c>
      <c r="H81" s="159">
        <v>2.8146989835809225E-2</v>
      </c>
      <c r="I81" s="138" t="s">
        <v>400</v>
      </c>
      <c r="J81" s="3">
        <v>0.74042220484753718</v>
      </c>
      <c r="K81" s="3">
        <v>0.25957779515246282</v>
      </c>
      <c r="L81" s="159">
        <v>0.17200938232994528</v>
      </c>
      <c r="M81" s="159">
        <v>0.25957779515246288</v>
      </c>
      <c r="N81" s="160">
        <v>1</v>
      </c>
      <c r="O81" s="159">
        <v>0.26192337763878032</v>
      </c>
      <c r="P81" s="160">
        <v>6.9046129788897579</v>
      </c>
      <c r="R81" s="241" t="s">
        <v>664</v>
      </c>
      <c r="S81" s="241"/>
      <c r="T81" s="241"/>
      <c r="U81" s="241"/>
      <c r="V81" s="241"/>
      <c r="W81" s="241"/>
      <c r="X81" s="241"/>
      <c r="Y81" s="241"/>
      <c r="AH81" s="230">
        <v>3</v>
      </c>
      <c r="AI81" s="3">
        <v>0.6071428571428571</v>
      </c>
      <c r="AJ81" s="150">
        <v>6.3116883116883118</v>
      </c>
      <c r="AK81" s="81">
        <v>6262.7906976744098</v>
      </c>
      <c r="AL81" s="81">
        <v>7817.1428571428496</v>
      </c>
      <c r="AM81" s="3">
        <v>0.50649350649350644</v>
      </c>
    </row>
    <row r="82" spans="2:39" ht="15.75" thickBot="1" x14ac:dyDescent="0.3">
      <c r="B82" s="138" t="s">
        <v>395</v>
      </c>
      <c r="C82" s="159">
        <v>3.9348710990502037E-2</v>
      </c>
      <c r="D82" s="159">
        <v>0.56987788331071909</v>
      </c>
      <c r="E82" s="189">
        <v>0.12211668928086838</v>
      </c>
      <c r="F82" s="193">
        <v>0.16010854816824965</v>
      </c>
      <c r="G82" s="190">
        <v>8.0054274084124827E-2</v>
      </c>
      <c r="H82" s="159">
        <v>2.8493894165535955E-2</v>
      </c>
      <c r="I82" s="138" t="s">
        <v>395</v>
      </c>
      <c r="J82" s="3">
        <v>0.63772048846675711</v>
      </c>
      <c r="K82" s="3">
        <v>0.36227951153324289</v>
      </c>
      <c r="L82" s="159">
        <v>0.10176390773405698</v>
      </c>
      <c r="M82" s="159">
        <v>0.25644504748982361</v>
      </c>
      <c r="N82" s="160">
        <v>0.99728629579375849</v>
      </c>
      <c r="O82" s="159">
        <v>0.23880597014925373</v>
      </c>
      <c r="P82" s="160">
        <v>6.3392130257801895</v>
      </c>
      <c r="R82" s="138" t="s">
        <v>608</v>
      </c>
      <c r="S82" s="138" t="s">
        <v>598</v>
      </c>
      <c r="T82" s="138" t="s">
        <v>599</v>
      </c>
      <c r="U82" s="138" t="s">
        <v>600</v>
      </c>
      <c r="V82" s="138" t="s">
        <v>602</v>
      </c>
      <c r="W82" s="138" t="s">
        <v>601</v>
      </c>
      <c r="X82" s="138" t="s">
        <v>603</v>
      </c>
      <c r="Y82" s="138" t="s">
        <v>2</v>
      </c>
      <c r="AH82" s="230">
        <v>4</v>
      </c>
      <c r="AI82" s="3">
        <v>0.65957446808510634</v>
      </c>
      <c r="AJ82" s="150">
        <v>6.5531914893617023</v>
      </c>
      <c r="AK82" s="81">
        <v>5772.5165562913899</v>
      </c>
      <c r="AL82" s="81">
        <v>7839.6825396825398</v>
      </c>
      <c r="AM82" s="3">
        <v>0.49746707193515705</v>
      </c>
    </row>
    <row r="83" spans="2:39" x14ac:dyDescent="0.25">
      <c r="B83" s="138" t="s">
        <v>392</v>
      </c>
      <c r="C83" s="159">
        <v>8.0303030303030307E-2</v>
      </c>
      <c r="D83" s="159">
        <v>0.59393939393939399</v>
      </c>
      <c r="E83" s="159">
        <v>0.12121212121212122</v>
      </c>
      <c r="F83" s="192">
        <v>9.8484848484848481E-2</v>
      </c>
      <c r="G83" s="159">
        <v>8.6363636363636365E-2</v>
      </c>
      <c r="H83" s="159">
        <v>1.9696969696969695E-2</v>
      </c>
      <c r="I83" s="138" t="s">
        <v>392</v>
      </c>
      <c r="J83" s="3">
        <v>0.69393939393939397</v>
      </c>
      <c r="K83" s="3">
        <v>0.30606060606060603</v>
      </c>
      <c r="L83" s="159">
        <v>0.10909090909090909</v>
      </c>
      <c r="M83" s="159">
        <v>0.28636363636363638</v>
      </c>
      <c r="N83" s="160">
        <v>0.9363636363636364</v>
      </c>
      <c r="O83" s="159">
        <v>0.25303030303030305</v>
      </c>
      <c r="P83" s="160">
        <v>6.7651515151515156</v>
      </c>
      <c r="R83" s="138" t="s">
        <v>617</v>
      </c>
      <c r="S83" s="135">
        <v>0</v>
      </c>
      <c r="T83" s="135">
        <v>0</v>
      </c>
      <c r="U83" s="135">
        <v>0</v>
      </c>
      <c r="V83" s="135">
        <v>2772</v>
      </c>
      <c r="W83" s="135">
        <v>0</v>
      </c>
      <c r="X83" s="135">
        <v>0</v>
      </c>
      <c r="Y83" s="135">
        <f>SUM(S83:X83)</f>
        <v>2772</v>
      </c>
      <c r="AH83" s="230">
        <v>5</v>
      </c>
      <c r="AI83" s="3">
        <v>0.69840566873339238</v>
      </c>
      <c r="AJ83" s="150">
        <v>6.6953055801594328</v>
      </c>
      <c r="AK83" s="81">
        <v>6421.4285714285697</v>
      </c>
      <c r="AL83" s="81">
        <v>7932.71983640081</v>
      </c>
      <c r="AM83" s="3">
        <v>0.48317094774136404</v>
      </c>
    </row>
    <row r="84" spans="2:39" x14ac:dyDescent="0.25">
      <c r="B84" s="138" t="s">
        <v>391</v>
      </c>
      <c r="C84" s="159">
        <v>5.1391862955032119E-2</v>
      </c>
      <c r="D84" s="159">
        <v>0.56745182012847961</v>
      </c>
      <c r="E84" s="159">
        <v>0.13704496788008566</v>
      </c>
      <c r="F84" s="159">
        <v>0.11991434689507495</v>
      </c>
      <c r="G84" s="159">
        <v>8.9935760171306209E-2</v>
      </c>
      <c r="H84" s="159">
        <v>3.4261241970021415E-2</v>
      </c>
      <c r="I84" s="138" t="s">
        <v>391</v>
      </c>
      <c r="J84" s="3">
        <v>0.65310492505353324</v>
      </c>
      <c r="K84" s="3">
        <v>0.34689507494646676</v>
      </c>
      <c r="L84" s="159">
        <v>0.18201284796573874</v>
      </c>
      <c r="M84" s="159">
        <v>0.27837259100642398</v>
      </c>
      <c r="N84" s="160">
        <v>1.1605995717344755</v>
      </c>
      <c r="O84" s="159">
        <v>0.31049250535331907</v>
      </c>
      <c r="P84" s="160">
        <v>6.5139186295503215</v>
      </c>
      <c r="R84" s="138" t="s">
        <v>618</v>
      </c>
      <c r="S84" s="135">
        <v>96</v>
      </c>
      <c r="T84" s="135">
        <v>1834</v>
      </c>
      <c r="U84" s="135">
        <v>1539</v>
      </c>
      <c r="V84" s="135">
        <v>0</v>
      </c>
      <c r="W84" s="135">
        <v>232</v>
      </c>
      <c r="X84" s="135">
        <v>69</v>
      </c>
      <c r="Y84" s="135">
        <f t="shared" ref="Y84:Y92" si="2">SUM(S84:X84)</f>
        <v>3770</v>
      </c>
      <c r="AH84" s="230">
        <v>6</v>
      </c>
      <c r="AI84" s="3">
        <v>0.68835616438356162</v>
      </c>
      <c r="AJ84" s="150">
        <v>6.6394324853228959</v>
      </c>
      <c r="AK84" s="81">
        <v>6388.2459312839001</v>
      </c>
      <c r="AL84" s="81">
        <v>8239.6551724137898</v>
      </c>
      <c r="AM84" s="3">
        <v>0.48336594911937375</v>
      </c>
    </row>
    <row r="85" spans="2:39" ht="15.75" thickBot="1" x14ac:dyDescent="0.3">
      <c r="B85" s="138" t="s">
        <v>394</v>
      </c>
      <c r="C85" s="159">
        <v>8.0527086383601759E-2</v>
      </c>
      <c r="D85" s="159">
        <v>0.60322108345534409</v>
      </c>
      <c r="E85" s="159">
        <v>8.4919472913616401E-2</v>
      </c>
      <c r="F85" s="191">
        <v>0.13909224011713031</v>
      </c>
      <c r="G85" s="159">
        <v>7.4670571010248904E-2</v>
      </c>
      <c r="H85" s="159">
        <v>1.7569546120058566E-2</v>
      </c>
      <c r="I85" s="138" t="s">
        <v>394</v>
      </c>
      <c r="J85" s="3">
        <v>0.70131771595900438</v>
      </c>
      <c r="K85" s="3">
        <v>0.29868228404099562</v>
      </c>
      <c r="L85" s="159">
        <v>0.1698389458272328</v>
      </c>
      <c r="M85" s="159">
        <v>0.25915080527086382</v>
      </c>
      <c r="N85" s="160">
        <v>0.9546120058565154</v>
      </c>
      <c r="O85" s="159">
        <v>0.23572474377745242</v>
      </c>
      <c r="P85" s="160">
        <v>6.7496339677891655</v>
      </c>
      <c r="R85" s="138" t="s">
        <v>619</v>
      </c>
      <c r="S85" s="135">
        <v>5</v>
      </c>
      <c r="T85" s="135">
        <v>352</v>
      </c>
      <c r="U85" s="135">
        <v>402</v>
      </c>
      <c r="V85" s="135">
        <v>0</v>
      </c>
      <c r="W85" s="135">
        <v>252</v>
      </c>
      <c r="X85" s="135">
        <v>93</v>
      </c>
      <c r="Y85" s="135">
        <f t="shared" si="2"/>
        <v>1104</v>
      </c>
      <c r="AH85" s="230">
        <v>7</v>
      </c>
      <c r="AI85" s="3">
        <v>0.71431067621876643</v>
      </c>
      <c r="AJ85" s="150">
        <v>6.7606150620304035</v>
      </c>
      <c r="AK85" s="81">
        <v>6423.8910012674196</v>
      </c>
      <c r="AL85" s="81">
        <v>8355.4216867469804</v>
      </c>
      <c r="AM85" s="3">
        <v>0.46426699283592521</v>
      </c>
    </row>
    <row r="86" spans="2:39" ht="15.75" thickBot="1" x14ac:dyDescent="0.3">
      <c r="B86" s="138" t="s">
        <v>402</v>
      </c>
      <c r="C86" s="159">
        <v>6.4516129032258063E-2</v>
      </c>
      <c r="D86" s="159">
        <v>0.54032258064516125</v>
      </c>
      <c r="E86" s="189">
        <v>0.11290322580645161</v>
      </c>
      <c r="F86" s="193">
        <v>0.19758064516129031</v>
      </c>
      <c r="G86" s="190">
        <v>6.0483870967741937E-2</v>
      </c>
      <c r="H86" s="159">
        <v>2.4193548387096774E-2</v>
      </c>
      <c r="I86" s="138" t="s">
        <v>402</v>
      </c>
      <c r="J86" s="3">
        <v>0.62903225806451601</v>
      </c>
      <c r="K86" s="3">
        <v>0.37096774193548399</v>
      </c>
      <c r="L86" s="159">
        <v>0.15725806451612903</v>
      </c>
      <c r="M86" s="159">
        <v>0.25</v>
      </c>
      <c r="N86" s="160">
        <v>0.86693548387096775</v>
      </c>
      <c r="O86" s="159">
        <v>0.22983870967741934</v>
      </c>
      <c r="P86" s="160">
        <v>6.407258064516129</v>
      </c>
      <c r="R86" s="138" t="s">
        <v>604</v>
      </c>
      <c r="S86" s="135">
        <v>113</v>
      </c>
      <c r="T86" s="135">
        <v>1083</v>
      </c>
      <c r="U86" s="135">
        <v>732</v>
      </c>
      <c r="V86" s="135">
        <v>0</v>
      </c>
      <c r="W86" s="135">
        <v>461</v>
      </c>
      <c r="X86" s="135">
        <v>65</v>
      </c>
      <c r="Y86" s="135">
        <f t="shared" si="2"/>
        <v>2454</v>
      </c>
      <c r="AH86" s="230">
        <v>8</v>
      </c>
      <c r="AI86" s="3">
        <v>0.71988368872888397</v>
      </c>
      <c r="AJ86" s="150">
        <v>6.8019939075048459</v>
      </c>
      <c r="AK86" s="81">
        <v>6625.1771117166199</v>
      </c>
      <c r="AL86" s="81">
        <v>8339.8002853066992</v>
      </c>
      <c r="AM86" s="3">
        <v>0.44821379119357518</v>
      </c>
    </row>
    <row r="87" spans="2:39" ht="15.75" thickBot="1" x14ac:dyDescent="0.3">
      <c r="B87" s="138" t="s">
        <v>387</v>
      </c>
      <c r="C87" s="159">
        <v>6.5934065934065936E-2</v>
      </c>
      <c r="D87" s="159">
        <v>0.54065934065934063</v>
      </c>
      <c r="E87" s="189">
        <v>9.2307692307692313E-2</v>
      </c>
      <c r="F87" s="194">
        <v>0.2153846153846154</v>
      </c>
      <c r="G87" s="190">
        <v>5.9340659340659338E-2</v>
      </c>
      <c r="H87" s="159">
        <v>2.6373626373626374E-2</v>
      </c>
      <c r="I87" s="138" t="s">
        <v>387</v>
      </c>
      <c r="J87" s="3">
        <v>0.63296703296703294</v>
      </c>
      <c r="K87" s="3">
        <v>0.36703296703296706</v>
      </c>
      <c r="L87" s="159">
        <v>0.10989010989010989</v>
      </c>
      <c r="M87" s="159">
        <v>0.23516483516483516</v>
      </c>
      <c r="N87" s="160">
        <v>0.85274725274725272</v>
      </c>
      <c r="O87" s="159">
        <v>0.2021978021978022</v>
      </c>
      <c r="P87" s="160">
        <v>6.4</v>
      </c>
      <c r="R87" s="138" t="s">
        <v>616</v>
      </c>
      <c r="S87" s="135">
        <v>0</v>
      </c>
      <c r="T87" s="135">
        <v>0</v>
      </c>
      <c r="U87" s="135">
        <v>397</v>
      </c>
      <c r="V87" s="135">
        <v>0</v>
      </c>
      <c r="W87" s="135">
        <v>0</v>
      </c>
      <c r="X87" s="135">
        <v>0</v>
      </c>
      <c r="Y87" s="135">
        <f t="shared" si="2"/>
        <v>397</v>
      </c>
      <c r="AH87" s="230">
        <v>9</v>
      </c>
      <c r="AI87" s="3">
        <v>0.73347389309190125</v>
      </c>
      <c r="AJ87" s="150">
        <v>6.8325685228823021</v>
      </c>
      <c r="AK87" s="81">
        <v>6805.8276199804104</v>
      </c>
      <c r="AL87" s="81">
        <v>8526.5964912280706</v>
      </c>
      <c r="AM87" s="3">
        <v>0.42998883790152548</v>
      </c>
    </row>
    <row r="88" spans="2:39" ht="15.75" thickBot="1" x14ac:dyDescent="0.3">
      <c r="B88" s="138" t="s">
        <v>401</v>
      </c>
      <c r="C88" s="159">
        <v>8.0213903743315509E-2</v>
      </c>
      <c r="D88" s="159">
        <v>0.42780748663101603</v>
      </c>
      <c r="E88" s="189">
        <v>0.11229946524064172</v>
      </c>
      <c r="F88" s="194">
        <v>0.29144385026737968</v>
      </c>
      <c r="G88" s="190">
        <v>6.1497326203208559E-2</v>
      </c>
      <c r="H88" s="159">
        <v>2.6737967914438502E-2</v>
      </c>
      <c r="I88" s="138" t="s">
        <v>401</v>
      </c>
      <c r="J88" s="3">
        <v>0.53475935828877008</v>
      </c>
      <c r="K88" s="3">
        <v>0.46524064171122992</v>
      </c>
      <c r="L88" s="159">
        <v>8.2887700534759357E-2</v>
      </c>
      <c r="M88" s="159">
        <v>0.21925133689839571</v>
      </c>
      <c r="N88" s="160">
        <v>0.89839572192513373</v>
      </c>
      <c r="O88" s="159">
        <v>0.25668449197860965</v>
      </c>
      <c r="P88" s="160">
        <v>5.9679144385026737</v>
      </c>
      <c r="R88" s="138" t="s">
        <v>605</v>
      </c>
      <c r="S88" s="135">
        <v>12</v>
      </c>
      <c r="T88" s="135">
        <v>256</v>
      </c>
      <c r="U88" s="135">
        <v>279</v>
      </c>
      <c r="V88" s="135">
        <v>0</v>
      </c>
      <c r="W88" s="135">
        <v>104</v>
      </c>
      <c r="X88" s="135">
        <v>0</v>
      </c>
      <c r="Y88" s="135">
        <f t="shared" si="2"/>
        <v>651</v>
      </c>
      <c r="AH88" s="230">
        <v>10</v>
      </c>
      <c r="AI88" s="3">
        <v>0.72079735906551545</v>
      </c>
      <c r="AJ88" s="150">
        <v>6.7629507364144237</v>
      </c>
      <c r="AK88" s="81">
        <v>6982.6353421859003</v>
      </c>
      <c r="AL88" s="81">
        <v>8897.8899773926096</v>
      </c>
      <c r="AM88" s="3">
        <v>0.41708989334687657</v>
      </c>
    </row>
    <row r="89" spans="2:39" x14ac:dyDescent="0.25">
      <c r="B89" s="138" t="s">
        <v>398</v>
      </c>
      <c r="C89" s="159">
        <v>7.8947368421052627E-2</v>
      </c>
      <c r="D89" s="159">
        <v>0.51052631578947372</v>
      </c>
      <c r="E89" s="159">
        <v>0.13157894736842105</v>
      </c>
      <c r="F89" s="192">
        <v>0.16842105263157894</v>
      </c>
      <c r="G89" s="159">
        <v>8.9473684210526316E-2</v>
      </c>
      <c r="H89" s="159">
        <v>2.1052631578947368E-2</v>
      </c>
      <c r="I89" s="138" t="s">
        <v>398</v>
      </c>
      <c r="J89" s="3">
        <v>0.61052631578947369</v>
      </c>
      <c r="K89" s="3">
        <v>0.38947368421052631</v>
      </c>
      <c r="L89" s="159">
        <v>6.8421052631578952E-2</v>
      </c>
      <c r="M89" s="159">
        <v>0.18421052631578946</v>
      </c>
      <c r="N89" s="160">
        <v>0.96842105263157896</v>
      </c>
      <c r="O89" s="159">
        <v>0.25789473684210529</v>
      </c>
      <c r="P89" s="160">
        <v>6.2684210526315791</v>
      </c>
      <c r="R89" s="138" t="s">
        <v>620</v>
      </c>
      <c r="S89" s="135">
        <v>20</v>
      </c>
      <c r="T89" s="135">
        <v>225</v>
      </c>
      <c r="U89" s="135">
        <v>379</v>
      </c>
      <c r="V89" s="135">
        <v>0</v>
      </c>
      <c r="W89" s="135">
        <v>404</v>
      </c>
      <c r="X89" s="135">
        <v>9</v>
      </c>
      <c r="Y89" s="135">
        <f t="shared" si="2"/>
        <v>1037</v>
      </c>
      <c r="AH89" s="230">
        <v>11</v>
      </c>
      <c r="AI89" s="3">
        <v>0.71589130744060325</v>
      </c>
      <c r="AJ89" s="150">
        <v>6.7632664674918193</v>
      </c>
      <c r="AK89" s="81">
        <v>7108.6021505376302</v>
      </c>
      <c r="AL89" s="81">
        <v>9038.0319148936105</v>
      </c>
      <c r="AM89" s="3">
        <v>0.39863422962014511</v>
      </c>
    </row>
    <row r="90" spans="2:39" x14ac:dyDescent="0.25">
      <c r="B90" s="246" t="s">
        <v>662</v>
      </c>
      <c r="C90" s="247"/>
      <c r="D90" s="247"/>
      <c r="E90" s="247"/>
      <c r="F90" s="247"/>
      <c r="G90" s="247"/>
      <c r="H90" s="247"/>
      <c r="I90" s="247"/>
      <c r="J90" s="247"/>
      <c r="K90" s="247"/>
      <c r="L90" s="247"/>
      <c r="M90" s="247"/>
      <c r="N90" s="247"/>
      <c r="O90" s="247"/>
      <c r="P90" s="248"/>
      <c r="R90" s="138" t="s">
        <v>606</v>
      </c>
      <c r="S90" s="135">
        <v>208</v>
      </c>
      <c r="T90" s="135">
        <v>2471</v>
      </c>
      <c r="U90" s="135">
        <v>0</v>
      </c>
      <c r="V90" s="135">
        <v>0</v>
      </c>
      <c r="W90" s="135">
        <v>0</v>
      </c>
      <c r="X90" s="135">
        <v>0</v>
      </c>
      <c r="Y90" s="135">
        <f t="shared" si="2"/>
        <v>2679</v>
      </c>
      <c r="AH90" s="230">
        <v>12</v>
      </c>
      <c r="AI90" s="3">
        <v>0.71669595782073814</v>
      </c>
      <c r="AJ90" s="150">
        <v>6.748330404217926</v>
      </c>
      <c r="AK90" s="81">
        <v>7212.7458693941699</v>
      </c>
      <c r="AL90" s="81">
        <v>9239.6061269146594</v>
      </c>
      <c r="AM90" s="3">
        <v>0.38400702987697716</v>
      </c>
    </row>
    <row r="91" spans="2:39" x14ac:dyDescent="0.25">
      <c r="B91" s="138" t="s">
        <v>634</v>
      </c>
      <c r="C91" s="138" t="s">
        <v>598</v>
      </c>
      <c r="D91" s="138" t="s">
        <v>599</v>
      </c>
      <c r="E91" s="138" t="s">
        <v>600</v>
      </c>
      <c r="F91" s="138" t="s">
        <v>602</v>
      </c>
      <c r="G91" s="138" t="s">
        <v>601</v>
      </c>
      <c r="H91" s="138" t="s">
        <v>603</v>
      </c>
      <c r="I91" s="138" t="s">
        <v>634</v>
      </c>
      <c r="J91" s="138" t="s">
        <v>632</v>
      </c>
      <c r="K91" s="138" t="s">
        <v>633</v>
      </c>
      <c r="L91" s="138" t="s">
        <v>604</v>
      </c>
      <c r="M91" s="138" t="s">
        <v>624</v>
      </c>
      <c r="N91" s="138" t="s">
        <v>625</v>
      </c>
      <c r="O91" s="138" t="s">
        <v>626</v>
      </c>
      <c r="P91" s="138" t="s">
        <v>627</v>
      </c>
      <c r="R91" s="138" t="s">
        <v>607</v>
      </c>
      <c r="S91" s="135">
        <v>26</v>
      </c>
      <c r="T91" s="135">
        <v>642</v>
      </c>
      <c r="U91" s="135">
        <v>2792</v>
      </c>
      <c r="V91" s="135">
        <v>0</v>
      </c>
      <c r="W91" s="135">
        <v>1154</v>
      </c>
      <c r="X91" s="135">
        <v>126</v>
      </c>
      <c r="Y91" s="135">
        <f t="shared" si="2"/>
        <v>4740</v>
      </c>
      <c r="AH91" s="230">
        <v>13</v>
      </c>
      <c r="AI91" s="3">
        <v>0.70158013544018061</v>
      </c>
      <c r="AJ91" s="150">
        <v>6.663431151241535</v>
      </c>
      <c r="AK91" s="81">
        <v>7207.7360637087504</v>
      </c>
      <c r="AL91" s="81">
        <v>9215.2136752136703</v>
      </c>
      <c r="AM91" s="3">
        <v>0.33047404063205416</v>
      </c>
    </row>
    <row r="92" spans="2:39" x14ac:dyDescent="0.25">
      <c r="B92" s="138" t="s">
        <v>385</v>
      </c>
      <c r="C92" s="159">
        <v>4.7892720306513412E-2</v>
      </c>
      <c r="D92" s="159">
        <v>0.53825431034482762</v>
      </c>
      <c r="E92" s="159">
        <v>0.22473659003831417</v>
      </c>
      <c r="F92" s="159">
        <v>0.10781848659003831</v>
      </c>
      <c r="G92" s="159">
        <v>5.166427203065134E-2</v>
      </c>
      <c r="H92" s="159">
        <v>2.9633620689655173E-2</v>
      </c>
      <c r="I92" s="138" t="s">
        <v>385</v>
      </c>
      <c r="J92" s="3">
        <v>0.61578065134099613</v>
      </c>
      <c r="K92" s="3">
        <v>0.38421934865900387</v>
      </c>
      <c r="L92" s="159">
        <v>0.14744971264367815</v>
      </c>
      <c r="M92" s="159">
        <v>0.23880507662835249</v>
      </c>
      <c r="N92" s="160">
        <v>0.90331657088122608</v>
      </c>
      <c r="O92" s="159">
        <v>0.21396072796934865</v>
      </c>
      <c r="P92" s="160">
        <v>6.3470426245210732</v>
      </c>
      <c r="R92" s="138" t="s">
        <v>2</v>
      </c>
      <c r="S92" s="135">
        <f>SUM(S83:S91)</f>
        <v>480</v>
      </c>
      <c r="T92" s="135">
        <f t="shared" ref="T92:X92" si="3">SUM(T83:T91)</f>
        <v>6863</v>
      </c>
      <c r="U92" s="135">
        <f t="shared" si="3"/>
        <v>6520</v>
      </c>
      <c r="V92" s="135">
        <f>SUM(V83:V91)</f>
        <v>2772</v>
      </c>
      <c r="W92" s="135">
        <f>SUM(W83:W91)</f>
        <v>2607</v>
      </c>
      <c r="X92" s="135">
        <f t="shared" si="3"/>
        <v>362</v>
      </c>
      <c r="Y92" s="135">
        <f t="shared" si="2"/>
        <v>19604</v>
      </c>
      <c r="AH92" s="230">
        <v>14</v>
      </c>
      <c r="AI92" s="3">
        <v>0.67855917667238419</v>
      </c>
      <c r="AJ92" s="150">
        <v>6.5615780445969127</v>
      </c>
      <c r="AK92" s="81">
        <v>7613.4892086330901</v>
      </c>
      <c r="AL92" s="81">
        <v>9312.7976190476093</v>
      </c>
      <c r="AM92" s="3">
        <v>0.3060034305317324</v>
      </c>
    </row>
    <row r="93" spans="2:39" x14ac:dyDescent="0.25">
      <c r="B93" s="138" t="s">
        <v>390</v>
      </c>
      <c r="C93" s="159">
        <v>5.6016876879572693E-2</v>
      </c>
      <c r="D93" s="159">
        <v>0.53242964226401546</v>
      </c>
      <c r="E93" s="159">
        <v>0.21136496252075945</v>
      </c>
      <c r="F93" s="159">
        <v>0.10745545132187262</v>
      </c>
      <c r="G93" s="159">
        <v>5.8620225324296421E-2</v>
      </c>
      <c r="H93" s="159">
        <v>3.4112841689483371E-2</v>
      </c>
      <c r="I93" s="138" t="s">
        <v>390</v>
      </c>
      <c r="J93" s="3">
        <v>0.62255936083307151</v>
      </c>
      <c r="K93" s="3">
        <v>0.37744063916692849</v>
      </c>
      <c r="L93" s="159">
        <v>0.17213519457785359</v>
      </c>
      <c r="M93" s="159">
        <v>0.23304457112078639</v>
      </c>
      <c r="N93" s="160">
        <v>0.91893711566946457</v>
      </c>
      <c r="O93" s="159">
        <v>0.21737959513443153</v>
      </c>
      <c r="P93" s="160">
        <v>6.3923425647470715</v>
      </c>
      <c r="AH93" s="230">
        <v>15</v>
      </c>
      <c r="AI93" s="3">
        <v>0.66308648954211424</v>
      </c>
      <c r="AJ93" s="150">
        <v>6.5053702656868291</v>
      </c>
      <c r="AK93" s="81">
        <v>7955</v>
      </c>
      <c r="AL93" s="81">
        <v>10067.073170731701</v>
      </c>
      <c r="AM93" s="3">
        <v>0.23968343697003958</v>
      </c>
    </row>
    <row r="94" spans="2:39" ht="15.75" thickBot="1" x14ac:dyDescent="0.3">
      <c r="B94" s="138" t="s">
        <v>397</v>
      </c>
      <c r="C94" s="159">
        <v>5.9236757167267895E-2</v>
      </c>
      <c r="D94" s="159">
        <v>0.53385228782988414</v>
      </c>
      <c r="E94" s="159">
        <v>0.21165749003227644</v>
      </c>
      <c r="F94" s="159">
        <v>0.10746155306626162</v>
      </c>
      <c r="G94" s="159">
        <v>5.5325612303018794E-2</v>
      </c>
      <c r="H94" s="159">
        <v>3.2466299601291056E-2</v>
      </c>
      <c r="I94" s="138" t="s">
        <v>397</v>
      </c>
      <c r="J94" s="3">
        <v>0.62555534459844309</v>
      </c>
      <c r="K94" s="3">
        <v>0.37444465540155691</v>
      </c>
      <c r="L94" s="159">
        <v>0.17509018416555913</v>
      </c>
      <c r="M94" s="159">
        <v>0.22817543193468767</v>
      </c>
      <c r="N94" s="160">
        <v>0.92527055249667745</v>
      </c>
      <c r="O94" s="159">
        <v>0.22270742358078602</v>
      </c>
      <c r="P94" s="160">
        <v>6.4037212834630717</v>
      </c>
      <c r="R94" s="138" t="s">
        <v>608</v>
      </c>
      <c r="S94" s="138" t="s">
        <v>598</v>
      </c>
      <c r="T94" s="138" t="s">
        <v>599</v>
      </c>
      <c r="U94" s="138" t="s">
        <v>600</v>
      </c>
      <c r="V94" s="9" t="s">
        <v>602</v>
      </c>
      <c r="W94" s="138" t="s">
        <v>601</v>
      </c>
      <c r="X94" s="138" t="s">
        <v>603</v>
      </c>
      <c r="Y94" s="138" t="s">
        <v>2</v>
      </c>
      <c r="AH94" s="230">
        <v>16</v>
      </c>
      <c r="AI94" s="3">
        <v>0.65454545454545454</v>
      </c>
      <c r="AJ94" s="150">
        <v>6.4776859504132229</v>
      </c>
      <c r="AK94" s="81">
        <v>8064.1509433962201</v>
      </c>
      <c r="AL94" s="81">
        <v>10752.5</v>
      </c>
      <c r="AM94" s="3">
        <v>0.1537190082644628</v>
      </c>
    </row>
    <row r="95" spans="2:39" ht="15.75" thickBot="1" x14ac:dyDescent="0.3">
      <c r="B95" s="138" t="s">
        <v>396</v>
      </c>
      <c r="C95" s="159">
        <v>6.3471978448099917E-2</v>
      </c>
      <c r="D95" s="159">
        <v>0.5024286705579819</v>
      </c>
      <c r="E95" s="159">
        <v>0.22792767051716398</v>
      </c>
      <c r="F95" s="159">
        <v>0.11396383525858199</v>
      </c>
      <c r="G95" s="159">
        <v>5.4818564023021349E-2</v>
      </c>
      <c r="H95" s="159">
        <v>3.7389281195150822E-2</v>
      </c>
      <c r="I95" s="138" t="s">
        <v>396</v>
      </c>
      <c r="J95" s="3">
        <v>0.60328993020123267</v>
      </c>
      <c r="K95" s="3">
        <v>0.39671006979876733</v>
      </c>
      <c r="L95" s="159">
        <v>0.18396669251806197</v>
      </c>
      <c r="M95" s="159">
        <v>0.22821339646516184</v>
      </c>
      <c r="N95" s="160">
        <v>0.90501653128699133</v>
      </c>
      <c r="O95" s="159">
        <v>0.21278419527327647</v>
      </c>
      <c r="P95" s="160">
        <v>6.3410343279317525</v>
      </c>
      <c r="R95" s="138" t="s">
        <v>617</v>
      </c>
      <c r="S95" s="149"/>
      <c r="T95" s="149"/>
      <c r="U95" s="196"/>
      <c r="V95" s="199">
        <f>V83/$Y$92</f>
        <v>0.14139971434401141</v>
      </c>
      <c r="W95" s="197"/>
      <c r="X95" s="149"/>
      <c r="Y95" s="68">
        <f>Y83/$Y$92</f>
        <v>0.14139971434401141</v>
      </c>
      <c r="AH95" s="230">
        <v>17</v>
      </c>
      <c r="AI95" s="3">
        <v>0.58823529411764708</v>
      </c>
      <c r="AJ95" s="150">
        <v>6.215686274509804</v>
      </c>
      <c r="AK95" s="81">
        <v>8666.6666666666606</v>
      </c>
      <c r="AL95" s="81">
        <v>16000</v>
      </c>
      <c r="AM95" s="3">
        <v>0.13725490196078433</v>
      </c>
    </row>
    <row r="96" spans="2:39" x14ac:dyDescent="0.25">
      <c r="B96" s="138" t="s">
        <v>399</v>
      </c>
      <c r="C96" s="159">
        <v>5.8833660569735803E-2</v>
      </c>
      <c r="D96" s="159">
        <v>0.50432296510626573</v>
      </c>
      <c r="E96" s="159">
        <v>0.23033998139919395</v>
      </c>
      <c r="F96" s="159">
        <v>0.10130550101615514</v>
      </c>
      <c r="G96" s="159">
        <v>6.8444077021115365E-2</v>
      </c>
      <c r="H96" s="159">
        <v>3.6753814887534014E-2</v>
      </c>
      <c r="I96" s="138" t="s">
        <v>399</v>
      </c>
      <c r="J96" s="3">
        <v>0.5999104405635356</v>
      </c>
      <c r="K96" s="3">
        <v>0.4000895594364644</v>
      </c>
      <c r="L96" s="159">
        <v>0.11876959112672661</v>
      </c>
      <c r="M96" s="159">
        <v>0.22331301023044331</v>
      </c>
      <c r="N96" s="160">
        <v>0.96514071165306048</v>
      </c>
      <c r="O96" s="159">
        <v>0.23860700630360648</v>
      </c>
      <c r="P96" s="160">
        <v>6.2975784506217494</v>
      </c>
      <c r="R96" s="138" t="s">
        <v>618</v>
      </c>
      <c r="S96" s="68">
        <f>S84/$Y$92</f>
        <v>4.896959804121608E-3</v>
      </c>
      <c r="T96" s="68">
        <f>T84/$Y$92</f>
        <v>9.3552336257906543E-2</v>
      </c>
      <c r="U96" s="68">
        <f>U84/$Y$92</f>
        <v>7.8504386859824526E-2</v>
      </c>
      <c r="V96" s="198"/>
      <c r="W96" s="68">
        <f>W84/$Y$92</f>
        <v>1.1834319526627219E-2</v>
      </c>
      <c r="X96" s="68">
        <f>X84/$Y$92</f>
        <v>3.5196898592124055E-3</v>
      </c>
      <c r="Y96" s="68">
        <f>Y84/$Y$92</f>
        <v>0.19230769230769232</v>
      </c>
    </row>
    <row r="97" spans="2:25" x14ac:dyDescent="0.25">
      <c r="B97" s="138" t="s">
        <v>388</v>
      </c>
      <c r="C97" s="159">
        <v>5.9159314997405295E-2</v>
      </c>
      <c r="D97" s="159">
        <v>0.51816294758692272</v>
      </c>
      <c r="E97" s="159">
        <v>0.21380384016606124</v>
      </c>
      <c r="F97" s="159">
        <v>9.8858329008822007E-2</v>
      </c>
      <c r="G97" s="159">
        <v>6.7981318111053457E-2</v>
      </c>
      <c r="H97" s="159">
        <v>4.2034250129735343E-2</v>
      </c>
      <c r="I97" s="138" t="s">
        <v>388</v>
      </c>
      <c r="J97" s="3">
        <v>0.61935651271406345</v>
      </c>
      <c r="K97" s="3">
        <v>0.38064348728593655</v>
      </c>
      <c r="L97" s="159">
        <v>0.23819408406850026</v>
      </c>
      <c r="M97" s="159">
        <v>0.24571873378308251</v>
      </c>
      <c r="N97" s="160">
        <v>0.9631551634665283</v>
      </c>
      <c r="O97" s="159">
        <v>0.22781525687597301</v>
      </c>
      <c r="P97" s="160">
        <v>6.3692267773741564</v>
      </c>
      <c r="R97" s="138" t="s">
        <v>619</v>
      </c>
      <c r="S97" s="68">
        <f>S85/$Y$92</f>
        <v>2.5504998979800043E-4</v>
      </c>
      <c r="T97" s="68">
        <f>T85/$Y$92</f>
        <v>1.7955519281779228E-2</v>
      </c>
      <c r="U97" s="68">
        <f>U85/$Y$92</f>
        <v>2.0506019179759232E-2</v>
      </c>
      <c r="V97" s="149"/>
      <c r="W97" s="68">
        <f>W85/$Y$92</f>
        <v>1.285451948581922E-2</v>
      </c>
      <c r="X97" s="68">
        <f>X85/$Y$92</f>
        <v>4.7439298102428078E-3</v>
      </c>
      <c r="Y97" s="68">
        <f>Y85/$Y$92</f>
        <v>5.6315037747398489E-2</v>
      </c>
    </row>
    <row r="98" spans="2:25" x14ac:dyDescent="0.25">
      <c r="B98" s="138" t="s">
        <v>384</v>
      </c>
      <c r="C98" s="159">
        <v>6.1882251826385903E-2</v>
      </c>
      <c r="D98" s="159">
        <v>0.60378169316716801</v>
      </c>
      <c r="E98" s="159">
        <v>0.16158143532445207</v>
      </c>
      <c r="F98" s="159">
        <v>7.606360120326601E-2</v>
      </c>
      <c r="G98" s="159">
        <v>6.3601203266007739E-2</v>
      </c>
      <c r="H98" s="159">
        <v>3.3089815212720239E-2</v>
      </c>
      <c r="I98" s="138" t="s">
        <v>384</v>
      </c>
      <c r="J98" s="3">
        <v>0.69875376020627422</v>
      </c>
      <c r="K98" s="3">
        <v>0.30124623979372578</v>
      </c>
      <c r="L98" s="159">
        <v>0.1400945423291792</v>
      </c>
      <c r="M98" s="159">
        <v>0.25784271594327463</v>
      </c>
      <c r="N98" s="160">
        <v>0.95487752470992693</v>
      </c>
      <c r="O98" s="159">
        <v>0.22819080360979802</v>
      </c>
      <c r="P98" s="160">
        <v>6.7116458960034375</v>
      </c>
      <c r="R98" s="138" t="s">
        <v>604</v>
      </c>
      <c r="S98" s="68">
        <f>S86/$Y$92</f>
        <v>5.7641297694348091E-3</v>
      </c>
      <c r="T98" s="68">
        <f>T86/$Y$92</f>
        <v>5.5243827790246891E-2</v>
      </c>
      <c r="U98" s="68">
        <f>U86/$Y$92</f>
        <v>3.7339318506427258E-2</v>
      </c>
      <c r="V98" s="149"/>
      <c r="W98" s="68">
        <f>W86/$Y$92</f>
        <v>2.3515609059375636E-2</v>
      </c>
      <c r="X98" s="68">
        <f>X86/$Y$92</f>
        <v>3.3156498673740055E-3</v>
      </c>
      <c r="Y98" s="68">
        <f>Y86/$Y$92</f>
        <v>0.12517853499285861</v>
      </c>
    </row>
    <row r="99" spans="2:25" x14ac:dyDescent="0.25">
      <c r="B99" s="138" t="s">
        <v>393</v>
      </c>
      <c r="C99" s="159">
        <v>7.0561017929438988E-2</v>
      </c>
      <c r="D99" s="159">
        <v>0.51098901098901095</v>
      </c>
      <c r="E99" s="159">
        <v>0.20936957779063042</v>
      </c>
      <c r="F99" s="159">
        <v>0.10150375939849623</v>
      </c>
      <c r="G99" s="159">
        <v>6.5355696934644297E-2</v>
      </c>
      <c r="H99" s="159">
        <v>4.2220936957779065E-2</v>
      </c>
      <c r="I99" s="138" t="s">
        <v>393</v>
      </c>
      <c r="J99" s="3">
        <v>0.62377096587622904</v>
      </c>
      <c r="K99" s="3">
        <v>0.37622903412377096</v>
      </c>
      <c r="L99" s="159">
        <v>0.17090803932909196</v>
      </c>
      <c r="M99" s="159">
        <v>0.25101214574898784</v>
      </c>
      <c r="N99" s="160">
        <v>0.99913244650086752</v>
      </c>
      <c r="O99" s="159">
        <v>0.25014459224985541</v>
      </c>
      <c r="P99" s="160">
        <v>6.4175824175824179</v>
      </c>
      <c r="R99" s="138" t="s">
        <v>616</v>
      </c>
      <c r="S99" s="149"/>
      <c r="T99" s="149"/>
      <c r="U99" s="68">
        <f>U87/$Y$92</f>
        <v>2.0250969189961231E-2</v>
      </c>
      <c r="V99" s="149"/>
      <c r="W99" s="149"/>
      <c r="X99" s="68">
        <f>X87/$Y$92</f>
        <v>0</v>
      </c>
      <c r="Y99" s="68">
        <f>Y87/$Y$92</f>
        <v>2.0250969189961231E-2</v>
      </c>
    </row>
    <row r="100" spans="2:25" x14ac:dyDescent="0.25">
      <c r="B100" s="138" t="s">
        <v>386</v>
      </c>
      <c r="C100" s="159">
        <v>5.7123655913978492E-2</v>
      </c>
      <c r="D100" s="159">
        <v>0.54032258064516125</v>
      </c>
      <c r="E100" s="159">
        <v>0.14045698924731181</v>
      </c>
      <c r="F100" s="159">
        <v>0.10685483870967742</v>
      </c>
      <c r="G100" s="159">
        <v>0.125</v>
      </c>
      <c r="H100" s="159">
        <v>3.0241935483870969E-2</v>
      </c>
      <c r="I100" s="138" t="s">
        <v>386</v>
      </c>
      <c r="J100" s="3">
        <v>0.62768817204301075</v>
      </c>
      <c r="K100" s="3">
        <v>0.37231182795698925</v>
      </c>
      <c r="L100" s="159">
        <v>0.13239247311827956</v>
      </c>
      <c r="M100" s="159">
        <v>0.23588709677419356</v>
      </c>
      <c r="N100" s="160">
        <v>0.92271505376344087</v>
      </c>
      <c r="O100" s="159">
        <v>0.22580645161290322</v>
      </c>
      <c r="P100" s="160">
        <v>6.373655913978495</v>
      </c>
      <c r="R100" s="138" t="s">
        <v>605</v>
      </c>
      <c r="S100" s="68">
        <f>S88/$Y$92</f>
        <v>6.1211997551520101E-4</v>
      </c>
      <c r="T100" s="68">
        <f>T88/$Y$92</f>
        <v>1.3058559477657621E-2</v>
      </c>
      <c r="U100" s="68">
        <f>U88/$Y$92</f>
        <v>1.4231789430728423E-2</v>
      </c>
      <c r="V100" s="149"/>
      <c r="W100" s="68">
        <f>W88/$Y$92</f>
        <v>5.3050397877984082E-3</v>
      </c>
      <c r="X100" s="68">
        <f>X88/$Y$92</f>
        <v>0</v>
      </c>
      <c r="Y100" s="68">
        <f>Y88/$Y$92</f>
        <v>3.3207508671699651E-2</v>
      </c>
    </row>
    <row r="101" spans="2:25" x14ac:dyDescent="0.25">
      <c r="B101" s="138" t="s">
        <v>389</v>
      </c>
      <c r="C101" s="159">
        <v>6.701836654943337E-2</v>
      </c>
      <c r="D101" s="159">
        <v>0.55021492770613523</v>
      </c>
      <c r="E101" s="159">
        <v>0.19792887846815163</v>
      </c>
      <c r="F101" s="159">
        <v>9.6131301289566234E-2</v>
      </c>
      <c r="G101" s="159">
        <v>5.3145760062524423E-2</v>
      </c>
      <c r="H101" s="159">
        <v>3.5560765924189136E-2</v>
      </c>
      <c r="I101" s="138" t="s">
        <v>389</v>
      </c>
      <c r="J101" s="3">
        <v>0.65279406017975772</v>
      </c>
      <c r="K101" s="3">
        <v>0.34720593982024228</v>
      </c>
      <c r="L101" s="159">
        <v>0.23563892145369286</v>
      </c>
      <c r="M101" s="159">
        <v>0.24306369675654552</v>
      </c>
      <c r="N101" s="160">
        <v>0.9620945681906995</v>
      </c>
      <c r="O101" s="159">
        <v>0.23524814380617429</v>
      </c>
      <c r="P101" s="160">
        <v>6.5351699882766709</v>
      </c>
      <c r="R101" s="138" t="s">
        <v>620</v>
      </c>
      <c r="S101" s="68">
        <f>S89/$Y$92</f>
        <v>1.0201999591920017E-3</v>
      </c>
      <c r="T101" s="68">
        <f>T89/$Y$92</f>
        <v>1.1477249540910018E-2</v>
      </c>
      <c r="U101" s="68">
        <f>U89/$Y$92</f>
        <v>1.9332789226688431E-2</v>
      </c>
      <c r="V101" s="149"/>
      <c r="W101" s="68">
        <f>W89/$Y$92</f>
        <v>2.0608039175678432E-2</v>
      </c>
      <c r="X101" s="68">
        <f>X89/$Y$92</f>
        <v>4.5908998163640073E-4</v>
      </c>
      <c r="Y101" s="68">
        <f>Y89/$Y$92</f>
        <v>5.2897367884105283E-2</v>
      </c>
    </row>
    <row r="102" spans="2:25" x14ac:dyDescent="0.25">
      <c r="B102" s="138" t="s">
        <v>400</v>
      </c>
      <c r="C102" s="159">
        <v>4.8271363339856488E-2</v>
      </c>
      <c r="D102" s="159">
        <v>0.62035225048923681</v>
      </c>
      <c r="E102" s="159">
        <v>0.15068493150684931</v>
      </c>
      <c r="F102" s="159">
        <v>6.5231572080887146E-2</v>
      </c>
      <c r="G102" s="159">
        <v>8.6105675146771032E-2</v>
      </c>
      <c r="H102" s="159">
        <v>2.9354207436399216E-2</v>
      </c>
      <c r="I102" s="138" t="s">
        <v>400</v>
      </c>
      <c r="J102" s="3">
        <v>0.69797782126549257</v>
      </c>
      <c r="K102" s="3">
        <v>0.30202217873450743</v>
      </c>
      <c r="L102" s="159">
        <v>0.13698630136986301</v>
      </c>
      <c r="M102" s="159">
        <v>0.25636007827788648</v>
      </c>
      <c r="N102" s="160">
        <v>0.93868232224396608</v>
      </c>
      <c r="O102" s="159">
        <v>0.23809523809523808</v>
      </c>
      <c r="P102" s="160">
        <v>6.666666666666667</v>
      </c>
      <c r="R102" s="138" t="s">
        <v>606</v>
      </c>
      <c r="S102" s="68">
        <f>S90/$Y$92</f>
        <v>1.0610079575596816E-2</v>
      </c>
      <c r="T102" s="68">
        <f>T90/$Y$92</f>
        <v>0.1260457049581718</v>
      </c>
      <c r="U102" s="149"/>
      <c r="V102" s="149"/>
      <c r="W102" s="149"/>
      <c r="X102" s="68">
        <f>X90/$Y$92</f>
        <v>0</v>
      </c>
      <c r="Y102" s="68">
        <f>Y90/$Y$92</f>
        <v>0.13665578453376862</v>
      </c>
    </row>
    <row r="103" spans="2:25" x14ac:dyDescent="0.25">
      <c r="B103" s="138" t="s">
        <v>395</v>
      </c>
      <c r="C103" s="159">
        <v>6.3486100676183321E-2</v>
      </c>
      <c r="D103" s="159">
        <v>0.54019534184823437</v>
      </c>
      <c r="E103" s="159">
        <v>0.17843726521412473</v>
      </c>
      <c r="F103" s="159">
        <v>7.8136739293764093E-2</v>
      </c>
      <c r="G103" s="159">
        <v>0.10593538692712247</v>
      </c>
      <c r="H103" s="159">
        <v>3.3809166040571E-2</v>
      </c>
      <c r="I103" s="138" t="s">
        <v>395</v>
      </c>
      <c r="J103" s="3">
        <v>0.63749060856498874</v>
      </c>
      <c r="K103" s="3">
        <v>0.36250939143501126</v>
      </c>
      <c r="L103" s="159">
        <v>0.11570247933884298</v>
      </c>
      <c r="M103" s="159">
        <v>0.24981217129977459</v>
      </c>
      <c r="N103" s="160">
        <v>1.0105184072126221</v>
      </c>
      <c r="O103" s="159">
        <v>0.26033057851239672</v>
      </c>
      <c r="P103" s="160">
        <v>6.4169797145003757</v>
      </c>
      <c r="R103" s="138" t="s">
        <v>607</v>
      </c>
      <c r="S103" s="68">
        <f>S91/$Y$92</f>
        <v>1.3262599469496021E-3</v>
      </c>
      <c r="T103" s="68">
        <f>T91/$Y$92</f>
        <v>3.2748418690063251E-2</v>
      </c>
      <c r="U103" s="68">
        <f>U91/$Y$92</f>
        <v>0.14241991430320342</v>
      </c>
      <c r="V103" s="149"/>
      <c r="W103" s="68">
        <f>W91/$Y$92</f>
        <v>5.8865537645378496E-2</v>
      </c>
      <c r="X103" s="68">
        <f>X91/$Y$92</f>
        <v>6.42725974290961E-3</v>
      </c>
      <c r="Y103" s="68">
        <f>Y91/$Y$92</f>
        <v>0.24178739032850438</v>
      </c>
    </row>
    <row r="104" spans="2:25" x14ac:dyDescent="0.25">
      <c r="B104" s="138" t="s">
        <v>392</v>
      </c>
      <c r="C104" s="159">
        <v>5.8823529411764705E-2</v>
      </c>
      <c r="D104" s="159">
        <v>0.54522454142947496</v>
      </c>
      <c r="E104" s="159">
        <v>0.16951296647691336</v>
      </c>
      <c r="F104" s="159">
        <v>9.550917141049968E-2</v>
      </c>
      <c r="G104" s="159">
        <v>0.10815939278937381</v>
      </c>
      <c r="H104" s="159">
        <v>2.2770398481973434E-2</v>
      </c>
      <c r="I104" s="138" t="s">
        <v>392</v>
      </c>
      <c r="J104" s="3">
        <v>0.62681846932321317</v>
      </c>
      <c r="K104" s="3">
        <v>0.37318153067678683</v>
      </c>
      <c r="L104" s="159">
        <v>0.12713472485768501</v>
      </c>
      <c r="M104" s="159">
        <v>0.21252371916508539</v>
      </c>
      <c r="N104" s="160">
        <v>0.94117647058823528</v>
      </c>
      <c r="O104" s="159">
        <v>0.23466160657811511</v>
      </c>
      <c r="P104" s="160">
        <v>6.3965844402277039</v>
      </c>
      <c r="R104" s="138" t="s">
        <v>2</v>
      </c>
      <c r="S104" s="112">
        <f>S92/$Y$92</f>
        <v>2.4484799020608038E-2</v>
      </c>
      <c r="T104" s="114">
        <f>T92/$Y$92</f>
        <v>0.35008161599673537</v>
      </c>
      <c r="U104" s="146">
        <f>U92/$Y$92</f>
        <v>0.33258518669659254</v>
      </c>
      <c r="V104" s="143">
        <f>V92/$Y$92</f>
        <v>0.14139971434401141</v>
      </c>
      <c r="W104" s="142">
        <f>W92/$Y$92</f>
        <v>0.13298306468067742</v>
      </c>
      <c r="X104" s="122">
        <f>X92/$Y$92</f>
        <v>1.846561926137523E-2</v>
      </c>
      <c r="Y104" s="8"/>
    </row>
    <row r="105" spans="2:25" x14ac:dyDescent="0.25">
      <c r="B105" s="138" t="s">
        <v>391</v>
      </c>
      <c r="C105" s="159">
        <v>5.1162790697674418E-2</v>
      </c>
      <c r="D105" s="159">
        <v>0.52093023255813953</v>
      </c>
      <c r="E105" s="159">
        <v>0.17674418604651163</v>
      </c>
      <c r="F105" s="159">
        <v>8.6046511627906982E-2</v>
      </c>
      <c r="G105" s="159">
        <v>0.1248062015503876</v>
      </c>
      <c r="H105" s="159">
        <v>4.0310077519379844E-2</v>
      </c>
      <c r="I105" s="138" t="s">
        <v>391</v>
      </c>
      <c r="J105" s="3">
        <v>0.61240310077519378</v>
      </c>
      <c r="K105" s="3">
        <v>0.38759689922480622</v>
      </c>
      <c r="L105" s="159">
        <v>0.20852713178294574</v>
      </c>
      <c r="M105" s="159">
        <v>0.23875968992248062</v>
      </c>
      <c r="N105" s="160">
        <v>1.1031007751937985</v>
      </c>
      <c r="O105" s="159">
        <v>0.27829457364341087</v>
      </c>
      <c r="P105" s="160">
        <v>6.2418604651162788</v>
      </c>
      <c r="R105" s="138" t="s">
        <v>614</v>
      </c>
      <c r="S105" s="144">
        <v>5.7503226563416637E-2</v>
      </c>
      <c r="T105" s="145">
        <v>0.5345183620790801</v>
      </c>
      <c r="U105" s="147">
        <v>0.20931596855567292</v>
      </c>
      <c r="V105" s="118">
        <v>5.8852516719464981E-2</v>
      </c>
      <c r="W105" s="120">
        <v>0.10576227879910993</v>
      </c>
      <c r="X105" s="148">
        <v>3.4353261594401274E-2</v>
      </c>
    </row>
    <row r="106" spans="2:25" x14ac:dyDescent="0.25">
      <c r="B106" s="138" t="s">
        <v>394</v>
      </c>
      <c r="C106" s="159">
        <v>8.8848594741613787E-2</v>
      </c>
      <c r="D106" s="159">
        <v>0.60290117860380776</v>
      </c>
      <c r="E106" s="159">
        <v>9.6101541251133279E-2</v>
      </c>
      <c r="F106" s="159">
        <v>6.0743427017225751E-2</v>
      </c>
      <c r="G106" s="159">
        <v>0.11514052583862194</v>
      </c>
      <c r="H106" s="159">
        <v>3.6264732547597461E-2</v>
      </c>
      <c r="I106" s="138" t="s">
        <v>394</v>
      </c>
      <c r="J106" s="3">
        <v>0.72801450589301897</v>
      </c>
      <c r="K106" s="3">
        <v>0.27198549410698103</v>
      </c>
      <c r="L106" s="159">
        <v>0.20761559383499548</v>
      </c>
      <c r="M106" s="159">
        <v>0.23481414324569355</v>
      </c>
      <c r="N106" s="160">
        <v>0.97008159564823204</v>
      </c>
      <c r="O106" s="159">
        <v>0.23934723481414324</v>
      </c>
      <c r="P106" s="160">
        <v>6.8458748866727106</v>
      </c>
    </row>
    <row r="107" spans="2:25" x14ac:dyDescent="0.25">
      <c r="B107" s="138" t="s">
        <v>402</v>
      </c>
      <c r="C107" s="159">
        <v>7.0044709388971685E-2</v>
      </c>
      <c r="D107" s="159">
        <v>0.51117734724292097</v>
      </c>
      <c r="E107" s="159">
        <v>0.15797317436661698</v>
      </c>
      <c r="F107" s="159">
        <v>8.4947839046199708E-2</v>
      </c>
      <c r="G107" s="159">
        <v>0.14605067064083457</v>
      </c>
      <c r="H107" s="159">
        <v>2.9806259314456036E-2</v>
      </c>
      <c r="I107" s="138" t="s">
        <v>402</v>
      </c>
      <c r="J107" s="3">
        <v>0.61102831594634865</v>
      </c>
      <c r="K107" s="3">
        <v>0.38897168405365135</v>
      </c>
      <c r="L107" s="159">
        <v>0.18032786885245902</v>
      </c>
      <c r="M107" s="159">
        <v>0.24888226527570789</v>
      </c>
      <c r="N107" s="160">
        <v>0.97019374068554398</v>
      </c>
      <c r="O107" s="159">
        <v>0.24590163934426229</v>
      </c>
      <c r="P107" s="160">
        <v>6.2697466467958272</v>
      </c>
    </row>
    <row r="108" spans="2:25" x14ac:dyDescent="0.25">
      <c r="B108" s="138" t="s">
        <v>387</v>
      </c>
      <c r="C108" s="159">
        <v>6.6985645933014357E-2</v>
      </c>
      <c r="D108" s="159">
        <v>0.51674641148325362</v>
      </c>
      <c r="E108" s="159">
        <v>9.9282296650717708E-2</v>
      </c>
      <c r="F108" s="159">
        <v>6.4593301435406703E-2</v>
      </c>
      <c r="G108" s="159">
        <v>0.23086124401913877</v>
      </c>
      <c r="H108" s="159">
        <v>2.1531100478468901E-2</v>
      </c>
      <c r="I108" s="138" t="s">
        <v>387</v>
      </c>
      <c r="J108" s="3">
        <v>0.60526315789473695</v>
      </c>
      <c r="K108" s="3">
        <v>0.39473684210526305</v>
      </c>
      <c r="L108" s="159">
        <v>0.13636363636363635</v>
      </c>
      <c r="M108" s="159">
        <v>0.21770334928229665</v>
      </c>
      <c r="N108" s="160">
        <v>0.86363636363636365</v>
      </c>
      <c r="O108" s="159">
        <v>0.20454545454545456</v>
      </c>
      <c r="P108" s="160">
        <v>6.1758373205741623</v>
      </c>
    </row>
    <row r="109" spans="2:25" x14ac:dyDescent="0.25">
      <c r="B109" s="138" t="s">
        <v>401</v>
      </c>
      <c r="C109" s="159">
        <v>6.5747613997879109E-2</v>
      </c>
      <c r="D109" s="159">
        <v>0.44856839872746551</v>
      </c>
      <c r="E109" s="159">
        <v>0.11770943796394485</v>
      </c>
      <c r="F109" s="159">
        <v>6.5747613997879109E-2</v>
      </c>
      <c r="G109" s="159">
        <v>0.27677624602332979</v>
      </c>
      <c r="H109" s="159">
        <v>2.5450689289501591E-2</v>
      </c>
      <c r="I109" s="138" t="s">
        <v>401</v>
      </c>
      <c r="J109" s="3">
        <v>0.53976670201484622</v>
      </c>
      <c r="K109" s="3">
        <v>0.46023329798515378</v>
      </c>
      <c r="L109" s="159">
        <v>0.11240721102863202</v>
      </c>
      <c r="M109" s="159">
        <v>0.23329798515376457</v>
      </c>
      <c r="N109" s="160">
        <v>0.9618239660657476</v>
      </c>
      <c r="O109" s="159">
        <v>0.2523860021208908</v>
      </c>
      <c r="P109" s="160">
        <v>5.9109225874867448</v>
      </c>
    </row>
    <row r="110" spans="2:25" x14ac:dyDescent="0.25">
      <c r="B110" s="138" t="s">
        <v>398</v>
      </c>
      <c r="C110" s="159">
        <v>3.7470725995316159E-2</v>
      </c>
      <c r="D110" s="159">
        <v>0.46838407494145201</v>
      </c>
      <c r="E110" s="159">
        <v>0.1522248243559719</v>
      </c>
      <c r="F110" s="159">
        <v>0.12646370023419204</v>
      </c>
      <c r="G110" s="159">
        <v>0.18735362997658081</v>
      </c>
      <c r="H110" s="159">
        <v>2.8103044496487119E-2</v>
      </c>
      <c r="I110" s="138" t="s">
        <v>398</v>
      </c>
      <c r="J110" s="3">
        <v>0.53395784543325531</v>
      </c>
      <c r="K110" s="3">
        <v>0.46604215456674469</v>
      </c>
      <c r="L110" s="159">
        <v>0.10304449648711944</v>
      </c>
      <c r="M110" s="159">
        <v>0.24590163934426229</v>
      </c>
      <c r="N110" s="160">
        <v>1.0140515222482436</v>
      </c>
      <c r="O110" s="159">
        <v>0.27868852459016391</v>
      </c>
      <c r="P110" s="160">
        <v>5.8665105386416858</v>
      </c>
    </row>
    <row r="111" spans="2:25" x14ac:dyDescent="0.25">
      <c r="B111" s="76" t="s">
        <v>614</v>
      </c>
      <c r="C111" s="169">
        <v>5.7503226563416637E-2</v>
      </c>
      <c r="D111" s="170">
        <v>0.5345183620790801</v>
      </c>
      <c r="E111" s="171">
        <v>0.20931596855567292</v>
      </c>
      <c r="F111" s="172">
        <v>5.8852516719464981E-2</v>
      </c>
      <c r="G111" s="173">
        <v>0.10576227879910993</v>
      </c>
      <c r="H111" s="174">
        <v>3.4353261594401274E-2</v>
      </c>
      <c r="J111" s="155">
        <v>0.62637485023689798</v>
      </c>
      <c r="K111" s="155">
        <v>0.37362514976310202</v>
      </c>
      <c r="L111" s="3">
        <v>0.16441720881427072</v>
      </c>
      <c r="N111" s="156">
        <v>0.92041972717733478</v>
      </c>
      <c r="O111" s="157">
        <v>0.22089569779643231</v>
      </c>
      <c r="P111" s="158">
        <v>6.42</v>
      </c>
    </row>
    <row r="113" spans="2:14" x14ac:dyDescent="0.25">
      <c r="B113" s="141" t="s">
        <v>623</v>
      </c>
      <c r="C113" s="141" t="s">
        <v>598</v>
      </c>
      <c r="D113" s="141" t="s">
        <v>599</v>
      </c>
      <c r="E113" s="141" t="s">
        <v>600</v>
      </c>
      <c r="F113" s="141" t="s">
        <v>602</v>
      </c>
      <c r="G113" s="141" t="s">
        <v>601</v>
      </c>
      <c r="H113" s="141" t="s">
        <v>603</v>
      </c>
      <c r="I113" s="141" t="s">
        <v>604</v>
      </c>
      <c r="J113" s="141" t="s">
        <v>624</v>
      </c>
      <c r="K113" s="141" t="s">
        <v>625</v>
      </c>
      <c r="L113" s="141" t="s">
        <v>626</v>
      </c>
      <c r="M113" s="141" t="s">
        <v>627</v>
      </c>
      <c r="N113" s="141" t="s">
        <v>628</v>
      </c>
    </row>
    <row r="114" spans="2:14" x14ac:dyDescent="0.25">
      <c r="B114" s="141" t="s">
        <v>629</v>
      </c>
      <c r="C114" s="140">
        <v>771</v>
      </c>
      <c r="D114" s="140">
        <v>6683</v>
      </c>
      <c r="E114" s="140">
        <v>2814</v>
      </c>
      <c r="F114" s="140">
        <v>1457</v>
      </c>
      <c r="G114" s="140">
        <v>1574</v>
      </c>
      <c r="H114" s="140">
        <v>513</v>
      </c>
      <c r="I114" s="140">
        <v>1151</v>
      </c>
      <c r="J114" s="140">
        <v>3197</v>
      </c>
      <c r="K114" s="140">
        <v>11870</v>
      </c>
      <c r="L114" s="140">
        <v>2842</v>
      </c>
      <c r="M114" s="140">
        <v>85146</v>
      </c>
      <c r="N114" s="140">
        <v>13812</v>
      </c>
    </row>
    <row r="115" spans="2:14" x14ac:dyDescent="0.25">
      <c r="B115" s="141" t="s">
        <v>49</v>
      </c>
      <c r="C115" s="140">
        <v>1835</v>
      </c>
      <c r="D115" s="140">
        <v>16434</v>
      </c>
      <c r="E115" s="140">
        <v>5085</v>
      </c>
      <c r="F115" s="140">
        <v>1025</v>
      </c>
      <c r="G115" s="140">
        <v>2928</v>
      </c>
      <c r="H115" s="140">
        <v>1116</v>
      </c>
      <c r="I115" s="140">
        <v>4461</v>
      </c>
      <c r="J115" s="140">
        <v>4381</v>
      </c>
      <c r="K115" s="140">
        <v>19593</v>
      </c>
      <c r="L115" s="140">
        <v>3765</v>
      </c>
      <c r="M115" s="140">
        <v>189940</v>
      </c>
      <c r="N115" s="140">
        <v>28423</v>
      </c>
    </row>
    <row r="116" spans="2:14" x14ac:dyDescent="0.25">
      <c r="B116" s="141" t="s">
        <v>4</v>
      </c>
      <c r="C116" s="140">
        <v>2959</v>
      </c>
      <c r="D116" s="140">
        <v>33254</v>
      </c>
      <c r="E116" s="140">
        <v>9206</v>
      </c>
      <c r="F116" s="140">
        <v>3688</v>
      </c>
      <c r="G116" s="140">
        <v>4684</v>
      </c>
      <c r="H116" s="140">
        <v>1227</v>
      </c>
      <c r="I116" s="140">
        <v>8833</v>
      </c>
      <c r="J116" s="140">
        <v>13887</v>
      </c>
      <c r="K116" s="140">
        <v>51304</v>
      </c>
      <c r="L116" s="140">
        <v>12458</v>
      </c>
      <c r="M116" s="140">
        <v>367037</v>
      </c>
      <c r="N116" s="140">
        <v>55018</v>
      </c>
    </row>
    <row r="117" spans="2:14" x14ac:dyDescent="0.25">
      <c r="B117" s="141">
        <v>19</v>
      </c>
      <c r="C117" s="140">
        <v>3906</v>
      </c>
      <c r="D117" s="140">
        <v>43535</v>
      </c>
      <c r="E117" s="140">
        <v>18971</v>
      </c>
      <c r="F117" s="140">
        <v>4698</v>
      </c>
      <c r="G117" s="140">
        <v>8874</v>
      </c>
      <c r="H117" s="140">
        <v>2490</v>
      </c>
      <c r="I117" s="140">
        <v>12164</v>
      </c>
      <c r="J117" s="140">
        <v>20053</v>
      </c>
      <c r="K117" s="140">
        <v>76577</v>
      </c>
      <c r="L117" s="140">
        <v>18500</v>
      </c>
      <c r="M117" s="140">
        <v>519728</v>
      </c>
      <c r="N117" s="140">
        <v>82474</v>
      </c>
    </row>
    <row r="118" spans="2:14" x14ac:dyDescent="0.25">
      <c r="B118" s="141">
        <v>28</v>
      </c>
      <c r="C118" s="140">
        <v>6001</v>
      </c>
      <c r="D118" s="140">
        <v>56996</v>
      </c>
      <c r="E118" s="140">
        <v>23563</v>
      </c>
      <c r="F118" s="140">
        <v>6819</v>
      </c>
      <c r="G118" s="140">
        <v>12031</v>
      </c>
      <c r="H118" s="140">
        <v>3711</v>
      </c>
      <c r="I118" s="140">
        <v>18818</v>
      </c>
      <c r="J118" s="140">
        <v>25723</v>
      </c>
      <c r="K118" s="140">
        <v>101966</v>
      </c>
      <c r="L118" s="140">
        <v>24635</v>
      </c>
      <c r="M118" s="140">
        <v>692381</v>
      </c>
      <c r="N118" s="140">
        <v>109121</v>
      </c>
    </row>
    <row r="119" spans="2:14" x14ac:dyDescent="0.25">
      <c r="B119" s="141">
        <v>34567</v>
      </c>
      <c r="C119" s="140">
        <v>18369</v>
      </c>
      <c r="D119" s="140">
        <v>157066</v>
      </c>
      <c r="E119" s="140">
        <v>69341</v>
      </c>
      <c r="F119" s="140">
        <v>18277</v>
      </c>
      <c r="G119" s="140">
        <v>33066</v>
      </c>
      <c r="H119" s="140">
        <v>10658</v>
      </c>
      <c r="I119" s="140">
        <v>52504</v>
      </c>
      <c r="J119" s="140">
        <v>70638</v>
      </c>
      <c r="K119" s="140">
        <v>286915</v>
      </c>
      <c r="L119" s="140">
        <v>69371</v>
      </c>
      <c r="M119" s="140">
        <v>1942364</v>
      </c>
      <c r="N119" s="140">
        <v>306777</v>
      </c>
    </row>
    <row r="120" spans="2:14" x14ac:dyDescent="0.25">
      <c r="B120" s="141" t="s">
        <v>658</v>
      </c>
      <c r="C120" s="141" t="s">
        <v>598</v>
      </c>
      <c r="D120" s="141" t="s">
        <v>599</v>
      </c>
      <c r="E120" s="141" t="s">
        <v>600</v>
      </c>
      <c r="F120" s="141" t="s">
        <v>602</v>
      </c>
      <c r="G120" s="141" t="s">
        <v>601</v>
      </c>
      <c r="H120" s="141" t="s">
        <v>603</v>
      </c>
      <c r="I120" s="141" t="s">
        <v>604</v>
      </c>
      <c r="J120" s="141" t="s">
        <v>624</v>
      </c>
      <c r="K120" s="141" t="s">
        <v>625</v>
      </c>
      <c r="L120" s="141" t="s">
        <v>626</v>
      </c>
      <c r="M120" s="141" t="s">
        <v>627</v>
      </c>
      <c r="N120" s="141" t="s">
        <v>628</v>
      </c>
    </row>
    <row r="121" spans="2:14" x14ac:dyDescent="0.25">
      <c r="B121" s="141" t="s">
        <v>385</v>
      </c>
      <c r="C121" s="140">
        <v>378</v>
      </c>
      <c r="D121" s="140">
        <v>3387</v>
      </c>
      <c r="E121" s="140">
        <v>1140</v>
      </c>
      <c r="F121" s="140">
        <v>590</v>
      </c>
      <c r="G121" s="140">
        <v>169</v>
      </c>
      <c r="H121" s="140">
        <v>195</v>
      </c>
      <c r="I121" s="140">
        <v>1843</v>
      </c>
      <c r="J121" s="140">
        <v>1522</v>
      </c>
      <c r="K121" s="140">
        <v>6052</v>
      </c>
      <c r="L121" s="140">
        <v>1523</v>
      </c>
      <c r="M121" s="140">
        <v>39222</v>
      </c>
      <c r="N121" s="140">
        <v>5859</v>
      </c>
    </row>
    <row r="122" spans="2:14" x14ac:dyDescent="0.25">
      <c r="B122" s="141" t="s">
        <v>390</v>
      </c>
      <c r="C122" s="140">
        <v>94</v>
      </c>
      <c r="D122" s="140">
        <v>1114</v>
      </c>
      <c r="E122" s="140">
        <v>381</v>
      </c>
      <c r="F122" s="140">
        <v>235</v>
      </c>
      <c r="G122" s="140">
        <v>68</v>
      </c>
      <c r="H122" s="140">
        <v>54</v>
      </c>
      <c r="I122" s="140">
        <v>373</v>
      </c>
      <c r="J122" s="140">
        <v>492</v>
      </c>
      <c r="K122" s="140">
        <v>2130</v>
      </c>
      <c r="L122" s="140">
        <v>577</v>
      </c>
      <c r="M122" s="140">
        <v>12714</v>
      </c>
      <c r="N122" s="140">
        <v>1946</v>
      </c>
    </row>
    <row r="123" spans="2:14" x14ac:dyDescent="0.25">
      <c r="B123" s="141" t="s">
        <v>397</v>
      </c>
      <c r="C123" s="140">
        <v>55</v>
      </c>
      <c r="D123" s="140">
        <v>629</v>
      </c>
      <c r="E123" s="140">
        <v>196</v>
      </c>
      <c r="F123" s="140">
        <v>144</v>
      </c>
      <c r="G123" s="140">
        <v>44</v>
      </c>
      <c r="H123" s="140">
        <v>30</v>
      </c>
      <c r="I123" s="140">
        <v>182</v>
      </c>
      <c r="J123" s="140">
        <v>268</v>
      </c>
      <c r="K123" s="140">
        <v>1252</v>
      </c>
      <c r="L123" s="140">
        <v>332</v>
      </c>
      <c r="M123" s="140">
        <v>7156</v>
      </c>
      <c r="N123" s="140">
        <v>1098</v>
      </c>
    </row>
    <row r="124" spans="2:14" x14ac:dyDescent="0.25">
      <c r="B124" s="141" t="s">
        <v>396</v>
      </c>
      <c r="C124" s="140">
        <v>52</v>
      </c>
      <c r="D124" s="140">
        <v>518</v>
      </c>
      <c r="E124" s="140">
        <v>198</v>
      </c>
      <c r="F124" s="140">
        <v>141</v>
      </c>
      <c r="G124" s="140">
        <v>44</v>
      </c>
      <c r="H124" s="140">
        <v>30</v>
      </c>
      <c r="I124" s="140">
        <v>127</v>
      </c>
      <c r="J124" s="140">
        <v>241</v>
      </c>
      <c r="K124" s="140">
        <v>1013</v>
      </c>
      <c r="L124" s="140">
        <v>275</v>
      </c>
      <c r="M124" s="140">
        <v>6288</v>
      </c>
      <c r="N124" s="140">
        <v>983</v>
      </c>
    </row>
    <row r="125" spans="2:14" x14ac:dyDescent="0.25">
      <c r="B125" s="141" t="s">
        <v>399</v>
      </c>
      <c r="C125" s="140">
        <v>20</v>
      </c>
      <c r="D125" s="140">
        <v>297</v>
      </c>
      <c r="E125" s="140">
        <v>103</v>
      </c>
      <c r="F125" s="140">
        <v>102</v>
      </c>
      <c r="G125" s="140">
        <v>25</v>
      </c>
      <c r="H125" s="140">
        <v>16</v>
      </c>
      <c r="I125" s="140">
        <v>55</v>
      </c>
      <c r="J125" s="140">
        <v>152</v>
      </c>
      <c r="K125" s="140">
        <v>587</v>
      </c>
      <c r="L125" s="140">
        <v>156</v>
      </c>
      <c r="M125" s="140">
        <v>3542</v>
      </c>
      <c r="N125" s="140">
        <v>563</v>
      </c>
    </row>
    <row r="126" spans="2:14" x14ac:dyDescent="0.25">
      <c r="B126" s="141" t="s">
        <v>388</v>
      </c>
      <c r="C126" s="140">
        <v>891</v>
      </c>
      <c r="D126" s="140">
        <v>6818</v>
      </c>
      <c r="E126" s="140">
        <v>2508</v>
      </c>
      <c r="F126" s="140">
        <v>1277</v>
      </c>
      <c r="G126" s="140">
        <v>808</v>
      </c>
      <c r="H126" s="140">
        <v>546</v>
      </c>
      <c r="I126" s="140">
        <v>3228</v>
      </c>
      <c r="J126" s="140">
        <v>3140</v>
      </c>
      <c r="K126" s="140">
        <v>12372</v>
      </c>
      <c r="L126" s="140">
        <v>3035</v>
      </c>
      <c r="M126" s="140">
        <v>83416</v>
      </c>
      <c r="N126" s="140">
        <v>12848</v>
      </c>
    </row>
    <row r="127" spans="2:14" x14ac:dyDescent="0.25">
      <c r="B127" s="141" t="s">
        <v>384</v>
      </c>
      <c r="C127" s="140">
        <v>370</v>
      </c>
      <c r="D127" s="140">
        <v>3756</v>
      </c>
      <c r="E127" s="140">
        <v>1190</v>
      </c>
      <c r="F127" s="140">
        <v>699</v>
      </c>
      <c r="G127" s="140">
        <v>387</v>
      </c>
      <c r="H127" s="140">
        <v>228</v>
      </c>
      <c r="I127" s="140">
        <v>1123</v>
      </c>
      <c r="J127" s="140">
        <v>1722</v>
      </c>
      <c r="K127" s="140">
        <v>6634</v>
      </c>
      <c r="L127" s="140">
        <v>1658</v>
      </c>
      <c r="M127" s="140">
        <v>43309</v>
      </c>
      <c r="N127" s="140">
        <v>6630</v>
      </c>
    </row>
    <row r="128" spans="2:14" x14ac:dyDescent="0.25">
      <c r="B128" s="141" t="s">
        <v>393</v>
      </c>
      <c r="C128" s="140">
        <v>307</v>
      </c>
      <c r="D128" s="140">
        <v>2402</v>
      </c>
      <c r="E128" s="140">
        <v>880</v>
      </c>
      <c r="F128" s="140">
        <v>487</v>
      </c>
      <c r="G128" s="140">
        <v>460</v>
      </c>
      <c r="H128" s="140">
        <v>178</v>
      </c>
      <c r="I128" s="140">
        <v>720</v>
      </c>
      <c r="J128" s="140">
        <v>1176</v>
      </c>
      <c r="K128" s="140">
        <v>4675</v>
      </c>
      <c r="L128" s="140">
        <v>1199</v>
      </c>
      <c r="M128" s="140">
        <v>29894</v>
      </c>
      <c r="N128" s="140">
        <v>4714</v>
      </c>
    </row>
    <row r="129" spans="2:14" x14ac:dyDescent="0.25">
      <c r="B129" s="141" t="s">
        <v>386</v>
      </c>
      <c r="C129" s="140">
        <v>131</v>
      </c>
      <c r="D129" s="140">
        <v>1300</v>
      </c>
      <c r="E129" s="140">
        <v>337</v>
      </c>
      <c r="F129" s="140">
        <v>257</v>
      </c>
      <c r="G129" s="140">
        <v>283</v>
      </c>
      <c r="H129" s="140">
        <v>75</v>
      </c>
      <c r="I129" s="140">
        <v>299</v>
      </c>
      <c r="J129" s="140">
        <v>582</v>
      </c>
      <c r="K129" s="140">
        <v>2217</v>
      </c>
      <c r="L129" s="140">
        <v>550</v>
      </c>
      <c r="M129" s="140">
        <v>15311</v>
      </c>
      <c r="N129" s="140">
        <v>2383</v>
      </c>
    </row>
    <row r="130" spans="2:14" x14ac:dyDescent="0.25">
      <c r="B130" s="141" t="s">
        <v>389</v>
      </c>
      <c r="C130" s="140">
        <v>530</v>
      </c>
      <c r="D130" s="140">
        <v>4588</v>
      </c>
      <c r="E130" s="140">
        <v>1573</v>
      </c>
      <c r="F130" s="140">
        <v>894</v>
      </c>
      <c r="G130" s="140">
        <v>609</v>
      </c>
      <c r="H130" s="140">
        <v>332</v>
      </c>
      <c r="I130" s="140">
        <v>2060</v>
      </c>
      <c r="J130" s="140">
        <v>2157</v>
      </c>
      <c r="K130" s="140">
        <v>8502</v>
      </c>
      <c r="L130" s="140">
        <v>2084</v>
      </c>
      <c r="M130" s="140">
        <v>54941</v>
      </c>
      <c r="N130" s="140">
        <v>8526</v>
      </c>
    </row>
    <row r="131" spans="2:14" x14ac:dyDescent="0.25">
      <c r="B131" s="141" t="s">
        <v>400</v>
      </c>
      <c r="C131" s="140">
        <v>148</v>
      </c>
      <c r="D131" s="140">
        <v>1582</v>
      </c>
      <c r="E131" s="140">
        <v>409</v>
      </c>
      <c r="F131" s="140">
        <v>246</v>
      </c>
      <c r="G131" s="140">
        <v>186</v>
      </c>
      <c r="H131" s="140">
        <v>83</v>
      </c>
      <c r="I131" s="140">
        <v>468</v>
      </c>
      <c r="J131" s="140">
        <v>663</v>
      </c>
      <c r="K131" s="140">
        <v>2669</v>
      </c>
      <c r="L131" s="140">
        <v>698</v>
      </c>
      <c r="M131" s="140">
        <v>17653</v>
      </c>
      <c r="N131" s="140">
        <v>2654</v>
      </c>
    </row>
    <row r="132" spans="2:14" x14ac:dyDescent="0.25">
      <c r="B132" s="141" t="s">
        <v>395</v>
      </c>
      <c r="C132" s="140">
        <v>119</v>
      </c>
      <c r="D132" s="140">
        <v>1146</v>
      </c>
      <c r="E132" s="140">
        <v>376</v>
      </c>
      <c r="F132" s="140">
        <v>254</v>
      </c>
      <c r="G132" s="140">
        <v>293</v>
      </c>
      <c r="H132" s="140">
        <v>70</v>
      </c>
      <c r="I132" s="140">
        <v>292</v>
      </c>
      <c r="J132" s="140">
        <v>539</v>
      </c>
      <c r="K132" s="140">
        <v>2231</v>
      </c>
      <c r="L132" s="140">
        <v>566</v>
      </c>
      <c r="M132" s="140">
        <v>13978</v>
      </c>
      <c r="N132" s="140">
        <v>2258</v>
      </c>
    </row>
    <row r="133" spans="2:14" x14ac:dyDescent="0.25">
      <c r="B133" s="141" t="s">
        <v>392</v>
      </c>
      <c r="C133" s="140">
        <v>105</v>
      </c>
      <c r="D133" s="140">
        <v>934</v>
      </c>
      <c r="E133" s="140">
        <v>294</v>
      </c>
      <c r="F133" s="140">
        <v>199</v>
      </c>
      <c r="G133" s="140">
        <v>199</v>
      </c>
      <c r="H133" s="140">
        <v>46</v>
      </c>
      <c r="I133" s="140">
        <v>209</v>
      </c>
      <c r="J133" s="140">
        <v>456</v>
      </c>
      <c r="K133" s="140">
        <v>1701</v>
      </c>
      <c r="L133" s="140">
        <v>440</v>
      </c>
      <c r="M133" s="140">
        <v>11276</v>
      </c>
      <c r="N133" s="140">
        <v>1777</v>
      </c>
    </row>
    <row r="134" spans="2:14" x14ac:dyDescent="0.25">
      <c r="B134" s="141" t="s">
        <v>391</v>
      </c>
      <c r="C134" s="140">
        <v>83</v>
      </c>
      <c r="D134" s="140">
        <v>821</v>
      </c>
      <c r="E134" s="140">
        <v>274</v>
      </c>
      <c r="F134" s="140">
        <v>168</v>
      </c>
      <c r="G134" s="140">
        <v>194</v>
      </c>
      <c r="H134" s="140">
        <v>61</v>
      </c>
      <c r="I134" s="140">
        <v>334</v>
      </c>
      <c r="J134" s="140">
        <v>394</v>
      </c>
      <c r="K134" s="140">
        <v>1784</v>
      </c>
      <c r="L134" s="140">
        <v>455</v>
      </c>
      <c r="M134" s="140">
        <v>9995</v>
      </c>
      <c r="N134" s="140">
        <v>1601</v>
      </c>
    </row>
    <row r="135" spans="2:14" x14ac:dyDescent="0.25">
      <c r="B135" s="141" t="s">
        <v>394</v>
      </c>
      <c r="C135" s="140">
        <v>98</v>
      </c>
      <c r="D135" s="140">
        <v>859</v>
      </c>
      <c r="E135" s="140">
        <v>167</v>
      </c>
      <c r="F135" s="140">
        <v>139</v>
      </c>
      <c r="G135" s="140">
        <v>183</v>
      </c>
      <c r="H135" s="140">
        <v>47</v>
      </c>
      <c r="I135" s="140">
        <v>278</v>
      </c>
      <c r="J135" s="140">
        <v>382</v>
      </c>
      <c r="K135" s="140">
        <v>1614</v>
      </c>
      <c r="L135" s="140">
        <v>426</v>
      </c>
      <c r="M135" s="140">
        <v>9866</v>
      </c>
      <c r="N135" s="140">
        <v>1493</v>
      </c>
    </row>
    <row r="136" spans="2:14" x14ac:dyDescent="0.25">
      <c r="B136" s="141" t="s">
        <v>402</v>
      </c>
      <c r="C136" s="140">
        <v>43</v>
      </c>
      <c r="D136" s="140">
        <v>364</v>
      </c>
      <c r="E136" s="140">
        <v>104</v>
      </c>
      <c r="F136" s="140">
        <v>76</v>
      </c>
      <c r="G136" s="140">
        <v>124</v>
      </c>
      <c r="H136" s="140">
        <v>18</v>
      </c>
      <c r="I136" s="140">
        <v>119</v>
      </c>
      <c r="J136" s="140">
        <v>179</v>
      </c>
      <c r="K136" s="140">
        <v>666</v>
      </c>
      <c r="L136" s="140">
        <v>167</v>
      </c>
      <c r="M136" s="140">
        <v>4456</v>
      </c>
      <c r="N136" s="140">
        <v>729</v>
      </c>
    </row>
    <row r="137" spans="2:14" x14ac:dyDescent="0.25">
      <c r="B137" s="141" t="s">
        <v>387</v>
      </c>
      <c r="C137" s="140">
        <v>54</v>
      </c>
      <c r="D137" s="140">
        <v>468</v>
      </c>
      <c r="E137" s="140">
        <v>97</v>
      </c>
      <c r="F137" s="140">
        <v>86</v>
      </c>
      <c r="G137" s="140">
        <v>234</v>
      </c>
      <c r="H137" s="140">
        <v>22</v>
      </c>
      <c r="I137" s="140">
        <v>111</v>
      </c>
      <c r="J137" s="140">
        <v>226</v>
      </c>
      <c r="K137" s="140">
        <v>902</v>
      </c>
      <c r="L137" s="140">
        <v>226</v>
      </c>
      <c r="M137" s="140">
        <v>5766</v>
      </c>
      <c r="N137" s="140">
        <v>961</v>
      </c>
    </row>
    <row r="138" spans="2:14" x14ac:dyDescent="0.25">
      <c r="B138" s="141" t="s">
        <v>401</v>
      </c>
      <c r="C138" s="140">
        <v>32</v>
      </c>
      <c r="D138" s="140">
        <v>332</v>
      </c>
      <c r="E138" s="140">
        <v>86</v>
      </c>
      <c r="F138" s="140">
        <v>77</v>
      </c>
      <c r="G138" s="140">
        <v>217</v>
      </c>
      <c r="H138" s="140">
        <v>16</v>
      </c>
      <c r="I138" s="140">
        <v>76</v>
      </c>
      <c r="J138" s="140">
        <v>175</v>
      </c>
      <c r="K138" s="140">
        <v>705</v>
      </c>
      <c r="L138" s="140">
        <v>196</v>
      </c>
      <c r="M138" s="140">
        <v>4325</v>
      </c>
      <c r="N138" s="140">
        <v>760</v>
      </c>
    </row>
    <row r="139" spans="2:14" x14ac:dyDescent="0.25">
      <c r="B139" s="141" t="s">
        <v>398</v>
      </c>
      <c r="C139" s="140">
        <v>31</v>
      </c>
      <c r="D139" s="140">
        <v>222</v>
      </c>
      <c r="E139" s="140">
        <v>59</v>
      </c>
      <c r="F139" s="140">
        <v>60</v>
      </c>
      <c r="G139" s="140">
        <v>102</v>
      </c>
      <c r="H139" s="140">
        <v>10</v>
      </c>
      <c r="I139" s="140">
        <v>46</v>
      </c>
      <c r="J139" s="140">
        <v>119</v>
      </c>
      <c r="K139" s="140">
        <v>465</v>
      </c>
      <c r="L139" s="140">
        <v>120</v>
      </c>
      <c r="M139" s="140">
        <v>2890</v>
      </c>
      <c r="N139" s="140">
        <v>484</v>
      </c>
    </row>
    <row r="140" spans="2:14" x14ac:dyDescent="0.25">
      <c r="B140" s="141" t="s">
        <v>630</v>
      </c>
      <c r="C140" s="141" t="s">
        <v>598</v>
      </c>
      <c r="D140" s="141" t="s">
        <v>599</v>
      </c>
      <c r="E140" s="141" t="s">
        <v>600</v>
      </c>
      <c r="F140" s="141" t="s">
        <v>602</v>
      </c>
      <c r="G140" s="141" t="s">
        <v>601</v>
      </c>
      <c r="H140" s="141" t="s">
        <v>603</v>
      </c>
      <c r="I140" s="141" t="s">
        <v>604</v>
      </c>
      <c r="J140" s="141" t="s">
        <v>624</v>
      </c>
      <c r="K140" s="141" t="s">
        <v>625</v>
      </c>
      <c r="L140" s="141" t="s">
        <v>626</v>
      </c>
      <c r="M140" s="141" t="s">
        <v>627</v>
      </c>
      <c r="N140" s="141" t="s">
        <v>628</v>
      </c>
    </row>
    <row r="141" spans="2:14" x14ac:dyDescent="0.25">
      <c r="B141" s="141" t="s">
        <v>385</v>
      </c>
      <c r="C141" s="140">
        <v>127</v>
      </c>
      <c r="D141" s="140">
        <v>1263</v>
      </c>
      <c r="E141" s="140">
        <v>292</v>
      </c>
      <c r="F141" s="140">
        <v>32</v>
      </c>
      <c r="G141" s="140">
        <v>144</v>
      </c>
      <c r="H141" s="140">
        <v>46</v>
      </c>
      <c r="I141" s="140">
        <v>573</v>
      </c>
      <c r="J141" s="140">
        <v>516</v>
      </c>
      <c r="K141" s="140">
        <v>1927</v>
      </c>
      <c r="L141" s="140">
        <v>483</v>
      </c>
      <c r="M141" s="140">
        <v>13390</v>
      </c>
      <c r="N141" s="140">
        <v>1904</v>
      </c>
    </row>
    <row r="142" spans="2:14" x14ac:dyDescent="0.25">
      <c r="B142" s="141" t="s">
        <v>390</v>
      </c>
      <c r="C142" s="140">
        <v>127</v>
      </c>
      <c r="D142" s="140">
        <v>522</v>
      </c>
      <c r="E142" s="140">
        <v>123</v>
      </c>
      <c r="F142" s="140">
        <v>20</v>
      </c>
      <c r="G142" s="140">
        <v>67</v>
      </c>
      <c r="H142" s="140">
        <v>11</v>
      </c>
      <c r="I142" s="140">
        <v>161</v>
      </c>
      <c r="J142" s="140">
        <v>220</v>
      </c>
      <c r="K142" s="140">
        <v>850</v>
      </c>
      <c r="L142" s="140">
        <v>218</v>
      </c>
      <c r="M142" s="140">
        <v>5339</v>
      </c>
      <c r="N142" s="140">
        <v>776</v>
      </c>
    </row>
    <row r="143" spans="2:14" x14ac:dyDescent="0.25">
      <c r="B143" s="141" t="s">
        <v>397</v>
      </c>
      <c r="C143" s="140">
        <v>17</v>
      </c>
      <c r="D143" s="140">
        <v>252</v>
      </c>
      <c r="E143" s="140">
        <v>74</v>
      </c>
      <c r="F143" s="140">
        <v>14</v>
      </c>
      <c r="G143" s="140">
        <v>38</v>
      </c>
      <c r="H143" s="140">
        <v>7</v>
      </c>
      <c r="I143" s="140">
        <v>73</v>
      </c>
      <c r="J143" s="140">
        <v>105</v>
      </c>
      <c r="K143" s="140">
        <v>453</v>
      </c>
      <c r="L143" s="140">
        <v>123</v>
      </c>
      <c r="M143" s="140">
        <v>2673</v>
      </c>
      <c r="N143" s="140">
        <v>402</v>
      </c>
    </row>
    <row r="144" spans="2:14" x14ac:dyDescent="0.25">
      <c r="B144" s="141" t="s">
        <v>396</v>
      </c>
      <c r="C144" s="140">
        <v>15</v>
      </c>
      <c r="D144" s="140">
        <v>189</v>
      </c>
      <c r="E144" s="140">
        <v>70</v>
      </c>
      <c r="F144" s="140">
        <v>9</v>
      </c>
      <c r="G144" s="140">
        <v>38</v>
      </c>
      <c r="H144" s="140">
        <v>9</v>
      </c>
      <c r="I144" s="140">
        <v>47</v>
      </c>
      <c r="J144" s="140">
        <v>95</v>
      </c>
      <c r="K144" s="140">
        <v>357</v>
      </c>
      <c r="L144" s="140">
        <v>92</v>
      </c>
      <c r="M144" s="140">
        <v>2156</v>
      </c>
      <c r="N144" s="140">
        <v>330</v>
      </c>
    </row>
    <row r="145" spans="2:14" x14ac:dyDescent="0.25">
      <c r="B145" s="141" t="s">
        <v>399</v>
      </c>
      <c r="C145" s="140">
        <v>11</v>
      </c>
      <c r="D145" s="140">
        <v>101</v>
      </c>
      <c r="E145" s="140">
        <v>39</v>
      </c>
      <c r="F145" s="140">
        <v>5</v>
      </c>
      <c r="G145" s="140">
        <v>22</v>
      </c>
      <c r="H145" s="140">
        <v>4</v>
      </c>
      <c r="I145" s="140">
        <v>15</v>
      </c>
      <c r="J145" s="140">
        <v>50</v>
      </c>
      <c r="K145" s="140">
        <v>180</v>
      </c>
      <c r="L145" s="140">
        <v>47</v>
      </c>
      <c r="M145" s="140">
        <v>1207</v>
      </c>
      <c r="N145" s="140">
        <v>182</v>
      </c>
    </row>
    <row r="146" spans="2:14" x14ac:dyDescent="0.25">
      <c r="B146" s="141" t="s">
        <v>388</v>
      </c>
      <c r="C146" s="140">
        <v>187</v>
      </c>
      <c r="D146" s="140">
        <v>1795</v>
      </c>
      <c r="E146" s="140">
        <v>489</v>
      </c>
      <c r="F146" s="140">
        <v>224</v>
      </c>
      <c r="G146" s="140">
        <v>247</v>
      </c>
      <c r="H146" s="140">
        <v>88</v>
      </c>
      <c r="I146" s="140">
        <v>664</v>
      </c>
      <c r="J146" s="140">
        <v>797</v>
      </c>
      <c r="K146" s="140">
        <v>2937</v>
      </c>
      <c r="L146" s="140">
        <v>736</v>
      </c>
      <c r="M146" s="140">
        <v>20204</v>
      </c>
      <c r="N146" s="140">
        <v>3030</v>
      </c>
    </row>
    <row r="147" spans="2:14" x14ac:dyDescent="0.25">
      <c r="B147" s="141" t="s">
        <v>384</v>
      </c>
      <c r="C147" s="140">
        <v>126</v>
      </c>
      <c r="D147" s="140">
        <v>1423</v>
      </c>
      <c r="E147" s="140">
        <v>341</v>
      </c>
      <c r="F147" s="140">
        <v>126</v>
      </c>
      <c r="G147" s="140">
        <v>193</v>
      </c>
      <c r="H147" s="140">
        <v>82</v>
      </c>
      <c r="I147" s="140">
        <v>357</v>
      </c>
      <c r="J147" s="140">
        <v>633</v>
      </c>
      <c r="K147" s="140">
        <v>2305</v>
      </c>
      <c r="L147" s="140">
        <v>557</v>
      </c>
      <c r="M147" s="140">
        <v>15577</v>
      </c>
      <c r="N147" s="140">
        <v>2291</v>
      </c>
    </row>
    <row r="148" spans="2:14" x14ac:dyDescent="0.25">
      <c r="B148" s="141" t="s">
        <v>393</v>
      </c>
      <c r="C148" s="140">
        <v>90</v>
      </c>
      <c r="D148" s="140">
        <v>760</v>
      </c>
      <c r="E148" s="140">
        <v>215</v>
      </c>
      <c r="F148" s="140">
        <v>135</v>
      </c>
      <c r="G148" s="140">
        <v>121</v>
      </c>
      <c r="H148" s="140">
        <v>45</v>
      </c>
      <c r="I148" s="140">
        <v>192</v>
      </c>
      <c r="J148" s="140">
        <v>356</v>
      </c>
      <c r="K148" s="140">
        <v>1357</v>
      </c>
      <c r="L148" s="140">
        <v>352</v>
      </c>
      <c r="M148" s="140">
        <v>8950</v>
      </c>
      <c r="N148" s="140">
        <v>1366</v>
      </c>
    </row>
    <row r="149" spans="2:14" x14ac:dyDescent="0.25">
      <c r="B149" s="141" t="s">
        <v>386</v>
      </c>
      <c r="C149" s="140">
        <v>69</v>
      </c>
      <c r="D149" s="140">
        <v>650</v>
      </c>
      <c r="E149" s="140">
        <v>121</v>
      </c>
      <c r="F149" s="140">
        <v>115</v>
      </c>
      <c r="G149" s="140">
        <v>81</v>
      </c>
      <c r="H149" s="140">
        <v>27</v>
      </c>
      <c r="I149" s="140">
        <v>135</v>
      </c>
      <c r="J149" s="140">
        <v>271</v>
      </c>
      <c r="K149" s="140">
        <v>972</v>
      </c>
      <c r="L149" s="140">
        <v>232</v>
      </c>
      <c r="M149" s="140">
        <v>7190</v>
      </c>
      <c r="N149" s="140">
        <v>1063</v>
      </c>
    </row>
    <row r="150" spans="2:14" x14ac:dyDescent="0.25">
      <c r="B150" s="141" t="s">
        <v>389</v>
      </c>
      <c r="C150" s="140">
        <v>109</v>
      </c>
      <c r="D150" s="140">
        <v>1261</v>
      </c>
      <c r="E150" s="140">
        <v>294</v>
      </c>
      <c r="F150" s="140">
        <v>157</v>
      </c>
      <c r="G150" s="140">
        <v>181</v>
      </c>
      <c r="H150" s="140">
        <v>56</v>
      </c>
      <c r="I150" s="140">
        <v>448</v>
      </c>
      <c r="J150" s="140">
        <v>560</v>
      </c>
      <c r="K150" s="140">
        <v>2006</v>
      </c>
      <c r="L150" s="140">
        <v>495</v>
      </c>
      <c r="M150" s="140">
        <v>13783</v>
      </c>
      <c r="N150" s="140">
        <v>2058</v>
      </c>
    </row>
    <row r="151" spans="2:14" x14ac:dyDescent="0.25">
      <c r="B151" s="141" t="s">
        <v>400</v>
      </c>
      <c r="C151" s="140">
        <v>71</v>
      </c>
      <c r="D151" s="140">
        <v>840</v>
      </c>
      <c r="E151" s="140">
        <v>159</v>
      </c>
      <c r="F151" s="140">
        <v>87</v>
      </c>
      <c r="G151" s="140">
        <v>86</v>
      </c>
      <c r="H151" s="140">
        <v>36</v>
      </c>
      <c r="I151" s="140">
        <v>220</v>
      </c>
      <c r="J151" s="140">
        <v>332</v>
      </c>
      <c r="K151" s="140">
        <v>1279</v>
      </c>
      <c r="L151" s="140">
        <v>335</v>
      </c>
      <c r="M151" s="140">
        <v>8831</v>
      </c>
      <c r="N151" s="140">
        <v>1279</v>
      </c>
    </row>
    <row r="152" spans="2:14" x14ac:dyDescent="0.25">
      <c r="B152" s="141" t="s">
        <v>395</v>
      </c>
      <c r="C152" s="140">
        <v>29</v>
      </c>
      <c r="D152" s="140">
        <v>420</v>
      </c>
      <c r="E152" s="140">
        <v>90</v>
      </c>
      <c r="F152" s="140">
        <v>118</v>
      </c>
      <c r="G152" s="140">
        <v>59</v>
      </c>
      <c r="H152" s="140">
        <v>21</v>
      </c>
      <c r="I152" s="140">
        <v>75</v>
      </c>
      <c r="J152" s="140">
        <v>189</v>
      </c>
      <c r="K152" s="140">
        <v>735</v>
      </c>
      <c r="L152" s="140">
        <v>176</v>
      </c>
      <c r="M152" s="140">
        <v>4672</v>
      </c>
      <c r="N152" s="140">
        <v>737</v>
      </c>
    </row>
    <row r="153" spans="2:14" x14ac:dyDescent="0.25">
      <c r="B153" s="141" t="s">
        <v>392</v>
      </c>
      <c r="C153" s="140">
        <v>53</v>
      </c>
      <c r="D153" s="140">
        <v>392</v>
      </c>
      <c r="E153" s="140">
        <v>80</v>
      </c>
      <c r="F153" s="140">
        <v>65</v>
      </c>
      <c r="G153" s="140">
        <v>57</v>
      </c>
      <c r="H153" s="140">
        <v>13</v>
      </c>
      <c r="I153" s="140">
        <v>72</v>
      </c>
      <c r="J153" s="140">
        <v>189</v>
      </c>
      <c r="K153" s="140">
        <v>618</v>
      </c>
      <c r="L153" s="140">
        <v>167</v>
      </c>
      <c r="M153" s="140">
        <v>4465</v>
      </c>
      <c r="N153" s="140">
        <v>660</v>
      </c>
    </row>
    <row r="154" spans="2:14" x14ac:dyDescent="0.25">
      <c r="B154" s="141" t="s">
        <v>391</v>
      </c>
      <c r="C154" s="140">
        <v>24</v>
      </c>
      <c r="D154" s="140">
        <v>265</v>
      </c>
      <c r="E154" s="140">
        <v>64</v>
      </c>
      <c r="F154" s="140">
        <v>56</v>
      </c>
      <c r="G154" s="140">
        <v>42</v>
      </c>
      <c r="H154" s="140">
        <v>16</v>
      </c>
      <c r="I154" s="140">
        <v>85</v>
      </c>
      <c r="J154" s="140">
        <v>130</v>
      </c>
      <c r="K154" s="140">
        <v>542</v>
      </c>
      <c r="L154" s="140">
        <v>145</v>
      </c>
      <c r="M154" s="140">
        <v>3042</v>
      </c>
      <c r="N154" s="140">
        <v>467</v>
      </c>
    </row>
    <row r="155" spans="2:14" x14ac:dyDescent="0.25">
      <c r="B155" s="141" t="s">
        <v>394</v>
      </c>
      <c r="C155" s="140">
        <v>55</v>
      </c>
      <c r="D155" s="140">
        <v>412</v>
      </c>
      <c r="E155" s="140">
        <v>58</v>
      </c>
      <c r="F155" s="140">
        <v>95</v>
      </c>
      <c r="G155" s="140">
        <v>51</v>
      </c>
      <c r="H155" s="140">
        <v>12</v>
      </c>
      <c r="I155" s="140">
        <v>116</v>
      </c>
      <c r="J155" s="140">
        <v>177</v>
      </c>
      <c r="K155" s="140">
        <v>652</v>
      </c>
      <c r="L155" s="140">
        <v>161</v>
      </c>
      <c r="M155" s="140">
        <v>4610</v>
      </c>
      <c r="N155" s="140">
        <v>683</v>
      </c>
    </row>
    <row r="156" spans="2:14" x14ac:dyDescent="0.25">
      <c r="B156" s="141" t="s">
        <v>402</v>
      </c>
      <c r="C156" s="140">
        <v>16</v>
      </c>
      <c r="D156" s="140">
        <v>134</v>
      </c>
      <c r="E156" s="140">
        <v>28</v>
      </c>
      <c r="F156" s="140">
        <v>49</v>
      </c>
      <c r="G156" s="140">
        <v>15</v>
      </c>
      <c r="H156" s="140">
        <v>6</v>
      </c>
      <c r="I156" s="140">
        <v>39</v>
      </c>
      <c r="J156" s="140">
        <v>62</v>
      </c>
      <c r="K156" s="140">
        <v>215</v>
      </c>
      <c r="L156" s="140">
        <v>57</v>
      </c>
      <c r="M156" s="140">
        <v>1589</v>
      </c>
      <c r="N156" s="140">
        <v>248</v>
      </c>
    </row>
    <row r="157" spans="2:14" x14ac:dyDescent="0.25">
      <c r="B157" s="141" t="s">
        <v>387</v>
      </c>
      <c r="C157" s="140">
        <v>30</v>
      </c>
      <c r="D157" s="140">
        <v>246</v>
      </c>
      <c r="E157" s="140">
        <v>42</v>
      </c>
      <c r="F157" s="140">
        <v>98</v>
      </c>
      <c r="G157" s="140">
        <v>27</v>
      </c>
      <c r="H157" s="140">
        <v>12</v>
      </c>
      <c r="I157" s="140">
        <v>50</v>
      </c>
      <c r="J157" s="140">
        <v>107</v>
      </c>
      <c r="K157" s="140">
        <v>388</v>
      </c>
      <c r="L157" s="140">
        <v>92</v>
      </c>
      <c r="M157" s="140">
        <v>2912</v>
      </c>
      <c r="N157" s="140">
        <v>455</v>
      </c>
    </row>
    <row r="158" spans="2:14" x14ac:dyDescent="0.25">
      <c r="B158" s="141" t="s">
        <v>401</v>
      </c>
      <c r="C158" s="140">
        <v>30</v>
      </c>
      <c r="D158" s="140">
        <v>160</v>
      </c>
      <c r="E158" s="140">
        <v>42</v>
      </c>
      <c r="F158" s="140">
        <v>109</v>
      </c>
      <c r="G158" s="140">
        <v>23</v>
      </c>
      <c r="H158" s="140">
        <v>10</v>
      </c>
      <c r="I158" s="140">
        <v>31</v>
      </c>
      <c r="J158" s="140">
        <v>82</v>
      </c>
      <c r="K158" s="140">
        <v>336</v>
      </c>
      <c r="L158" s="140">
        <v>96</v>
      </c>
      <c r="M158" s="140">
        <v>2232</v>
      </c>
      <c r="N158" s="140">
        <v>374</v>
      </c>
    </row>
    <row r="159" spans="2:14" x14ac:dyDescent="0.25">
      <c r="B159" s="141" t="s">
        <v>398</v>
      </c>
      <c r="C159" s="140">
        <v>15</v>
      </c>
      <c r="D159" s="140">
        <v>97</v>
      </c>
      <c r="E159" s="140">
        <v>25</v>
      </c>
      <c r="F159" s="140">
        <v>32</v>
      </c>
      <c r="G159" s="140">
        <v>17</v>
      </c>
      <c r="H159" s="140">
        <v>4</v>
      </c>
      <c r="I159" s="140">
        <v>13</v>
      </c>
      <c r="J159" s="140">
        <v>35</v>
      </c>
      <c r="K159" s="140">
        <v>184</v>
      </c>
      <c r="L159" s="140">
        <v>49</v>
      </c>
      <c r="M159" s="140">
        <v>1191</v>
      </c>
      <c r="N159" s="140">
        <v>190</v>
      </c>
    </row>
    <row r="160" spans="2:14" x14ac:dyDescent="0.25">
      <c r="B160" s="141" t="s">
        <v>663</v>
      </c>
      <c r="C160" s="141" t="s">
        <v>598</v>
      </c>
      <c r="D160" s="141" t="s">
        <v>599</v>
      </c>
      <c r="E160" s="141" t="s">
        <v>600</v>
      </c>
      <c r="F160" s="141" t="s">
        <v>602</v>
      </c>
      <c r="G160" s="141" t="s">
        <v>601</v>
      </c>
      <c r="H160" s="141" t="s">
        <v>603</v>
      </c>
      <c r="I160" s="141" t="s">
        <v>604</v>
      </c>
      <c r="J160" s="141" t="s">
        <v>624</v>
      </c>
      <c r="K160" s="141" t="s">
        <v>625</v>
      </c>
      <c r="L160" s="141" t="s">
        <v>626</v>
      </c>
      <c r="M160" s="141" t="s">
        <v>627</v>
      </c>
      <c r="N160" s="141" t="s">
        <v>628</v>
      </c>
    </row>
    <row r="161" spans="2:14" x14ac:dyDescent="0.25">
      <c r="B161" s="141" t="s">
        <v>385</v>
      </c>
      <c r="C161" s="140">
        <v>800</v>
      </c>
      <c r="D161" s="140">
        <v>8991</v>
      </c>
      <c r="E161" s="140">
        <v>3754</v>
      </c>
      <c r="F161" s="140">
        <v>1801</v>
      </c>
      <c r="G161" s="140">
        <v>863</v>
      </c>
      <c r="H161" s="140">
        <v>495</v>
      </c>
      <c r="I161" s="140">
        <v>2463</v>
      </c>
      <c r="J161" s="140">
        <v>3989</v>
      </c>
      <c r="K161" s="140">
        <v>15089</v>
      </c>
      <c r="L161" s="140">
        <v>3574</v>
      </c>
      <c r="M161" s="140">
        <v>106021</v>
      </c>
      <c r="N161" s="140">
        <v>16704</v>
      </c>
    </row>
    <row r="162" spans="2:14" x14ac:dyDescent="0.25">
      <c r="B162" s="141" t="s">
        <v>390</v>
      </c>
      <c r="C162" s="140">
        <v>1248</v>
      </c>
      <c r="D162" s="140">
        <v>11862</v>
      </c>
      <c r="E162" s="140">
        <v>4709</v>
      </c>
      <c r="F162" s="140">
        <v>2394</v>
      </c>
      <c r="G162" s="140">
        <v>1306</v>
      </c>
      <c r="H162" s="140">
        <v>760</v>
      </c>
      <c r="I162" s="140">
        <v>3835</v>
      </c>
      <c r="J162" s="140">
        <v>5192</v>
      </c>
      <c r="K162" s="140">
        <v>20473</v>
      </c>
      <c r="L162" s="140">
        <v>4843</v>
      </c>
      <c r="M162" s="140">
        <v>142415</v>
      </c>
      <c r="N162" s="140">
        <v>22279</v>
      </c>
    </row>
    <row r="163" spans="2:14" x14ac:dyDescent="0.25">
      <c r="B163" s="141" t="s">
        <v>397</v>
      </c>
      <c r="C163" s="140">
        <v>1560</v>
      </c>
      <c r="D163" s="140">
        <v>14059</v>
      </c>
      <c r="E163" s="140">
        <v>5574</v>
      </c>
      <c r="F163" s="140">
        <v>2830</v>
      </c>
      <c r="G163" s="140">
        <v>1457</v>
      </c>
      <c r="H163" s="140">
        <v>855</v>
      </c>
      <c r="I163" s="140">
        <v>4611</v>
      </c>
      <c r="J163" s="140">
        <v>6009</v>
      </c>
      <c r="K163" s="140">
        <v>24367</v>
      </c>
      <c r="L163" s="140">
        <v>5865</v>
      </c>
      <c r="M163" s="140">
        <v>168642</v>
      </c>
      <c r="N163" s="140">
        <v>26335</v>
      </c>
    </row>
    <row r="164" spans="2:14" x14ac:dyDescent="0.25">
      <c r="B164" s="141" t="s">
        <v>396</v>
      </c>
      <c r="C164" s="140">
        <v>1555</v>
      </c>
      <c r="D164" s="140">
        <v>12309</v>
      </c>
      <c r="E164" s="140">
        <v>5584</v>
      </c>
      <c r="F164" s="140">
        <v>2792</v>
      </c>
      <c r="G164" s="140">
        <v>1343</v>
      </c>
      <c r="H164" s="140">
        <v>916</v>
      </c>
      <c r="I164" s="140">
        <v>4507</v>
      </c>
      <c r="J164" s="140">
        <v>5591</v>
      </c>
      <c r="K164" s="140">
        <v>22172</v>
      </c>
      <c r="L164" s="140">
        <v>5213</v>
      </c>
      <c r="M164" s="140">
        <v>155349</v>
      </c>
      <c r="N164" s="140">
        <v>24499</v>
      </c>
    </row>
    <row r="165" spans="2:14" x14ac:dyDescent="0.25">
      <c r="B165" s="141" t="s">
        <v>399</v>
      </c>
      <c r="C165" s="140">
        <v>1708</v>
      </c>
      <c r="D165" s="140">
        <v>14641</v>
      </c>
      <c r="E165" s="140">
        <v>6687</v>
      </c>
      <c r="F165" s="140">
        <v>2941</v>
      </c>
      <c r="G165" s="140">
        <v>1987</v>
      </c>
      <c r="H165" s="140">
        <v>1067</v>
      </c>
      <c r="I165" s="140">
        <v>3448</v>
      </c>
      <c r="J165" s="140">
        <v>6483</v>
      </c>
      <c r="K165" s="140">
        <v>28019</v>
      </c>
      <c r="L165" s="140">
        <v>6927</v>
      </c>
      <c r="M165" s="140">
        <v>182825</v>
      </c>
      <c r="N165" s="140">
        <v>29031</v>
      </c>
    </row>
    <row r="166" spans="2:14" x14ac:dyDescent="0.25">
      <c r="B166" s="141" t="s">
        <v>388</v>
      </c>
      <c r="C166" s="140">
        <v>228</v>
      </c>
      <c r="D166" s="140">
        <v>1997</v>
      </c>
      <c r="E166" s="140">
        <v>824</v>
      </c>
      <c r="F166" s="140">
        <v>381</v>
      </c>
      <c r="G166" s="140">
        <v>262</v>
      </c>
      <c r="H166" s="140">
        <v>162</v>
      </c>
      <c r="I166" s="140">
        <v>918</v>
      </c>
      <c r="J166" s="140">
        <v>947</v>
      </c>
      <c r="K166" s="140">
        <v>3712</v>
      </c>
      <c r="L166" s="140">
        <v>878</v>
      </c>
      <c r="M166" s="140">
        <v>24547</v>
      </c>
      <c r="N166" s="140">
        <v>3854</v>
      </c>
    </row>
    <row r="167" spans="2:14" x14ac:dyDescent="0.25">
      <c r="B167" s="141" t="s">
        <v>384</v>
      </c>
      <c r="C167" s="140">
        <v>144</v>
      </c>
      <c r="D167" s="140">
        <v>1405</v>
      </c>
      <c r="E167" s="140">
        <v>376</v>
      </c>
      <c r="F167" s="140">
        <v>177</v>
      </c>
      <c r="G167" s="140">
        <v>148</v>
      </c>
      <c r="H167" s="140">
        <v>77</v>
      </c>
      <c r="I167" s="140">
        <v>326</v>
      </c>
      <c r="J167" s="140">
        <v>600</v>
      </c>
      <c r="K167" s="140">
        <v>2222</v>
      </c>
      <c r="L167" s="140">
        <v>531</v>
      </c>
      <c r="M167" s="140">
        <v>15618</v>
      </c>
      <c r="N167" s="140">
        <v>2327</v>
      </c>
    </row>
    <row r="168" spans="2:14" x14ac:dyDescent="0.25">
      <c r="B168" s="141" t="s">
        <v>393</v>
      </c>
      <c r="C168" s="140">
        <v>244</v>
      </c>
      <c r="D168" s="140">
        <v>1767</v>
      </c>
      <c r="E168" s="140">
        <v>724</v>
      </c>
      <c r="F168" s="140">
        <v>351</v>
      </c>
      <c r="G168" s="140">
        <v>226</v>
      </c>
      <c r="H168" s="140">
        <v>146</v>
      </c>
      <c r="I168" s="140">
        <v>591</v>
      </c>
      <c r="J168" s="140">
        <v>868</v>
      </c>
      <c r="K168" s="140">
        <v>3455</v>
      </c>
      <c r="L168" s="140">
        <v>865</v>
      </c>
      <c r="M168" s="140">
        <v>22192</v>
      </c>
      <c r="N168" s="140">
        <v>3458</v>
      </c>
    </row>
    <row r="169" spans="2:14" x14ac:dyDescent="0.25">
      <c r="B169" s="141" t="s">
        <v>386</v>
      </c>
      <c r="C169" s="140">
        <v>85</v>
      </c>
      <c r="D169" s="140">
        <v>804</v>
      </c>
      <c r="E169" s="140">
        <v>209</v>
      </c>
      <c r="F169" s="140">
        <v>159</v>
      </c>
      <c r="G169" s="140">
        <v>186</v>
      </c>
      <c r="H169" s="140">
        <v>45</v>
      </c>
      <c r="I169" s="140">
        <v>197</v>
      </c>
      <c r="J169" s="140">
        <v>351</v>
      </c>
      <c r="K169" s="140">
        <v>1373</v>
      </c>
      <c r="L169" s="140">
        <v>336</v>
      </c>
      <c r="M169" s="140">
        <v>9484</v>
      </c>
      <c r="N169" s="140">
        <v>1488</v>
      </c>
    </row>
    <row r="170" spans="2:14" x14ac:dyDescent="0.25">
      <c r="B170" s="141" t="s">
        <v>389</v>
      </c>
      <c r="C170" s="140">
        <v>343</v>
      </c>
      <c r="D170" s="140">
        <v>2816</v>
      </c>
      <c r="E170" s="140">
        <v>1013</v>
      </c>
      <c r="F170" s="140">
        <v>492</v>
      </c>
      <c r="G170" s="140">
        <v>272</v>
      </c>
      <c r="H170" s="140">
        <v>182</v>
      </c>
      <c r="I170" s="140">
        <v>1206</v>
      </c>
      <c r="J170" s="140">
        <v>1244</v>
      </c>
      <c r="K170" s="140">
        <v>4924</v>
      </c>
      <c r="L170" s="140">
        <v>1204</v>
      </c>
      <c r="M170" s="140">
        <v>33447</v>
      </c>
      <c r="N170" s="140">
        <v>5118</v>
      </c>
    </row>
    <row r="171" spans="2:14" x14ac:dyDescent="0.25">
      <c r="B171" s="141" t="s">
        <v>400</v>
      </c>
      <c r="C171" s="140">
        <v>74</v>
      </c>
      <c r="D171" s="140">
        <v>951</v>
      </c>
      <c r="E171" s="140">
        <v>231</v>
      </c>
      <c r="F171" s="140">
        <v>100</v>
      </c>
      <c r="G171" s="140">
        <v>132</v>
      </c>
      <c r="H171" s="140">
        <v>45</v>
      </c>
      <c r="I171" s="140">
        <v>210</v>
      </c>
      <c r="J171" s="140">
        <v>393</v>
      </c>
      <c r="K171" s="140">
        <v>1439</v>
      </c>
      <c r="L171" s="140">
        <v>365</v>
      </c>
      <c r="M171" s="140">
        <v>10220</v>
      </c>
      <c r="N171" s="140">
        <v>1533</v>
      </c>
    </row>
    <row r="172" spans="2:14" x14ac:dyDescent="0.25">
      <c r="B172" s="141" t="s">
        <v>395</v>
      </c>
      <c r="C172" s="140">
        <v>169</v>
      </c>
      <c r="D172" s="140">
        <v>1438</v>
      </c>
      <c r="E172" s="140">
        <v>475</v>
      </c>
      <c r="F172" s="140">
        <v>208</v>
      </c>
      <c r="G172" s="140">
        <v>282</v>
      </c>
      <c r="H172" s="140">
        <v>90</v>
      </c>
      <c r="I172" s="140">
        <v>308</v>
      </c>
      <c r="J172" s="140">
        <v>665</v>
      </c>
      <c r="K172" s="140">
        <v>2690</v>
      </c>
      <c r="L172" s="140">
        <v>693</v>
      </c>
      <c r="M172" s="140">
        <v>17082</v>
      </c>
      <c r="N172" s="140">
        <v>2662</v>
      </c>
    </row>
    <row r="173" spans="2:14" x14ac:dyDescent="0.25">
      <c r="B173" s="141" t="s">
        <v>392</v>
      </c>
      <c r="C173" s="140">
        <v>93</v>
      </c>
      <c r="D173" s="140">
        <v>862</v>
      </c>
      <c r="E173" s="140">
        <v>268</v>
      </c>
      <c r="F173" s="140">
        <v>151</v>
      </c>
      <c r="G173" s="140">
        <v>171</v>
      </c>
      <c r="H173" s="140">
        <v>36</v>
      </c>
      <c r="I173" s="140">
        <v>201</v>
      </c>
      <c r="J173" s="140">
        <v>336</v>
      </c>
      <c r="K173" s="140">
        <v>1488</v>
      </c>
      <c r="L173" s="140">
        <v>371</v>
      </c>
      <c r="M173" s="140">
        <v>10113</v>
      </c>
      <c r="N173" s="140">
        <v>1581</v>
      </c>
    </row>
    <row r="174" spans="2:14" x14ac:dyDescent="0.25">
      <c r="B174" s="141" t="s">
        <v>391</v>
      </c>
      <c r="C174" s="140">
        <v>66</v>
      </c>
      <c r="D174" s="140">
        <v>672</v>
      </c>
      <c r="E174" s="140">
        <v>228</v>
      </c>
      <c r="F174" s="140">
        <v>111</v>
      </c>
      <c r="G174" s="140">
        <v>161</v>
      </c>
      <c r="H174" s="140">
        <v>52</v>
      </c>
      <c r="I174" s="140">
        <v>269</v>
      </c>
      <c r="J174" s="140">
        <v>308</v>
      </c>
      <c r="K174" s="140">
        <v>1423</v>
      </c>
      <c r="L174" s="140">
        <v>359</v>
      </c>
      <c r="M174" s="140">
        <v>8052</v>
      </c>
      <c r="N174" s="140">
        <v>1290</v>
      </c>
    </row>
    <row r="175" spans="2:14" x14ac:dyDescent="0.25">
      <c r="B175" s="141" t="s">
        <v>394</v>
      </c>
      <c r="C175" s="140">
        <v>98</v>
      </c>
      <c r="D175" s="140">
        <v>665</v>
      </c>
      <c r="E175" s="140">
        <v>106</v>
      </c>
      <c r="F175" s="140">
        <v>67</v>
      </c>
      <c r="G175" s="140">
        <v>127</v>
      </c>
      <c r="H175" s="140">
        <v>40</v>
      </c>
      <c r="I175" s="140">
        <v>229</v>
      </c>
      <c r="J175" s="140">
        <v>259</v>
      </c>
      <c r="K175" s="140">
        <v>1070</v>
      </c>
      <c r="L175" s="140">
        <v>264</v>
      </c>
      <c r="M175" s="140">
        <v>7551</v>
      </c>
      <c r="N175" s="140">
        <v>1103</v>
      </c>
    </row>
    <row r="176" spans="2:14" x14ac:dyDescent="0.25">
      <c r="B176" s="141" t="s">
        <v>402</v>
      </c>
      <c r="C176" s="140">
        <v>47</v>
      </c>
      <c r="D176" s="140">
        <v>343</v>
      </c>
      <c r="E176" s="140">
        <v>106</v>
      </c>
      <c r="F176" s="140">
        <v>57</v>
      </c>
      <c r="G176" s="140">
        <v>98</v>
      </c>
      <c r="H176" s="140">
        <v>20</v>
      </c>
      <c r="I176" s="140">
        <v>121</v>
      </c>
      <c r="J176" s="140">
        <v>167</v>
      </c>
      <c r="K176" s="140">
        <v>651</v>
      </c>
      <c r="L176" s="140">
        <v>165</v>
      </c>
      <c r="M176" s="140">
        <v>4207</v>
      </c>
      <c r="N176" s="140">
        <v>671</v>
      </c>
    </row>
    <row r="177" spans="2:14" x14ac:dyDescent="0.25">
      <c r="B177" s="141" t="s">
        <v>387</v>
      </c>
      <c r="C177" s="140">
        <v>56</v>
      </c>
      <c r="D177" s="140">
        <v>432</v>
      </c>
      <c r="E177" s="140">
        <v>83</v>
      </c>
      <c r="F177" s="140">
        <v>54</v>
      </c>
      <c r="G177" s="140">
        <v>193</v>
      </c>
      <c r="H177" s="140">
        <v>18</v>
      </c>
      <c r="I177" s="140">
        <v>114</v>
      </c>
      <c r="J177" s="140">
        <v>182</v>
      </c>
      <c r="K177" s="140">
        <v>722</v>
      </c>
      <c r="L177" s="140">
        <v>171</v>
      </c>
      <c r="M177" s="140">
        <v>5163</v>
      </c>
      <c r="N177" s="140">
        <v>836</v>
      </c>
    </row>
    <row r="178" spans="2:14" x14ac:dyDescent="0.25">
      <c r="B178" s="141" t="s">
        <v>401</v>
      </c>
      <c r="C178" s="140">
        <v>62</v>
      </c>
      <c r="D178" s="140">
        <v>423</v>
      </c>
      <c r="E178" s="140">
        <v>111</v>
      </c>
      <c r="F178" s="140">
        <v>62</v>
      </c>
      <c r="G178" s="140">
        <v>261</v>
      </c>
      <c r="H178" s="140">
        <v>24</v>
      </c>
      <c r="I178" s="140">
        <v>106</v>
      </c>
      <c r="J178" s="140">
        <v>220</v>
      </c>
      <c r="K178" s="140">
        <v>907</v>
      </c>
      <c r="L178" s="140">
        <v>238</v>
      </c>
      <c r="M178" s="140">
        <v>5574</v>
      </c>
      <c r="N178" s="140">
        <v>943</v>
      </c>
    </row>
    <row r="179" spans="2:14" x14ac:dyDescent="0.25">
      <c r="B179" s="141" t="s">
        <v>398</v>
      </c>
      <c r="C179" s="140">
        <v>16</v>
      </c>
      <c r="D179" s="140">
        <v>200</v>
      </c>
      <c r="E179" s="140">
        <v>65</v>
      </c>
      <c r="F179" s="140">
        <v>54</v>
      </c>
      <c r="G179" s="140">
        <v>80</v>
      </c>
      <c r="H179" s="140">
        <v>12</v>
      </c>
      <c r="I179" s="140">
        <v>44</v>
      </c>
      <c r="J179" s="140">
        <v>105</v>
      </c>
      <c r="K179" s="140">
        <v>433</v>
      </c>
      <c r="L179" s="140">
        <v>119</v>
      </c>
      <c r="M179" s="140">
        <v>2505</v>
      </c>
      <c r="N179" s="140">
        <v>427</v>
      </c>
    </row>
  </sheetData>
  <mergeCells count="23">
    <mergeCell ref="AH40:AM40"/>
    <mergeCell ref="AH78:AM78"/>
    <mergeCell ref="AH59:AM59"/>
    <mergeCell ref="X6:AC6"/>
    <mergeCell ref="B90:P90"/>
    <mergeCell ref="R81:Y81"/>
    <mergeCell ref="B27:I27"/>
    <mergeCell ref="B40:P40"/>
    <mergeCell ref="B48:P48"/>
    <mergeCell ref="B69:P69"/>
    <mergeCell ref="N32:V32"/>
    <mergeCell ref="L34:M34"/>
    <mergeCell ref="L35:M35"/>
    <mergeCell ref="B38:AF38"/>
    <mergeCell ref="H6:L6"/>
    <mergeCell ref="R60:AF60"/>
    <mergeCell ref="R40:AF40"/>
    <mergeCell ref="B2:Y2"/>
    <mergeCell ref="B3:Y4"/>
    <mergeCell ref="N6:P6"/>
    <mergeCell ref="Q6:S6"/>
    <mergeCell ref="T6:V6"/>
    <mergeCell ref="B6:G6"/>
  </mergeCells>
  <conditionalFormatting sqref="N34">
    <cfRule type="cellIs" dxfId="83" priority="57" operator="greaterThan">
      <formula>$N$35</formula>
    </cfRule>
  </conditionalFormatting>
  <conditionalFormatting sqref="N34:U34">
    <cfRule type="cellIs" dxfId="82" priority="55" operator="greaterThan">
      <formula>$N$35</formula>
    </cfRule>
    <cfRule type="cellIs" dxfId="81" priority="56" operator="lessThan">
      <formula>$N$35</formula>
    </cfRule>
  </conditionalFormatting>
  <conditionalFormatting sqref="S62">
    <cfRule type="cellIs" dxfId="80" priority="54" operator="greaterThan">
      <formula>$S$42</formula>
    </cfRule>
  </conditionalFormatting>
  <conditionalFormatting sqref="S62:AF79">
    <cfRule type="cellIs" dxfId="79" priority="53" operator="greaterThan">
      <formula>S42</formula>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C8:C25">
    <cfRule type="colorScale" priority="10">
      <colorScale>
        <cfvo type="min"/>
        <cfvo type="percentile" val="50"/>
        <cfvo type="max"/>
        <color rgb="FFF8696B"/>
        <color rgb="FFFFEB84"/>
        <color rgb="FF63BE7B"/>
      </colorScale>
    </cfRule>
  </conditionalFormatting>
  <conditionalFormatting sqref="E8:E25">
    <cfRule type="colorScale" priority="9">
      <colorScale>
        <cfvo type="min"/>
        <cfvo type="percentile" val="50"/>
        <cfvo type="max"/>
        <color rgb="FFF8696B"/>
        <color rgb="FFFFEB84"/>
        <color rgb="FF63BE7B"/>
      </colorScale>
    </cfRule>
  </conditionalFormatting>
  <conditionalFormatting sqref="G8:G25">
    <cfRule type="colorScale" priority="7">
      <colorScale>
        <cfvo type="min"/>
        <cfvo type="percentile" val="50"/>
        <cfvo type="max"/>
        <color rgb="FFF8696B"/>
        <color rgb="FFFFEB84"/>
        <color rgb="FF63BE7B"/>
      </colorScale>
    </cfRule>
  </conditionalFormatting>
  <conditionalFormatting sqref="K8:K25">
    <cfRule type="colorScale" priority="4">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J50:P68 C42:H47 C50:H68 C71:H89 C92:H110 J71:P89 J92:P110 J42:P47">
    <cfRule type="cellIs" dxfId="78" priority="353" operator="greaterThan">
      <formula>C$111</formula>
    </cfRule>
  </conditionalFormatting>
  <conditionalFormatting sqref="J50:P68 C42:H47 C50:H68 C71:H89 C92:H110 J71:P89 J92:P110 J42:P47">
    <cfRule type="cellIs" dxfId="77" priority="361" operator="lessThan">
      <formula>C$111</formula>
    </cfRule>
  </conditionalFormatting>
  <conditionalFormatting sqref="C29:I34">
    <cfRule type="cellIs" dxfId="76" priority="369" operator="greaterThan">
      <formula>J$111</formula>
    </cfRule>
  </conditionalFormatting>
  <conditionalFormatting sqref="C29:I34">
    <cfRule type="cellIs" dxfId="75" priority="370" operator="lessThan">
      <formula>J$111</formula>
    </cfRule>
  </conditionalFormatting>
  <conditionalFormatting sqref="F29:F34">
    <cfRule type="cellIs" dxfId="74" priority="1" operator="lessThan">
      <formula>$F$35</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1B694-5555-4991-97C1-0F3D4C86C597}">
  <sheetPr>
    <tabColor theme="4" tint="0.79998168889431442"/>
  </sheetPr>
  <dimension ref="B2:AH173"/>
  <sheetViews>
    <sheetView zoomScale="85" zoomScaleNormal="85" workbookViewId="0">
      <selection activeCell="AC29" sqref="AC29"/>
    </sheetView>
  </sheetViews>
  <sheetFormatPr defaultRowHeight="15" x14ac:dyDescent="0.25"/>
  <cols>
    <col min="1" max="16384" width="9.140625" style="129"/>
  </cols>
  <sheetData>
    <row r="2" spans="2:34" ht="18.75" x14ac:dyDescent="0.3">
      <c r="B2" s="309" t="s">
        <v>794</v>
      </c>
      <c r="C2" s="309"/>
      <c r="D2" s="309"/>
      <c r="E2" s="309"/>
      <c r="F2" s="309"/>
      <c r="G2" s="309"/>
      <c r="H2" s="309"/>
      <c r="I2" s="309"/>
      <c r="J2" s="309"/>
      <c r="K2" s="309"/>
      <c r="L2" s="309"/>
      <c r="M2" s="309"/>
      <c r="N2" s="309"/>
      <c r="O2" s="309"/>
      <c r="P2" s="309"/>
      <c r="Q2" s="309"/>
      <c r="R2" s="309"/>
      <c r="S2" s="309"/>
      <c r="T2" s="309"/>
      <c r="U2" s="309"/>
      <c r="V2" s="309"/>
      <c r="W2" s="309"/>
      <c r="X2" s="309"/>
      <c r="Y2" s="309"/>
      <c r="Z2" s="309"/>
    </row>
    <row r="3" spans="2:34" ht="61.5" customHeight="1" x14ac:dyDescent="0.25">
      <c r="B3" s="316" t="s">
        <v>801</v>
      </c>
      <c r="C3" s="317"/>
      <c r="D3" s="317"/>
      <c r="E3" s="317"/>
      <c r="F3" s="317"/>
      <c r="G3" s="317"/>
      <c r="H3" s="317"/>
      <c r="I3" s="317"/>
      <c r="J3" s="317"/>
      <c r="K3" s="317"/>
      <c r="L3" s="317"/>
      <c r="M3" s="317"/>
      <c r="N3" s="317"/>
      <c r="O3" s="317"/>
      <c r="P3" s="317"/>
      <c r="Q3" s="317"/>
      <c r="R3" s="317"/>
      <c r="S3" s="317"/>
      <c r="T3" s="317"/>
      <c r="U3" s="317"/>
      <c r="V3" s="317"/>
      <c r="W3" s="317"/>
      <c r="X3" s="317"/>
      <c r="Y3" s="317"/>
      <c r="Z3" s="317"/>
    </row>
    <row r="4" spans="2:34" ht="63.75" customHeight="1" x14ac:dyDescent="0.25">
      <c r="B4" s="317"/>
      <c r="C4" s="317"/>
      <c r="D4" s="317"/>
      <c r="E4" s="317"/>
      <c r="F4" s="317"/>
      <c r="G4" s="317"/>
      <c r="H4" s="317"/>
      <c r="I4" s="317"/>
      <c r="J4" s="317"/>
      <c r="K4" s="317"/>
      <c r="L4" s="317"/>
      <c r="M4" s="317"/>
      <c r="N4" s="317"/>
      <c r="O4" s="317"/>
      <c r="P4" s="317"/>
      <c r="Q4" s="317"/>
      <c r="R4" s="317"/>
      <c r="S4" s="317"/>
      <c r="T4" s="317"/>
      <c r="U4" s="317"/>
      <c r="V4" s="317"/>
      <c r="W4" s="317"/>
      <c r="X4" s="317"/>
      <c r="Y4" s="317"/>
      <c r="Z4" s="317"/>
    </row>
    <row r="7" spans="2:34" x14ac:dyDescent="0.25">
      <c r="C7" s="310" t="s">
        <v>796</v>
      </c>
      <c r="D7" s="311"/>
      <c r="E7" s="311"/>
      <c r="F7" s="311"/>
      <c r="G7" s="311"/>
      <c r="H7" s="311"/>
      <c r="I7" s="311"/>
      <c r="J7" s="311"/>
      <c r="K7" s="311"/>
      <c r="L7" s="311"/>
      <c r="M7" s="312"/>
      <c r="O7"/>
      <c r="P7" s="310" t="s">
        <v>795</v>
      </c>
      <c r="Q7" s="311"/>
      <c r="R7" s="311"/>
      <c r="S7" s="311"/>
      <c r="T7" s="311"/>
      <c r="U7" s="311"/>
      <c r="V7" s="311"/>
      <c r="W7" s="311"/>
      <c r="X7" s="311"/>
      <c r="Y7" s="311"/>
      <c r="Z7" s="312"/>
      <c r="AB7" s="241" t="s">
        <v>880</v>
      </c>
      <c r="AC7" s="241"/>
      <c r="AD7" s="241"/>
      <c r="AE7" s="241"/>
      <c r="AF7" s="241"/>
      <c r="AG7" s="241"/>
      <c r="AH7" s="207"/>
    </row>
    <row r="8" spans="2:34" x14ac:dyDescent="0.25">
      <c r="C8" s="313" t="s">
        <v>768</v>
      </c>
      <c r="D8" s="315"/>
      <c r="E8" s="313" t="s">
        <v>59</v>
      </c>
      <c r="F8" s="315"/>
      <c r="G8" s="313" t="s">
        <v>769</v>
      </c>
      <c r="H8" s="315"/>
      <c r="I8" s="313" t="s">
        <v>61</v>
      </c>
      <c r="J8" s="314"/>
      <c r="K8" s="314"/>
      <c r="L8" s="314"/>
      <c r="M8" s="315"/>
      <c r="O8" s="256" t="s">
        <v>798</v>
      </c>
      <c r="P8" s="313" t="s">
        <v>768</v>
      </c>
      <c r="Q8" s="315"/>
      <c r="R8" s="313" t="s">
        <v>59</v>
      </c>
      <c r="S8" s="315"/>
      <c r="T8" s="313" t="s">
        <v>769</v>
      </c>
      <c r="U8" s="315"/>
      <c r="V8" s="313" t="s">
        <v>61</v>
      </c>
      <c r="W8" s="314"/>
      <c r="X8" s="314"/>
      <c r="Y8" s="314"/>
      <c r="Z8" s="315"/>
      <c r="AB8" s="230" t="s">
        <v>881</v>
      </c>
      <c r="AC8" s="230" t="s">
        <v>609</v>
      </c>
      <c r="AD8" s="230" t="s">
        <v>167</v>
      </c>
      <c r="AE8" s="230" t="s">
        <v>838</v>
      </c>
      <c r="AF8" s="230" t="s">
        <v>873</v>
      </c>
      <c r="AG8" s="230" t="s">
        <v>872</v>
      </c>
      <c r="AH8" s="207"/>
    </row>
    <row r="9" spans="2:34" x14ac:dyDescent="0.25">
      <c r="B9" s="130" t="s">
        <v>22</v>
      </c>
      <c r="C9" s="130" t="s">
        <v>770</v>
      </c>
      <c r="D9" s="130" t="s">
        <v>771</v>
      </c>
      <c r="E9" s="130" t="s">
        <v>770</v>
      </c>
      <c r="F9" s="130" t="s">
        <v>771</v>
      </c>
      <c r="G9" s="130" t="s">
        <v>770</v>
      </c>
      <c r="H9" s="130" t="s">
        <v>771</v>
      </c>
      <c r="I9" s="130" t="s">
        <v>621</v>
      </c>
      <c r="J9" s="130" t="s">
        <v>450</v>
      </c>
      <c r="K9" s="130" t="s">
        <v>772</v>
      </c>
      <c r="L9" s="130" t="s">
        <v>773</v>
      </c>
      <c r="M9" s="130" t="s">
        <v>319</v>
      </c>
      <c r="O9" s="256"/>
      <c r="P9" s="130" t="s">
        <v>770</v>
      </c>
      <c r="Q9" s="130" t="s">
        <v>771</v>
      </c>
      <c r="R9" s="130" t="s">
        <v>770</v>
      </c>
      <c r="S9" s="130" t="s">
        <v>771</v>
      </c>
      <c r="T9" s="130" t="s">
        <v>770</v>
      </c>
      <c r="U9" s="130" t="s">
        <v>771</v>
      </c>
      <c r="V9" s="130" t="s">
        <v>621</v>
      </c>
      <c r="W9" s="130" t="s">
        <v>450</v>
      </c>
      <c r="X9" s="130" t="s">
        <v>772</v>
      </c>
      <c r="Y9" s="130" t="s">
        <v>773</v>
      </c>
      <c r="Z9" s="130" t="s">
        <v>319</v>
      </c>
      <c r="AB9" s="230" t="s">
        <v>877</v>
      </c>
      <c r="AC9" s="3">
        <v>0.66769794889423628</v>
      </c>
      <c r="AD9" s="150">
        <v>6.5559757075741949</v>
      </c>
      <c r="AE9" s="81">
        <v>9488.6295928500494</v>
      </c>
      <c r="AF9" s="81">
        <v>12279.421654337501</v>
      </c>
      <c r="AG9" s="3">
        <v>0.40116878652457888</v>
      </c>
      <c r="AH9" s="83"/>
    </row>
    <row r="10" spans="2:34" x14ac:dyDescent="0.25">
      <c r="B10" s="130">
        <v>0</v>
      </c>
      <c r="C10" s="81">
        <v>16129.5652173913</v>
      </c>
      <c r="D10" s="81">
        <v>13212.820512820501</v>
      </c>
      <c r="E10" s="81">
        <v>13766.666666666601</v>
      </c>
      <c r="F10" s="81">
        <v>10900</v>
      </c>
      <c r="G10" s="81">
        <v>11062.5</v>
      </c>
      <c r="H10" s="81">
        <v>8141.6666666666597</v>
      </c>
      <c r="I10" s="81"/>
      <c r="J10" s="81">
        <v>4497.4789915966303</v>
      </c>
      <c r="K10" s="81">
        <v>10088.8888888888</v>
      </c>
      <c r="L10" s="81">
        <v>18000</v>
      </c>
      <c r="M10" s="81">
        <v>6271.4285714285697</v>
      </c>
      <c r="O10" s="203">
        <v>19</v>
      </c>
      <c r="P10" s="222"/>
      <c r="Q10" s="81">
        <v>7103.9037622361102</v>
      </c>
      <c r="R10" s="222"/>
      <c r="S10" s="81">
        <v>4825.2600233967796</v>
      </c>
      <c r="T10" s="222"/>
      <c r="U10" s="81">
        <v>3820.5066547366</v>
      </c>
      <c r="V10" s="222"/>
      <c r="W10" s="81">
        <v>2795.05906750238</v>
      </c>
      <c r="X10" s="81">
        <v>6322.9485396383798</v>
      </c>
      <c r="Y10" s="81">
        <v>10043.222003929201</v>
      </c>
      <c r="Z10" s="81">
        <v>3202.87710267487</v>
      </c>
      <c r="AB10" s="230" t="s">
        <v>878</v>
      </c>
      <c r="AC10" s="3">
        <v>0.6844077387780072</v>
      </c>
      <c r="AD10" s="150">
        <v>6.6213963447273843</v>
      </c>
      <c r="AE10" s="81">
        <v>6726.8623024830704</v>
      </c>
      <c r="AF10" s="81">
        <v>8644.0505099562797</v>
      </c>
      <c r="AG10" s="3">
        <v>0.39458591420050471</v>
      </c>
    </row>
    <row r="11" spans="2:34" x14ac:dyDescent="0.25">
      <c r="B11" s="130">
        <v>1</v>
      </c>
      <c r="C11" s="81">
        <v>13609.6317280453</v>
      </c>
      <c r="D11" s="81">
        <v>10996.774193548301</v>
      </c>
      <c r="E11" s="81">
        <v>9551.6306339318398</v>
      </c>
      <c r="F11" s="81">
        <v>6943.99103139013</v>
      </c>
      <c r="G11" s="81">
        <v>10022.727272727199</v>
      </c>
      <c r="H11" s="81">
        <v>8485.0299401197608</v>
      </c>
      <c r="I11" s="81">
        <v>4778.5714285714203</v>
      </c>
      <c r="J11" s="81">
        <v>4614.9556400506899</v>
      </c>
      <c r="K11" s="81">
        <v>10357.0247933884</v>
      </c>
      <c r="L11" s="81">
        <v>12000</v>
      </c>
      <c r="M11" s="81">
        <v>4892.3076923076896</v>
      </c>
      <c r="O11" s="203">
        <v>28</v>
      </c>
      <c r="P11" s="222"/>
      <c r="Q11" s="81">
        <v>7270.4030922142401</v>
      </c>
      <c r="R11" s="222"/>
      <c r="S11" s="81">
        <v>5036.5487475765003</v>
      </c>
      <c r="T11" s="222"/>
      <c r="U11" s="81">
        <v>4168.7725501515297</v>
      </c>
      <c r="V11" s="81">
        <v>2926.2904414775899</v>
      </c>
      <c r="W11" s="81">
        <v>2670.64076378663</v>
      </c>
      <c r="X11" s="81">
        <v>6127.8495440729403</v>
      </c>
      <c r="Y11" s="81">
        <v>9803.0456852791795</v>
      </c>
      <c r="Z11" s="81">
        <v>2814.5786892554602</v>
      </c>
      <c r="AB11" s="230" t="s">
        <v>879</v>
      </c>
      <c r="AC11" s="3">
        <v>0.72079735906551545</v>
      </c>
      <c r="AD11" s="150">
        <v>6.7629507364144237</v>
      </c>
      <c r="AE11" s="81">
        <v>6982.6353421859003</v>
      </c>
      <c r="AF11" s="81">
        <v>8897.8899773926096</v>
      </c>
      <c r="AG11" s="3">
        <v>0.41708989334687657</v>
      </c>
    </row>
    <row r="12" spans="2:34" x14ac:dyDescent="0.25">
      <c r="B12" s="130">
        <v>2</v>
      </c>
      <c r="C12" s="81">
        <v>12807.219827586199</v>
      </c>
      <c r="D12" s="81">
        <v>10391.947565543</v>
      </c>
      <c r="E12" s="81">
        <v>9547.6429287863593</v>
      </c>
      <c r="F12" s="81">
        <v>7012.1179624664801</v>
      </c>
      <c r="G12" s="81">
        <v>9616.9139465875305</v>
      </c>
      <c r="H12" s="81">
        <v>7936.1607142857101</v>
      </c>
      <c r="I12" s="81">
        <v>4950.36496350365</v>
      </c>
      <c r="J12" s="81">
        <v>4275.61643835616</v>
      </c>
      <c r="K12" s="81">
        <v>9835.9201773835903</v>
      </c>
      <c r="L12" s="81">
        <v>14727.272727272701</v>
      </c>
      <c r="M12" s="81">
        <v>5145.6521739130403</v>
      </c>
      <c r="O12" s="203">
        <v>34567</v>
      </c>
      <c r="P12" s="222"/>
      <c r="Q12" s="81">
        <v>7662.0988707852903</v>
      </c>
      <c r="R12" s="222"/>
      <c r="S12" s="81">
        <v>5362.5930272938604</v>
      </c>
      <c r="T12" s="222"/>
      <c r="U12" s="81">
        <v>4337.0842715292902</v>
      </c>
      <c r="V12" s="81">
        <v>3268.0329496991199</v>
      </c>
      <c r="W12" s="81">
        <v>2955.6969480017001</v>
      </c>
      <c r="X12" s="81">
        <v>6228.1015067406797</v>
      </c>
      <c r="Y12" s="81">
        <v>10110.319560350001</v>
      </c>
      <c r="Z12" s="81">
        <v>3038.3122663343402</v>
      </c>
      <c r="AH12" s="208"/>
    </row>
    <row r="13" spans="2:34" x14ac:dyDescent="0.25">
      <c r="B13" s="130">
        <v>3</v>
      </c>
      <c r="C13" s="81">
        <v>13322.192796610099</v>
      </c>
      <c r="D13" s="81">
        <v>10381.7195325542</v>
      </c>
      <c r="E13" s="81">
        <v>9659.9141501619106</v>
      </c>
      <c r="F13" s="81">
        <v>6993.5022239412101</v>
      </c>
      <c r="G13" s="81">
        <v>8320.5761316872395</v>
      </c>
      <c r="H13" s="81">
        <v>7556.9173630454898</v>
      </c>
      <c r="I13" s="81">
        <v>4548.5943775100404</v>
      </c>
      <c r="J13" s="81">
        <v>4541.5907207953596</v>
      </c>
      <c r="K13" s="81">
        <v>9800.1064962726305</v>
      </c>
      <c r="L13" s="81">
        <v>15076.923076923</v>
      </c>
      <c r="M13" s="81">
        <v>4761.8320610686997</v>
      </c>
      <c r="O13" s="203" t="s">
        <v>767</v>
      </c>
      <c r="P13" s="222"/>
      <c r="Q13" s="81">
        <v>8192.6916628562703</v>
      </c>
      <c r="R13" s="222"/>
      <c r="S13" s="81">
        <v>5859.2167034107097</v>
      </c>
      <c r="T13" s="222"/>
      <c r="U13" s="81">
        <v>4829.4459541062797</v>
      </c>
      <c r="V13" s="222"/>
      <c r="W13" s="81">
        <v>3481.40145170295</v>
      </c>
      <c r="X13" s="81">
        <v>7182.3384584463802</v>
      </c>
      <c r="Y13" s="222"/>
      <c r="Z13" s="81">
        <v>3530.1925025329201</v>
      </c>
      <c r="AH13" s="208"/>
    </row>
    <row r="14" spans="2:34" x14ac:dyDescent="0.25">
      <c r="B14" s="130">
        <v>4</v>
      </c>
      <c r="C14" s="81">
        <v>13387.9234629861</v>
      </c>
      <c r="D14" s="81">
        <v>10420.295202952</v>
      </c>
      <c r="E14" s="81">
        <v>9790.68449353291</v>
      </c>
      <c r="F14" s="81">
        <v>7114.0391819689203</v>
      </c>
      <c r="G14" s="81">
        <v>7948.4899328859001</v>
      </c>
      <c r="H14" s="81">
        <v>7325.3414978803503</v>
      </c>
      <c r="I14" s="81">
        <v>4623.0769230769201</v>
      </c>
      <c r="J14" s="81">
        <v>4513.93851717902</v>
      </c>
      <c r="K14" s="81">
        <v>10072.985244040799</v>
      </c>
      <c r="L14" s="81">
        <v>15120</v>
      </c>
      <c r="M14" s="81">
        <v>5060.6473594548497</v>
      </c>
      <c r="O14" s="203" t="s">
        <v>625</v>
      </c>
      <c r="P14" s="222"/>
      <c r="Q14" s="81">
        <v>9772.9442970822201</v>
      </c>
      <c r="R14" s="222"/>
      <c r="S14" s="81">
        <v>7555.7495395948399</v>
      </c>
      <c r="T14" s="222"/>
      <c r="U14" s="81">
        <v>6950.3049613108697</v>
      </c>
      <c r="V14" s="81">
        <v>5963.5288767621596</v>
      </c>
      <c r="W14" s="81">
        <v>5845.0320512820499</v>
      </c>
      <c r="X14" s="81">
        <v>9922.6499189627193</v>
      </c>
      <c r="Y14" s="81">
        <v>14084.8484848484</v>
      </c>
      <c r="Z14" s="81">
        <v>6062.9988597491401</v>
      </c>
      <c r="AH14" s="207"/>
    </row>
    <row r="15" spans="2:34" x14ac:dyDescent="0.25">
      <c r="B15" s="130">
        <v>5</v>
      </c>
      <c r="C15" s="81">
        <v>13505.3464023167</v>
      </c>
      <c r="D15" s="81">
        <v>10484.5935727788</v>
      </c>
      <c r="E15" s="81">
        <v>9859.3902842643292</v>
      </c>
      <c r="F15" s="81">
        <v>7247.7155756207603</v>
      </c>
      <c r="G15" s="81">
        <v>8174.3417656169304</v>
      </c>
      <c r="H15" s="81">
        <v>7515.3968675338401</v>
      </c>
      <c r="I15" s="81">
        <v>4746.5459011360099</v>
      </c>
      <c r="J15" s="81">
        <v>4604.3649662771904</v>
      </c>
      <c r="K15" s="81">
        <v>9917.9312813171</v>
      </c>
      <c r="L15" s="81">
        <v>15019.867549668799</v>
      </c>
      <c r="M15" s="81">
        <v>5034.6228239845204</v>
      </c>
      <c r="O15" s="203" t="s">
        <v>792</v>
      </c>
      <c r="P15" s="222"/>
      <c r="Q15" s="81">
        <v>8103.8866476434096</v>
      </c>
      <c r="R15" s="222"/>
      <c r="S15" s="81">
        <v>5842.9171977370797</v>
      </c>
      <c r="T15" s="222"/>
      <c r="U15" s="81">
        <v>5173.69777115539</v>
      </c>
      <c r="V15" s="81">
        <v>4037.9109432979599</v>
      </c>
      <c r="W15" s="81">
        <v>3353.3528611779402</v>
      </c>
      <c r="X15" s="81">
        <v>7753.5659047946301</v>
      </c>
      <c r="Y15" s="81">
        <v>12733.333333333299</v>
      </c>
      <c r="Z15" s="81">
        <v>3389.2721834496501</v>
      </c>
      <c r="AH15" s="8"/>
    </row>
    <row r="16" spans="2:34" x14ac:dyDescent="0.25">
      <c r="B16" s="130">
        <v>6</v>
      </c>
      <c r="C16" s="81">
        <v>13412.2527472527</v>
      </c>
      <c r="D16" s="81">
        <v>10743.5643564356</v>
      </c>
      <c r="E16" s="214">
        <v>10005.089116667699</v>
      </c>
      <c r="F16" s="214">
        <v>7349.7422085417402</v>
      </c>
      <c r="G16" s="81">
        <v>8178.6492374727604</v>
      </c>
      <c r="H16" s="81">
        <v>7495.4137755965403</v>
      </c>
      <c r="I16" s="81">
        <v>4817.0028364323898</v>
      </c>
      <c r="J16" s="81">
        <v>4682.9386960752499</v>
      </c>
      <c r="K16" s="81">
        <v>9848.30621499066</v>
      </c>
      <c r="L16" s="81">
        <v>15109.090909090901</v>
      </c>
      <c r="M16" s="81">
        <v>4864.8192771084296</v>
      </c>
    </row>
    <row r="17" spans="2:26" x14ac:dyDescent="0.25">
      <c r="B17" s="130">
        <v>7</v>
      </c>
      <c r="C17" s="214">
        <v>13501.5038809831</v>
      </c>
      <c r="D17" s="217">
        <v>10766.115377042701</v>
      </c>
      <c r="E17" s="223">
        <v>10078.1340080712</v>
      </c>
      <c r="F17" s="223">
        <v>7473.33873581847</v>
      </c>
      <c r="G17" s="216">
        <v>8289.3106335473003</v>
      </c>
      <c r="H17" s="81">
        <v>7494.6455696202502</v>
      </c>
      <c r="I17" s="81">
        <v>4776.2356825920897</v>
      </c>
      <c r="J17" s="81">
        <v>4752.6613253835103</v>
      </c>
      <c r="K17" s="81">
        <v>9791.8131256952092</v>
      </c>
      <c r="L17" s="81">
        <v>15085.714285714201</v>
      </c>
      <c r="M17" s="81">
        <v>4960.4800685812197</v>
      </c>
      <c r="P17" s="310" t="s">
        <v>800</v>
      </c>
      <c r="Q17" s="311"/>
      <c r="R17" s="311"/>
      <c r="S17" s="311"/>
      <c r="T17" s="311"/>
      <c r="U17" s="311"/>
      <c r="V17" s="311"/>
      <c r="W17" s="311"/>
      <c r="X17" s="311"/>
      <c r="Y17" s="311"/>
      <c r="Z17" s="312"/>
    </row>
    <row r="18" spans="2:26" x14ac:dyDescent="0.25">
      <c r="B18" s="224">
        <v>8</v>
      </c>
      <c r="C18" s="223">
        <v>13665.836701697601</v>
      </c>
      <c r="D18" s="223">
        <v>10934.7146492184</v>
      </c>
      <c r="E18" s="220">
        <v>10184.169201386399</v>
      </c>
      <c r="F18" s="213">
        <v>7580.6793048973104</v>
      </c>
      <c r="G18" s="81">
        <v>8617.6220806794008</v>
      </c>
      <c r="H18" s="81">
        <v>7532.0168509741898</v>
      </c>
      <c r="I18" s="81">
        <v>4816.3797009515101</v>
      </c>
      <c r="J18" s="214">
        <v>4921.2154272571797</v>
      </c>
      <c r="K18" s="81">
        <v>9892.53974724826</v>
      </c>
      <c r="L18" s="81">
        <v>15365.217391304301</v>
      </c>
      <c r="M18" s="81">
        <v>4877.5844421699003</v>
      </c>
      <c r="O18" s="256" t="s">
        <v>799</v>
      </c>
      <c r="P18" s="313" t="s">
        <v>768</v>
      </c>
      <c r="Q18" s="315"/>
      <c r="R18" s="313" t="s">
        <v>59</v>
      </c>
      <c r="S18" s="315"/>
      <c r="T18" s="313" t="s">
        <v>769</v>
      </c>
      <c r="U18" s="315"/>
      <c r="V18" s="313" t="s">
        <v>61</v>
      </c>
      <c r="W18" s="314"/>
      <c r="X18" s="314"/>
      <c r="Y18" s="314"/>
      <c r="Z18" s="315"/>
    </row>
    <row r="19" spans="2:26" x14ac:dyDescent="0.25">
      <c r="B19" s="225">
        <v>9</v>
      </c>
      <c r="C19" s="213">
        <v>13843.4708489601</v>
      </c>
      <c r="D19" s="213">
        <v>11017.2871842843</v>
      </c>
      <c r="E19" s="213">
        <v>10393.6567164179</v>
      </c>
      <c r="F19" s="213">
        <v>7774.6695628061698</v>
      </c>
      <c r="G19" s="218">
        <v>8634.3106674984392</v>
      </c>
      <c r="H19" s="214">
        <v>7420.8541782471702</v>
      </c>
      <c r="I19" s="215">
        <v>4882.3264540337696</v>
      </c>
      <c r="J19" s="223">
        <v>5079.3430898217903</v>
      </c>
      <c r="K19" s="219">
        <v>9824.4954491491808</v>
      </c>
      <c r="L19" s="81">
        <v>15258.4269662921</v>
      </c>
      <c r="M19" s="81">
        <v>4978.7448754336101</v>
      </c>
      <c r="O19" s="256"/>
      <c r="P19" s="130" t="s">
        <v>770</v>
      </c>
      <c r="Q19" s="130" t="s">
        <v>771</v>
      </c>
      <c r="R19" s="130" t="s">
        <v>770</v>
      </c>
      <c r="S19" s="130" t="s">
        <v>771</v>
      </c>
      <c r="T19" s="130" t="s">
        <v>770</v>
      </c>
      <c r="U19" s="130" t="s">
        <v>771</v>
      </c>
      <c r="V19" s="130" t="s">
        <v>621</v>
      </c>
      <c r="W19" s="130" t="s">
        <v>450</v>
      </c>
      <c r="X19" s="130" t="s">
        <v>772</v>
      </c>
      <c r="Y19" s="130" t="s">
        <v>773</v>
      </c>
      <c r="Z19" s="130" t="s">
        <v>319</v>
      </c>
    </row>
    <row r="20" spans="2:26" x14ac:dyDescent="0.25">
      <c r="B20" s="130">
        <v>10</v>
      </c>
      <c r="C20" s="81">
        <v>14044.0249045993</v>
      </c>
      <c r="D20" s="81">
        <v>11190.4279512094</v>
      </c>
      <c r="E20" s="81">
        <v>10483.9535275298</v>
      </c>
      <c r="F20" s="215">
        <v>7946.4849780311097</v>
      </c>
      <c r="G20" s="223">
        <v>8600.4572564612299</v>
      </c>
      <c r="H20" s="223">
        <v>7491.4667393674999</v>
      </c>
      <c r="I20" s="219">
        <v>5009.9916083915996</v>
      </c>
      <c r="J20" s="221">
        <v>5192.2261143426404</v>
      </c>
      <c r="K20" s="223">
        <v>9975.0555443344692</v>
      </c>
      <c r="L20" s="219">
        <v>15252.7472527472</v>
      </c>
      <c r="M20" s="214">
        <v>5121.3776722090197</v>
      </c>
      <c r="O20" s="203">
        <v>0</v>
      </c>
      <c r="P20" s="81">
        <v>9535.92435721529</v>
      </c>
      <c r="Q20" s="81">
        <v>7680.7548653430304</v>
      </c>
      <c r="R20" s="81">
        <v>7170.8285494172296</v>
      </c>
      <c r="S20" s="81">
        <v>5389.9202813270504</v>
      </c>
      <c r="T20" s="81">
        <v>5302.2646679561503</v>
      </c>
      <c r="U20" s="81">
        <v>4617.8506299389601</v>
      </c>
      <c r="V20" s="81">
        <v>3738.8534504183499</v>
      </c>
      <c r="W20" s="81">
        <v>3392.83943553064</v>
      </c>
      <c r="X20" s="81">
        <v>7003.9343970447499</v>
      </c>
      <c r="Y20" s="81">
        <v>10555.062354681801</v>
      </c>
      <c r="Z20" s="81">
        <v>3547.8662426104602</v>
      </c>
    </row>
    <row r="21" spans="2:26" x14ac:dyDescent="0.25">
      <c r="B21" s="130">
        <v>11</v>
      </c>
      <c r="C21" s="81">
        <v>13991.5057915057</v>
      </c>
      <c r="D21" s="81">
        <v>11367.1020803096</v>
      </c>
      <c r="E21" s="81">
        <v>10744.955849027099</v>
      </c>
      <c r="F21" s="81">
        <v>8136.0973630831604</v>
      </c>
      <c r="G21" s="213">
        <v>8669.5269301658791</v>
      </c>
      <c r="H21" s="221">
        <v>7450.29285435376</v>
      </c>
      <c r="I21" s="223">
        <v>5041.2731229597302</v>
      </c>
      <c r="J21" s="216">
        <v>5410.8132327682697</v>
      </c>
      <c r="K21" s="221">
        <v>10052.36935341</v>
      </c>
      <c r="L21" s="223">
        <v>15373.083475298101</v>
      </c>
      <c r="M21" s="223">
        <v>5181.9321308468298</v>
      </c>
      <c r="O21" s="203">
        <v>1</v>
      </c>
      <c r="P21" s="81">
        <v>9151.6712328767098</v>
      </c>
      <c r="Q21" s="81">
        <v>7318.0559512278496</v>
      </c>
      <c r="R21" s="81">
        <v>6807.6879713376502</v>
      </c>
      <c r="S21" s="81">
        <v>5114.5133372851196</v>
      </c>
      <c r="T21" s="81">
        <v>4579.6601604446896</v>
      </c>
      <c r="U21" s="81">
        <v>3906.44194756554</v>
      </c>
      <c r="V21" s="81">
        <v>2760.5956637413101</v>
      </c>
      <c r="W21" s="81">
        <v>2839.1132254586901</v>
      </c>
      <c r="X21" s="81">
        <v>6649.9459626370199</v>
      </c>
      <c r="Y21" s="81">
        <v>10096.312714084201</v>
      </c>
      <c r="Z21" s="81">
        <v>3061.0393768007598</v>
      </c>
    </row>
    <row r="22" spans="2:26" x14ac:dyDescent="0.25">
      <c r="B22" s="130">
        <v>12</v>
      </c>
      <c r="C22" s="81">
        <v>14299.178644763801</v>
      </c>
      <c r="D22" s="81">
        <v>11609.9905153335</v>
      </c>
      <c r="E22" s="81">
        <v>10830.9450277949</v>
      </c>
      <c r="F22" s="81">
        <v>8371.1498597731897</v>
      </c>
      <c r="G22" s="81">
        <v>9081.59576812872</v>
      </c>
      <c r="H22" s="81">
        <v>7443.7320878887504</v>
      </c>
      <c r="I22" s="213">
        <v>5144.8547741898001</v>
      </c>
      <c r="J22" s="81">
        <v>5549.6363882740798</v>
      </c>
      <c r="K22" s="81">
        <v>10346.495507060299</v>
      </c>
      <c r="L22" s="213">
        <v>15478.2608695652</v>
      </c>
      <c r="M22" s="213">
        <v>5209.1280653950898</v>
      </c>
      <c r="O22" s="203">
        <v>2</v>
      </c>
      <c r="P22" s="81">
        <v>9052.6315789473592</v>
      </c>
      <c r="Q22" s="81">
        <v>7190.0383141762404</v>
      </c>
      <c r="R22" s="81">
        <v>6528.3638832315</v>
      </c>
      <c r="S22" s="81">
        <v>4847.9035109876204</v>
      </c>
      <c r="T22" s="81">
        <v>4377.1455892899803</v>
      </c>
      <c r="U22" s="81">
        <v>3563.7015601409098</v>
      </c>
      <c r="V22" s="81">
        <v>2483.7224264705801</v>
      </c>
      <c r="W22" s="81">
        <v>2634.0062936777099</v>
      </c>
      <c r="X22" s="81">
        <v>6609.6356730904399</v>
      </c>
      <c r="Y22" s="81">
        <v>9833.1658291457206</v>
      </c>
      <c r="Z22" s="81">
        <v>2917.4326986211399</v>
      </c>
    </row>
    <row r="23" spans="2:26" x14ac:dyDescent="0.25">
      <c r="B23" s="130">
        <v>13</v>
      </c>
      <c r="C23" s="81">
        <v>14398.3878847093</v>
      </c>
      <c r="D23" s="81">
        <v>11572.520473157399</v>
      </c>
      <c r="E23" s="81">
        <v>11099.3936944219</v>
      </c>
      <c r="F23" s="81">
        <v>8491.3422428820395</v>
      </c>
      <c r="G23" s="81">
        <v>9084.7550360606801</v>
      </c>
      <c r="H23" s="81">
        <v>7524.9654479205901</v>
      </c>
      <c r="I23" s="81">
        <v>5280.2025316455602</v>
      </c>
      <c r="J23" s="81">
        <v>5706.4900367360497</v>
      </c>
      <c r="K23" s="81">
        <v>10195.2479338842</v>
      </c>
      <c r="L23" s="81">
        <v>15587.2340425531</v>
      </c>
      <c r="M23" s="81">
        <v>5509.1872791519399</v>
      </c>
      <c r="O23" s="203">
        <v>3</v>
      </c>
      <c r="P23" s="81">
        <v>8887.9120879120801</v>
      </c>
      <c r="Q23" s="81">
        <v>7499.0099009900896</v>
      </c>
      <c r="R23" s="81">
        <v>6485.4721549636797</v>
      </c>
      <c r="S23" s="81">
        <v>4782.4295010845899</v>
      </c>
      <c r="T23" s="81">
        <v>4133.8323353293399</v>
      </c>
      <c r="U23" s="81">
        <v>3634.9436392914599</v>
      </c>
      <c r="V23" s="81">
        <v>2424.2874845105298</v>
      </c>
      <c r="W23" s="81">
        <v>2694.0269749518302</v>
      </c>
      <c r="X23" s="81">
        <v>6675.4017305315201</v>
      </c>
      <c r="Y23" s="81">
        <v>9814.8148148148102</v>
      </c>
      <c r="Z23" s="81">
        <v>2617.45562130177</v>
      </c>
    </row>
    <row r="24" spans="2:26" x14ac:dyDescent="0.25">
      <c r="B24" s="130">
        <v>14</v>
      </c>
      <c r="C24" s="81">
        <v>14541.2919051512</v>
      </c>
      <c r="D24" s="81">
        <v>11626.031102096</v>
      </c>
      <c r="E24" s="81">
        <v>11288.278247501899</v>
      </c>
      <c r="F24" s="81">
        <v>8777.2138606930293</v>
      </c>
      <c r="G24" s="81">
        <v>9204.2732639865008</v>
      </c>
      <c r="H24" s="81">
        <v>7754.8795552810298</v>
      </c>
      <c r="I24" s="81">
        <v>5452.6714223322097</v>
      </c>
      <c r="J24" s="81">
        <v>6097.6175721269701</v>
      </c>
      <c r="K24" s="81">
        <v>10513.473909935599</v>
      </c>
      <c r="L24" s="81">
        <v>15798.657718120799</v>
      </c>
      <c r="M24" s="81">
        <v>5546.0903351141296</v>
      </c>
      <c r="O24" s="203">
        <v>4</v>
      </c>
      <c r="P24" s="81">
        <v>8950</v>
      </c>
      <c r="Q24" s="81">
        <v>5150</v>
      </c>
      <c r="R24" s="81">
        <v>5488.8888888888796</v>
      </c>
      <c r="S24" s="81">
        <v>4291.6666666666597</v>
      </c>
      <c r="T24" s="81">
        <v>3757.8947368421</v>
      </c>
      <c r="U24" s="81">
        <v>3214.2857142857101</v>
      </c>
      <c r="V24" s="81">
        <v>2171.7948717948698</v>
      </c>
      <c r="W24" s="81">
        <v>2494.69696969696</v>
      </c>
      <c r="X24" s="81">
        <v>6333.9285714285697</v>
      </c>
      <c r="Y24" s="81">
        <v>11428.5714285714</v>
      </c>
      <c r="Z24" s="81">
        <v>2292.3076923076901</v>
      </c>
    </row>
    <row r="25" spans="2:26" x14ac:dyDescent="0.25">
      <c r="B25" s="130">
        <v>15</v>
      </c>
      <c r="C25" s="81">
        <v>14878.961384820201</v>
      </c>
      <c r="D25" s="81">
        <v>12063.646532438401</v>
      </c>
      <c r="E25" s="81">
        <v>11521.916592723999</v>
      </c>
      <c r="F25" s="81">
        <v>9059.5611285266405</v>
      </c>
      <c r="G25" s="81">
        <v>9236.4448857993993</v>
      </c>
      <c r="H25" s="81">
        <v>7722.1641502129296</v>
      </c>
      <c r="I25" s="81">
        <v>5595.3974535443904</v>
      </c>
      <c r="J25" s="81">
        <v>6316.8895882507204</v>
      </c>
      <c r="K25" s="81">
        <v>10650.856665273701</v>
      </c>
      <c r="L25" s="81">
        <v>15309.782608695599</v>
      </c>
      <c r="M25" s="81">
        <v>5725.3794778384899</v>
      </c>
    </row>
    <row r="26" spans="2:26" x14ac:dyDescent="0.25">
      <c r="B26" s="130">
        <v>16</v>
      </c>
      <c r="C26" s="81">
        <v>15002.4128686327</v>
      </c>
      <c r="D26" s="81">
        <v>11948.7603305785</v>
      </c>
      <c r="E26" s="81">
        <v>12132.8719723183</v>
      </c>
      <c r="F26" s="81">
        <v>9150.4464285714294</v>
      </c>
      <c r="G26" s="81">
        <v>9218.8021228203106</v>
      </c>
      <c r="H26" s="81">
        <v>7752.5199600798396</v>
      </c>
      <c r="I26" s="81">
        <v>5806.3705308775698</v>
      </c>
      <c r="J26" s="81">
        <v>6523.0973344590502</v>
      </c>
      <c r="K26" s="81">
        <v>10830.885780885699</v>
      </c>
      <c r="L26" s="81">
        <v>15818.1818181818</v>
      </c>
      <c r="M26" s="81">
        <v>5983.7574850299397</v>
      </c>
      <c r="P26" s="310" t="s">
        <v>789</v>
      </c>
      <c r="Q26" s="311"/>
      <c r="R26" s="311"/>
      <c r="S26" s="311"/>
      <c r="T26" s="311"/>
      <c r="U26" s="311"/>
      <c r="V26" s="312"/>
    </row>
    <row r="27" spans="2:26" x14ac:dyDescent="0.25">
      <c r="B27" s="130">
        <v>17</v>
      </c>
      <c r="C27" s="81">
        <v>15259.090909090901</v>
      </c>
      <c r="D27" s="81">
        <v>12155.932203389801</v>
      </c>
      <c r="E27" s="81">
        <v>11106.382978723401</v>
      </c>
      <c r="F27" s="81">
        <v>9430</v>
      </c>
      <c r="G27" s="81">
        <v>10232.474226804101</v>
      </c>
      <c r="H27" s="81">
        <v>8144.9066874027903</v>
      </c>
      <c r="I27" s="81">
        <v>6322.9841026623199</v>
      </c>
      <c r="J27" s="81">
        <v>6852.2121461940096</v>
      </c>
      <c r="K27" s="81">
        <v>10872.609819121401</v>
      </c>
      <c r="L27" s="81">
        <v>16500</v>
      </c>
      <c r="M27" s="81">
        <v>5391.4385964912199</v>
      </c>
      <c r="P27" s="130">
        <v>0</v>
      </c>
      <c r="Q27" s="130">
        <v>1</v>
      </c>
      <c r="R27" s="130">
        <v>2</v>
      </c>
      <c r="S27" s="130">
        <v>3</v>
      </c>
      <c r="T27" s="130">
        <v>4</v>
      </c>
      <c r="U27" s="130">
        <v>5</v>
      </c>
      <c r="V27" s="130" t="s">
        <v>17</v>
      </c>
    </row>
    <row r="28" spans="2:26" x14ac:dyDescent="0.25">
      <c r="B28" s="130">
        <v>18</v>
      </c>
      <c r="C28" s="81">
        <v>18633.333333333299</v>
      </c>
      <c r="D28" s="81">
        <v>11845.4545454545</v>
      </c>
      <c r="E28" s="81">
        <v>8475</v>
      </c>
      <c r="F28" s="81">
        <v>14000</v>
      </c>
      <c r="G28" s="81">
        <v>10410.989010989</v>
      </c>
      <c r="H28" s="81">
        <v>8596.9034608378806</v>
      </c>
      <c r="I28" s="81">
        <v>6871.2053571428496</v>
      </c>
      <c r="J28" s="81">
        <v>7663.4317862165899</v>
      </c>
      <c r="K28" s="81">
        <v>10346.5753424657</v>
      </c>
      <c r="L28" s="81">
        <v>17400</v>
      </c>
      <c r="M28" s="81">
        <v>5277.48226950354</v>
      </c>
      <c r="O28" s="130" t="s">
        <v>621</v>
      </c>
      <c r="P28" s="81">
        <v>3581.8868607456316</v>
      </c>
      <c r="Q28" s="81">
        <v>4858.9468627791675</v>
      </c>
      <c r="R28" s="81">
        <v>6726.1288519326554</v>
      </c>
      <c r="S28" s="81">
        <v>9436.6286947758344</v>
      </c>
      <c r="T28" s="81">
        <v>12947.205590902679</v>
      </c>
      <c r="U28" s="81">
        <v>14551.811594202891</v>
      </c>
      <c r="V28" s="318">
        <f>SUMPRODUCT(P28:U28,P29:U29)</f>
        <v>4099.2953012711487</v>
      </c>
    </row>
    <row r="29" spans="2:26" x14ac:dyDescent="0.25">
      <c r="B29" s="130" t="s">
        <v>790</v>
      </c>
      <c r="C29" s="64">
        <v>8.0813028881079063</v>
      </c>
      <c r="D29" s="64">
        <v>8.6088482210278503</v>
      </c>
      <c r="E29" s="64">
        <v>7.123515111808417</v>
      </c>
      <c r="F29" s="64">
        <v>7.3604335777521639</v>
      </c>
      <c r="G29" s="64">
        <v>10.35333992664936</v>
      </c>
      <c r="H29" s="64">
        <v>10.299744679133322</v>
      </c>
      <c r="I29" s="64">
        <v>11.176112342391001</v>
      </c>
      <c r="J29" s="64">
        <v>9.1665633395329618</v>
      </c>
      <c r="K29" s="64">
        <v>9.6538107416879804</v>
      </c>
      <c r="L29" s="64">
        <v>10.92678336156597</v>
      </c>
      <c r="M29" s="64">
        <v>10.684479836259554</v>
      </c>
      <c r="O29" s="130" t="s">
        <v>793</v>
      </c>
      <c r="P29" s="227">
        <v>0.74209322839500891</v>
      </c>
      <c r="Q29" s="227">
        <v>0.20695059391780213</v>
      </c>
      <c r="R29" s="227">
        <v>2.4270555893360281E-2</v>
      </c>
      <c r="S29" s="227">
        <v>2.1127544597360555E-2</v>
      </c>
      <c r="T29" s="227">
        <v>4.8986443087516169E-3</v>
      </c>
      <c r="U29" s="227">
        <v>6.5943288771656372E-4</v>
      </c>
      <c r="V29" s="319"/>
    </row>
    <row r="30" spans="2:26" x14ac:dyDescent="0.25">
      <c r="B30" s="130" t="s">
        <v>643</v>
      </c>
      <c r="C30" s="75">
        <v>1.4981269568886364</v>
      </c>
      <c r="D30" s="75">
        <v>1.4553733463151879</v>
      </c>
      <c r="E30" s="75">
        <v>1.4027463591490892</v>
      </c>
      <c r="F30" s="75">
        <v>1.4771036251489436</v>
      </c>
      <c r="G30" s="75">
        <v>1.7244904855268781</v>
      </c>
      <c r="H30" s="75">
        <v>1.7223017247764791</v>
      </c>
      <c r="I30" s="75">
        <v>1.540356591416647</v>
      </c>
      <c r="J30" s="75">
        <v>1.632891458868196</v>
      </c>
      <c r="K30" s="75">
        <v>1.465117134848005</v>
      </c>
      <c r="L30" s="75">
        <v>1.5498623334094332</v>
      </c>
      <c r="M30" s="75">
        <v>1.5552838537912037</v>
      </c>
      <c r="O30" s="130" t="s">
        <v>450</v>
      </c>
      <c r="P30" s="81">
        <v>3937.6684391668668</v>
      </c>
      <c r="Q30" s="81">
        <v>4896.9713206586257</v>
      </c>
      <c r="R30" s="81">
        <v>6623.9618590906075</v>
      </c>
      <c r="S30" s="81">
        <v>10076.44317904645</v>
      </c>
      <c r="T30" s="81">
        <v>13088.517221479127</v>
      </c>
      <c r="U30" s="81">
        <v>15336.523038365127</v>
      </c>
      <c r="V30" s="318">
        <f>SUMPRODUCT(P30:U30,P31:U31)</f>
        <v>4283.9209266223734</v>
      </c>
      <c r="Y30" s="8"/>
    </row>
    <row r="31" spans="2:26" x14ac:dyDescent="0.25">
      <c r="C31" s="8"/>
      <c r="D31" s="8"/>
      <c r="E31" s="8"/>
      <c r="F31" s="8"/>
      <c r="G31" s="8"/>
      <c r="H31" s="8"/>
      <c r="I31" s="8"/>
      <c r="J31" s="8"/>
      <c r="K31" s="8"/>
      <c r="L31" s="8"/>
      <c r="M31" s="8"/>
      <c r="O31" s="130" t="s">
        <v>793</v>
      </c>
      <c r="P31" s="227">
        <v>0.86880025295871355</v>
      </c>
      <c r="Q31" s="227">
        <v>8.7786460685999934E-2</v>
      </c>
      <c r="R31" s="227">
        <v>6.1319902430210498E-3</v>
      </c>
      <c r="S31" s="227">
        <v>3.2064022645827688E-2</v>
      </c>
      <c r="T31" s="227">
        <v>4.7768542777125306E-3</v>
      </c>
      <c r="U31" s="227">
        <v>4.4041918872526876E-4</v>
      </c>
      <c r="V31" s="319"/>
      <c r="Y31" s="8"/>
    </row>
    <row r="32" spans="2:26" x14ac:dyDescent="0.25">
      <c r="C32" s="310" t="s">
        <v>797</v>
      </c>
      <c r="D32" s="311"/>
      <c r="E32" s="311"/>
      <c r="F32" s="311"/>
      <c r="G32" s="311"/>
      <c r="H32" s="311"/>
      <c r="I32" s="311"/>
      <c r="J32" s="311"/>
      <c r="K32" s="311"/>
      <c r="L32" s="311"/>
      <c r="M32" s="312"/>
      <c r="Y32" s="8"/>
    </row>
    <row r="33" spans="2:25" x14ac:dyDescent="0.25">
      <c r="C33" s="313" t="s">
        <v>768</v>
      </c>
      <c r="D33" s="315"/>
      <c r="E33" s="313" t="s">
        <v>59</v>
      </c>
      <c r="F33" s="315"/>
      <c r="G33" s="313" t="s">
        <v>769</v>
      </c>
      <c r="H33" s="315"/>
      <c r="I33" s="313" t="s">
        <v>61</v>
      </c>
      <c r="J33" s="314"/>
      <c r="K33" s="314"/>
      <c r="L33" s="314"/>
      <c r="M33" s="315"/>
      <c r="O33" s="310" t="s">
        <v>784</v>
      </c>
      <c r="P33" s="311"/>
      <c r="Q33" s="311"/>
      <c r="R33" s="311"/>
      <c r="S33" s="311"/>
      <c r="T33" s="312"/>
      <c r="Y33" s="8"/>
    </row>
    <row r="34" spans="2:25" x14ac:dyDescent="0.25">
      <c r="B34" s="130" t="s">
        <v>22</v>
      </c>
      <c r="C34" s="130" t="s">
        <v>770</v>
      </c>
      <c r="D34" s="130" t="s">
        <v>771</v>
      </c>
      <c r="E34" s="130" t="s">
        <v>770</v>
      </c>
      <c r="F34" s="130" t="s">
        <v>771</v>
      </c>
      <c r="G34" s="130" t="s">
        <v>770</v>
      </c>
      <c r="H34" s="130" t="s">
        <v>771</v>
      </c>
      <c r="I34" s="130" t="s">
        <v>621</v>
      </c>
      <c r="J34" s="130" t="s">
        <v>450</v>
      </c>
      <c r="K34" s="130" t="s">
        <v>772</v>
      </c>
      <c r="L34" s="130" t="s">
        <v>773</v>
      </c>
      <c r="M34" s="130" t="s">
        <v>319</v>
      </c>
      <c r="O34" s="225" t="s">
        <v>621</v>
      </c>
      <c r="P34" s="226" t="s">
        <v>450</v>
      </c>
      <c r="Q34" s="226" t="s">
        <v>772</v>
      </c>
      <c r="R34" s="226" t="s">
        <v>773</v>
      </c>
      <c r="S34" s="63" t="s">
        <v>776</v>
      </c>
      <c r="T34" s="63" t="s">
        <v>775</v>
      </c>
      <c r="Y34" s="8"/>
    </row>
    <row r="35" spans="2:25" x14ac:dyDescent="0.25">
      <c r="B35" s="130">
        <v>0</v>
      </c>
      <c r="C35" s="81">
        <v>9059.5238095238092</v>
      </c>
      <c r="D35" s="81">
        <v>8817.2619047618991</v>
      </c>
      <c r="E35" s="81">
        <v>6652.0912547528496</v>
      </c>
      <c r="F35" s="81">
        <v>5106.1433447098898</v>
      </c>
      <c r="G35" s="81">
        <v>5000</v>
      </c>
      <c r="H35" s="81">
        <v>3742.5</v>
      </c>
      <c r="I35" s="81">
        <v>3233.3333333333298</v>
      </c>
      <c r="J35" s="81">
        <v>2823.4042553191398</v>
      </c>
      <c r="K35" s="81">
        <v>7145</v>
      </c>
      <c r="L35" s="81">
        <v>8000</v>
      </c>
      <c r="M35" s="81"/>
      <c r="O35" s="3">
        <v>0.27601830561619639</v>
      </c>
      <c r="P35" s="68">
        <v>0.56657684395750907</v>
      </c>
      <c r="Q35" s="68">
        <v>8.9913307035724629E-2</v>
      </c>
      <c r="R35" s="68">
        <v>1.0100452214221832E-2</v>
      </c>
      <c r="S35" s="87">
        <v>2.3123291600171701E-2</v>
      </c>
      <c r="T35" s="87">
        <v>1.0456545478681399E-2</v>
      </c>
      <c r="Y35" s="8"/>
    </row>
    <row r="36" spans="2:25" x14ac:dyDescent="0.25">
      <c r="B36" s="130">
        <v>1</v>
      </c>
      <c r="C36" s="81">
        <v>9354.3574593796093</v>
      </c>
      <c r="D36" s="81">
        <v>7639.7493285586297</v>
      </c>
      <c r="E36" s="81">
        <v>6535.05912892991</v>
      </c>
      <c r="F36" s="81">
        <v>4826.8251512167599</v>
      </c>
      <c r="G36" s="81">
        <v>5689.2307692307604</v>
      </c>
      <c r="H36" s="81">
        <v>4751.5267175572499</v>
      </c>
      <c r="I36" s="81">
        <v>2824</v>
      </c>
      <c r="J36" s="81">
        <v>2613.9534883720899</v>
      </c>
      <c r="K36" s="81">
        <v>7057.4257425742499</v>
      </c>
      <c r="L36" s="81">
        <v>8000</v>
      </c>
      <c r="M36" s="81">
        <v>3845.8333333333298</v>
      </c>
      <c r="O36" s="63" t="s">
        <v>778</v>
      </c>
      <c r="P36" s="227" t="s">
        <v>774</v>
      </c>
      <c r="Q36" s="63" t="s">
        <v>779</v>
      </c>
      <c r="R36" s="63" t="s">
        <v>786</v>
      </c>
      <c r="S36" s="63" t="s">
        <v>777</v>
      </c>
      <c r="Y36" s="8"/>
    </row>
    <row r="37" spans="2:25" x14ac:dyDescent="0.25">
      <c r="B37" s="130">
        <v>2</v>
      </c>
      <c r="C37" s="81">
        <v>8864.79217603912</v>
      </c>
      <c r="D37" s="81">
        <v>7173.5612289052297</v>
      </c>
      <c r="E37" s="81">
        <v>6640.2408074130899</v>
      </c>
      <c r="F37" s="81">
        <v>4855.3352053352</v>
      </c>
      <c r="G37" s="81">
        <v>6283.1737346101199</v>
      </c>
      <c r="H37" s="81">
        <v>4763.45811051693</v>
      </c>
      <c r="I37" s="81">
        <v>2550.5617977528</v>
      </c>
      <c r="J37" s="81">
        <v>2635.9320859320801</v>
      </c>
      <c r="K37" s="81">
        <v>6769.80056980057</v>
      </c>
      <c r="L37" s="81">
        <v>8923.0769230769201</v>
      </c>
      <c r="M37" s="81">
        <v>2965.85365853658</v>
      </c>
      <c r="O37" s="210">
        <v>8.9207418755020435E-3</v>
      </c>
      <c r="P37" s="209">
        <v>5.6892560606104647E-3</v>
      </c>
      <c r="Q37" s="210">
        <v>4.349667113357809E-3</v>
      </c>
      <c r="R37" s="210">
        <v>1.5183623004303157E-3</v>
      </c>
      <c r="S37" s="210">
        <v>3.3138475223176001E-4</v>
      </c>
      <c r="Y37" s="8"/>
    </row>
    <row r="38" spans="2:25" x14ac:dyDescent="0.25">
      <c r="B38" s="130">
        <v>3</v>
      </c>
      <c r="C38" s="81">
        <v>8991.5175879396993</v>
      </c>
      <c r="D38" s="81">
        <v>7189.7729826927398</v>
      </c>
      <c r="E38" s="81">
        <v>6673.4820006371401</v>
      </c>
      <c r="F38" s="81">
        <v>4910.6345090443301</v>
      </c>
      <c r="G38" s="81">
        <v>5073.9745403111701</v>
      </c>
      <c r="H38" s="81">
        <v>4241.3267251239004</v>
      </c>
      <c r="I38" s="81">
        <v>2900.5018820577102</v>
      </c>
      <c r="J38" s="81">
        <v>2672.7643148187799</v>
      </c>
      <c r="K38" s="81">
        <v>6722.9022704837098</v>
      </c>
      <c r="L38" s="81">
        <v>9272.7272727272702</v>
      </c>
      <c r="M38" s="81">
        <v>2754.3478260869501</v>
      </c>
      <c r="O38" s="228" t="s">
        <v>783</v>
      </c>
      <c r="P38" s="228" t="s">
        <v>782</v>
      </c>
      <c r="Q38" s="228" t="s">
        <v>781</v>
      </c>
      <c r="R38" s="229" t="s">
        <v>780</v>
      </c>
      <c r="S38" s="228" t="s">
        <v>785</v>
      </c>
      <c r="Y38" s="8"/>
    </row>
    <row r="39" spans="2:25" x14ac:dyDescent="0.25">
      <c r="B39" s="130">
        <v>4</v>
      </c>
      <c r="C39" s="81">
        <v>9010.8496258749692</v>
      </c>
      <c r="D39" s="81">
        <v>7132.9705763804895</v>
      </c>
      <c r="E39" s="81">
        <v>6815.5116546461704</v>
      </c>
      <c r="F39" s="81">
        <v>4985.8056718968101</v>
      </c>
      <c r="G39" s="81">
        <v>4623.7807048771801</v>
      </c>
      <c r="H39" s="81">
        <v>4135.8048272269398</v>
      </c>
      <c r="I39" s="81">
        <v>3053.7504711647098</v>
      </c>
      <c r="J39" s="81">
        <v>2668.1031798977001</v>
      </c>
      <c r="K39" s="81">
        <v>6544.3384487764397</v>
      </c>
      <c r="L39" s="81">
        <v>10206.896551724099</v>
      </c>
      <c r="M39" s="81">
        <v>2882.5289575289498</v>
      </c>
      <c r="O39" s="210">
        <v>1.4248575384701845E-3</v>
      </c>
      <c r="P39" s="210">
        <v>1.0842676542319868E-3</v>
      </c>
      <c r="Q39" s="210">
        <v>4.4136185567709562E-4</v>
      </c>
      <c r="R39" s="211">
        <v>4.7963582559860006E-5</v>
      </c>
      <c r="S39" s="212">
        <v>3.3913644234244449E-6</v>
      </c>
      <c r="Y39" s="8"/>
    </row>
    <row r="40" spans="2:25" x14ac:dyDescent="0.25">
      <c r="B40" s="130">
        <v>5</v>
      </c>
      <c r="C40" s="81">
        <v>9151.4686307569391</v>
      </c>
      <c r="D40" s="81">
        <v>7242.09563865776</v>
      </c>
      <c r="E40" s="81">
        <v>6873.2496600088398</v>
      </c>
      <c r="F40" s="81">
        <v>5099.0269691711401</v>
      </c>
      <c r="G40" s="81">
        <v>4643.4293889229502</v>
      </c>
      <c r="H40" s="81">
        <v>4137.4885677702496</v>
      </c>
      <c r="I40" s="81">
        <v>2973.1334509112198</v>
      </c>
      <c r="J40" s="81">
        <v>2735.9008109060901</v>
      </c>
      <c r="K40" s="81">
        <v>6675.2199098905803</v>
      </c>
      <c r="L40" s="81">
        <v>10373.9837398373</v>
      </c>
      <c r="M40" s="81">
        <v>2832.8964613368198</v>
      </c>
      <c r="O40" s="129" t="s">
        <v>787</v>
      </c>
      <c r="P40" s="207"/>
      <c r="Q40" s="207"/>
      <c r="R40" s="207"/>
      <c r="S40" s="207"/>
      <c r="T40" s="207"/>
      <c r="Y40" s="8"/>
    </row>
    <row r="41" spans="2:25" x14ac:dyDescent="0.25">
      <c r="B41" s="130">
        <v>6</v>
      </c>
      <c r="C41" s="81">
        <v>9267.5225289658101</v>
      </c>
      <c r="D41" s="81">
        <v>7348.7795992714</v>
      </c>
      <c r="E41" s="214">
        <v>6959.1380226789497</v>
      </c>
      <c r="F41" s="214">
        <v>5201.9275734245703</v>
      </c>
      <c r="G41" s="81">
        <v>4464.8913896885597</v>
      </c>
      <c r="H41" s="81">
        <v>4144.4066451210501</v>
      </c>
      <c r="I41" s="81">
        <v>3040.1037750037599</v>
      </c>
      <c r="J41" s="81">
        <v>2784.1167263316102</v>
      </c>
      <c r="K41" s="81">
        <v>6630.45732517947</v>
      </c>
      <c r="L41" s="81">
        <v>10256.1797752809</v>
      </c>
      <c r="M41" s="81">
        <v>2924.4392279603499</v>
      </c>
      <c r="O41" s="129" t="s">
        <v>788</v>
      </c>
      <c r="P41" s="8"/>
      <c r="Q41" s="8"/>
      <c r="R41" s="8"/>
      <c r="S41" s="8"/>
      <c r="T41" s="8"/>
      <c r="Y41" s="8"/>
    </row>
    <row r="42" spans="2:25" x14ac:dyDescent="0.25">
      <c r="B42" s="130">
        <v>7</v>
      </c>
      <c r="C42" s="214">
        <v>9319.7350816162598</v>
      </c>
      <c r="D42" s="217">
        <v>7462.4958862634103</v>
      </c>
      <c r="E42" s="223">
        <v>7070.6033317641304</v>
      </c>
      <c r="F42" s="223">
        <v>5288.6449778900796</v>
      </c>
      <c r="G42" s="216">
        <v>4648.4075263882496</v>
      </c>
      <c r="H42" s="81">
        <v>4155.8718717097199</v>
      </c>
      <c r="I42" s="81">
        <v>3104.7351885098701</v>
      </c>
      <c r="J42" s="81">
        <v>2867.4203874913401</v>
      </c>
      <c r="K42" s="81">
        <v>6607.7127136961999</v>
      </c>
      <c r="L42" s="81">
        <v>10214.375788146201</v>
      </c>
      <c r="M42" s="81">
        <v>2986.2324070732502</v>
      </c>
      <c r="Y42" s="8"/>
    </row>
    <row r="43" spans="2:25" x14ac:dyDescent="0.25">
      <c r="B43" s="224">
        <v>8</v>
      </c>
      <c r="C43" s="223">
        <v>9527.0597179983397</v>
      </c>
      <c r="D43" s="223">
        <v>7631.5276893698201</v>
      </c>
      <c r="E43" s="220">
        <v>7218.1602753705902</v>
      </c>
      <c r="F43" s="213">
        <v>5423.17675248862</v>
      </c>
      <c r="G43" s="81">
        <v>4729.8544216701603</v>
      </c>
      <c r="H43" s="81">
        <v>4212.9885057471201</v>
      </c>
      <c r="I43" s="81">
        <v>3135.1400266717401</v>
      </c>
      <c r="J43" s="214">
        <v>2960.9449165418</v>
      </c>
      <c r="K43" s="81">
        <v>6675.1451891382803</v>
      </c>
      <c r="L43" s="81">
        <v>10231.5405651777</v>
      </c>
      <c r="M43" s="81">
        <v>3084.0193370165698</v>
      </c>
      <c r="Y43" s="8"/>
    </row>
    <row r="44" spans="2:25" x14ac:dyDescent="0.25">
      <c r="B44" s="225">
        <v>9</v>
      </c>
      <c r="C44" s="213">
        <v>9595.4478480030994</v>
      </c>
      <c r="D44" s="213">
        <v>7699.6226156168505</v>
      </c>
      <c r="E44" s="213">
        <v>7322.1912401870304</v>
      </c>
      <c r="F44" s="213">
        <v>5554.4844584417297</v>
      </c>
      <c r="G44" s="218">
        <v>4806.4539832220898</v>
      </c>
      <c r="H44" s="214">
        <v>4304.1343444027998</v>
      </c>
      <c r="I44" s="215">
        <v>3247.3725569722901</v>
      </c>
      <c r="J44" s="223">
        <v>3079.3160085045402</v>
      </c>
      <c r="K44" s="219">
        <v>6723.2421052631498</v>
      </c>
      <c r="L44" s="81">
        <v>10182.6280623608</v>
      </c>
      <c r="M44" s="81">
        <v>3135.2133954425199</v>
      </c>
      <c r="Y44" s="8"/>
    </row>
    <row r="45" spans="2:25" x14ac:dyDescent="0.25">
      <c r="B45" s="130">
        <v>10</v>
      </c>
      <c r="C45" s="81">
        <v>9727.9130515906309</v>
      </c>
      <c r="D45" s="81">
        <v>7840.6056213255997</v>
      </c>
      <c r="E45" s="81">
        <v>7428.3228626849204</v>
      </c>
      <c r="F45" s="215">
        <v>5684.6112199649297</v>
      </c>
      <c r="G45" s="223">
        <v>4963.5274271421004</v>
      </c>
      <c r="H45" s="223">
        <v>4338.6846193682004</v>
      </c>
      <c r="I45" s="219">
        <v>3326.7791899222102</v>
      </c>
      <c r="J45" s="221">
        <v>3204.9740369134302</v>
      </c>
      <c r="K45" s="223">
        <v>6739.3319936248299</v>
      </c>
      <c r="L45" s="219">
        <v>10230.7692307692</v>
      </c>
      <c r="M45" s="214">
        <v>3261.5830115830099</v>
      </c>
      <c r="Y45" s="8"/>
    </row>
    <row r="46" spans="2:25" x14ac:dyDescent="0.25">
      <c r="B46" s="130">
        <v>11</v>
      </c>
      <c r="C46" s="81">
        <v>9834.3476201752292</v>
      </c>
      <c r="D46" s="81">
        <v>7985.1551409450403</v>
      </c>
      <c r="E46" s="81">
        <v>7591.5475242128196</v>
      </c>
      <c r="F46" s="81">
        <v>5804.8902268888996</v>
      </c>
      <c r="G46" s="213">
        <v>5106.0270382943199</v>
      </c>
      <c r="H46" s="221">
        <v>4419.56756109247</v>
      </c>
      <c r="I46" s="223">
        <v>3398.0322350961201</v>
      </c>
      <c r="J46" s="216">
        <v>3327.8123549642301</v>
      </c>
      <c r="K46" s="221">
        <v>6818.5668676835703</v>
      </c>
      <c r="L46" s="223">
        <v>10174.985320023399</v>
      </c>
      <c r="M46" s="223">
        <v>3350.0558936778002</v>
      </c>
      <c r="R46" s="8"/>
      <c r="Y46" s="8"/>
    </row>
    <row r="47" spans="2:25" x14ac:dyDescent="0.25">
      <c r="B47" s="130">
        <v>12</v>
      </c>
      <c r="C47" s="81">
        <v>9970.7214765100598</v>
      </c>
      <c r="D47" s="81">
        <v>8000.4906637590202</v>
      </c>
      <c r="E47" s="81">
        <v>7775.7960499798401</v>
      </c>
      <c r="F47" s="81">
        <v>5984.7249815519099</v>
      </c>
      <c r="G47" s="81">
        <v>5187.2594474436301</v>
      </c>
      <c r="H47" s="81">
        <v>4536.4475008386398</v>
      </c>
      <c r="I47" s="213">
        <v>3512.0557382182501</v>
      </c>
      <c r="J47" s="81">
        <v>3463.0935882569202</v>
      </c>
      <c r="K47" s="81">
        <v>6887.4756752549201</v>
      </c>
      <c r="L47" s="213">
        <v>10290.8011869436</v>
      </c>
      <c r="M47" s="213">
        <v>3553.9197198275801</v>
      </c>
      <c r="Y47" s="8"/>
    </row>
    <row r="48" spans="2:25" x14ac:dyDescent="0.25">
      <c r="B48" s="130">
        <v>13</v>
      </c>
      <c r="C48" s="81">
        <v>10017.447981950299</v>
      </c>
      <c r="D48" s="81">
        <v>8139.3129025961298</v>
      </c>
      <c r="E48" s="81">
        <v>7998.8673517048101</v>
      </c>
      <c r="F48" s="81">
        <v>6034.2351918059703</v>
      </c>
      <c r="G48" s="81">
        <v>5344.0669551031897</v>
      </c>
      <c r="H48" s="81">
        <v>4652.3952937397098</v>
      </c>
      <c r="I48" s="81">
        <v>3629.2941835268898</v>
      </c>
      <c r="J48" s="81">
        <v>3648.77938043516</v>
      </c>
      <c r="K48" s="81">
        <v>7006.3235818765597</v>
      </c>
      <c r="L48" s="81">
        <v>10374.763406939999</v>
      </c>
      <c r="M48" s="81">
        <v>3661.7819641754099</v>
      </c>
      <c r="Y48" s="8"/>
    </row>
    <row r="49" spans="2:30" x14ac:dyDescent="0.25">
      <c r="B49" s="130">
        <v>14</v>
      </c>
      <c r="C49" s="81">
        <v>10163.8596491228</v>
      </c>
      <c r="D49" s="81">
        <v>8258.2362204724395</v>
      </c>
      <c r="E49" s="81">
        <v>8125.1310207137503</v>
      </c>
      <c r="F49" s="81">
        <v>6319.5969289827199</v>
      </c>
      <c r="G49" s="81">
        <v>5494.17271993543</v>
      </c>
      <c r="H49" s="81">
        <v>4790.1301994440901</v>
      </c>
      <c r="I49" s="81">
        <v>3713.7615972476801</v>
      </c>
      <c r="J49" s="81">
        <v>3817.2661709871099</v>
      </c>
      <c r="K49" s="81">
        <v>7094.5198219207095</v>
      </c>
      <c r="L49" s="81">
        <v>10440.7713498622</v>
      </c>
      <c r="M49" s="81">
        <v>3768.50019033117</v>
      </c>
      <c r="Y49" s="8"/>
    </row>
    <row r="50" spans="2:30" x14ac:dyDescent="0.25">
      <c r="B50" s="130">
        <v>15</v>
      </c>
      <c r="C50" s="81">
        <v>10312.177365982699</v>
      </c>
      <c r="D50" s="81">
        <v>8430.2601809954704</v>
      </c>
      <c r="E50" s="81">
        <v>8567.5582990397797</v>
      </c>
      <c r="F50" s="81">
        <v>6580.1466992665</v>
      </c>
      <c r="G50" s="81">
        <v>5722.1481622547999</v>
      </c>
      <c r="H50" s="81">
        <v>4825.93525400823</v>
      </c>
      <c r="I50" s="81">
        <v>3858.45701252768</v>
      </c>
      <c r="J50" s="81">
        <v>3980.0868323669101</v>
      </c>
      <c r="K50" s="81">
        <v>7190.9579230080499</v>
      </c>
      <c r="L50" s="81">
        <v>10463.8157894736</v>
      </c>
      <c r="M50" s="81">
        <v>3896.35815356065</v>
      </c>
      <c r="Y50" s="8"/>
    </row>
    <row r="51" spans="2:30" x14ac:dyDescent="0.25">
      <c r="B51" s="130">
        <v>16</v>
      </c>
      <c r="C51" s="81">
        <v>10743.715846994501</v>
      </c>
      <c r="D51" s="81">
        <v>8348.5849056603693</v>
      </c>
      <c r="E51" s="81">
        <v>8932.5088339222602</v>
      </c>
      <c r="F51" s="81">
        <v>6657.5431034482699</v>
      </c>
      <c r="G51" s="81">
        <v>5730.0467393723502</v>
      </c>
      <c r="H51" s="81">
        <v>4916.0909523054897</v>
      </c>
      <c r="I51" s="81">
        <v>3931.9398129320798</v>
      </c>
      <c r="J51" s="81">
        <v>4115.8037021739901</v>
      </c>
      <c r="K51" s="81">
        <v>7330.0735409169101</v>
      </c>
      <c r="L51" s="81">
        <v>10620.5571565802</v>
      </c>
      <c r="M51" s="81">
        <v>4077.1168437025699</v>
      </c>
      <c r="Y51" s="8"/>
    </row>
    <row r="52" spans="2:30" x14ac:dyDescent="0.25">
      <c r="B52" s="130">
        <v>17</v>
      </c>
      <c r="C52" s="81">
        <v>10610.294117646999</v>
      </c>
      <c r="D52" s="81">
        <v>8073.6842105263104</v>
      </c>
      <c r="E52" s="81">
        <v>9455.5555555555493</v>
      </c>
      <c r="F52" s="81">
        <v>7340</v>
      </c>
      <c r="G52" s="81">
        <v>6366.1670235545998</v>
      </c>
      <c r="H52" s="81">
        <v>5192.8950542822604</v>
      </c>
      <c r="I52" s="81">
        <v>4196.9658238399497</v>
      </c>
      <c r="J52" s="81">
        <v>4378.3460453453099</v>
      </c>
      <c r="K52" s="81">
        <v>7538.2947368421001</v>
      </c>
      <c r="L52" s="81">
        <v>10746.051032806799</v>
      </c>
      <c r="M52" s="81">
        <v>3934.5826687931899</v>
      </c>
      <c r="Y52" s="8"/>
    </row>
    <row r="53" spans="2:30" x14ac:dyDescent="0.25">
      <c r="B53" s="130">
        <v>18</v>
      </c>
      <c r="C53" s="81">
        <v>8780</v>
      </c>
      <c r="D53" s="81">
        <v>7200</v>
      </c>
      <c r="E53" s="81">
        <v>10633.333333333299</v>
      </c>
      <c r="F53" s="81">
        <v>6600</v>
      </c>
      <c r="G53" s="81">
        <v>6845.4009433962201</v>
      </c>
      <c r="H53" s="81">
        <v>5482.7014218009399</v>
      </c>
      <c r="I53" s="81">
        <v>4767.68394017223</v>
      </c>
      <c r="J53" s="81">
        <v>4873.1310412333296</v>
      </c>
      <c r="K53" s="81">
        <v>7856.92431561996</v>
      </c>
      <c r="L53" s="81">
        <v>11356.9482288828</v>
      </c>
      <c r="M53" s="81">
        <v>3863.8544582167101</v>
      </c>
      <c r="Y53" s="8"/>
    </row>
    <row r="54" spans="2:30" x14ac:dyDescent="0.25">
      <c r="B54" s="130" t="s">
        <v>790</v>
      </c>
      <c r="C54" s="64">
        <v>7.7906992446301215</v>
      </c>
      <c r="D54" s="64">
        <v>8.0864439455123875</v>
      </c>
      <c r="E54" s="64">
        <v>6.8597299657967561</v>
      </c>
      <c r="F54" s="64">
        <v>7.0032801736630272</v>
      </c>
      <c r="G54" s="64">
        <v>10.776394764097381</v>
      </c>
      <c r="H54" s="64">
        <v>10.384094858296072</v>
      </c>
      <c r="I54" s="64">
        <v>11.465552893615667</v>
      </c>
      <c r="J54" s="64">
        <v>9.8430356985005041</v>
      </c>
      <c r="K54" s="64">
        <v>10.677255837088186</v>
      </c>
      <c r="L54" s="64">
        <v>11.712391374316061</v>
      </c>
      <c r="M54" s="64">
        <v>10.962201344352051</v>
      </c>
      <c r="Y54" s="8"/>
    </row>
    <row r="55" spans="2:30" x14ac:dyDescent="0.25">
      <c r="B55" s="129" t="s">
        <v>791</v>
      </c>
    </row>
    <row r="57" spans="2:30" x14ac:dyDescent="0.25">
      <c r="E57" s="8"/>
    </row>
    <row r="58" spans="2:30" x14ac:dyDescent="0.25">
      <c r="E58" s="8"/>
      <c r="O58"/>
      <c r="P58"/>
      <c r="Q58"/>
      <c r="R58"/>
      <c r="S58"/>
      <c r="T58"/>
      <c r="U58"/>
      <c r="V58"/>
      <c r="W58"/>
      <c r="X58"/>
      <c r="Y58"/>
    </row>
    <row r="59" spans="2:30" x14ac:dyDescent="0.25">
      <c r="E59" s="8"/>
      <c r="O59"/>
      <c r="P59"/>
      <c r="Q59"/>
      <c r="R59"/>
      <c r="S59"/>
      <c r="T59"/>
      <c r="U59"/>
      <c r="V59"/>
      <c r="W59"/>
      <c r="X59"/>
      <c r="Y59"/>
      <c r="AB59" s="5"/>
      <c r="AD59" s="5"/>
    </row>
    <row r="60" spans="2:30" x14ac:dyDescent="0.25">
      <c r="B60"/>
      <c r="C60"/>
      <c r="D60"/>
      <c r="E60" s="8"/>
      <c r="F60"/>
      <c r="G60"/>
      <c r="H60"/>
      <c r="I60"/>
      <c r="J60"/>
      <c r="K60"/>
      <c r="L60"/>
      <c r="M60"/>
      <c r="N60"/>
      <c r="O60"/>
      <c r="P60"/>
      <c r="Q60"/>
      <c r="R60"/>
      <c r="S60"/>
      <c r="T60"/>
      <c r="U60"/>
      <c r="V60"/>
      <c r="W60"/>
      <c r="X60"/>
      <c r="Y60"/>
      <c r="AB60" s="5"/>
      <c r="AD60" s="5"/>
    </row>
    <row r="61" spans="2:30" x14ac:dyDescent="0.25">
      <c r="B61"/>
      <c r="C61"/>
      <c r="D61"/>
      <c r="E61" s="8"/>
      <c r="F61"/>
      <c r="G61"/>
      <c r="H61"/>
      <c r="I61"/>
      <c r="J61"/>
      <c r="K61"/>
      <c r="L61"/>
      <c r="M61"/>
      <c r="N61"/>
      <c r="O61"/>
      <c r="P61"/>
      <c r="Q61"/>
      <c r="R61"/>
      <c r="S61"/>
      <c r="T61"/>
      <c r="U61"/>
      <c r="V61"/>
      <c r="W61"/>
      <c r="X61"/>
      <c r="Y61"/>
      <c r="AB61" s="5"/>
      <c r="AD61" s="5"/>
    </row>
    <row r="62" spans="2:30" x14ac:dyDescent="0.25">
      <c r="B62"/>
      <c r="C62"/>
      <c r="D62"/>
      <c r="E62" s="8"/>
      <c r="F62"/>
      <c r="G62"/>
      <c r="H62"/>
      <c r="I62"/>
      <c r="J62"/>
      <c r="K62"/>
      <c r="L62"/>
      <c r="M62"/>
      <c r="N62"/>
      <c r="O62"/>
      <c r="P62"/>
      <c r="Q62"/>
      <c r="R62"/>
      <c r="S62"/>
      <c r="T62"/>
      <c r="U62"/>
      <c r="V62"/>
      <c r="W62"/>
      <c r="X62"/>
      <c r="Y62"/>
      <c r="AB62" s="5"/>
      <c r="AD62" s="5"/>
    </row>
    <row r="63" spans="2:30" x14ac:dyDescent="0.25">
      <c r="B63"/>
      <c r="C63"/>
      <c r="D63"/>
      <c r="E63" s="8"/>
      <c r="F63"/>
      <c r="G63"/>
      <c r="H63"/>
      <c r="I63"/>
      <c r="J63"/>
      <c r="K63"/>
      <c r="L63"/>
      <c r="M63"/>
      <c r="N63"/>
      <c r="O63"/>
      <c r="P63"/>
      <c r="Q63"/>
      <c r="R63"/>
      <c r="S63"/>
      <c r="T63"/>
      <c r="U63"/>
      <c r="V63"/>
      <c r="W63"/>
      <c r="X63"/>
      <c r="Y63"/>
      <c r="AB63" s="5"/>
      <c r="AD63" s="5"/>
    </row>
    <row r="64" spans="2:30" x14ac:dyDescent="0.25">
      <c r="B64"/>
      <c r="C64"/>
      <c r="D64"/>
      <c r="E64" s="8"/>
      <c r="F64"/>
      <c r="G64"/>
      <c r="H64"/>
      <c r="I64"/>
      <c r="J64"/>
      <c r="K64"/>
      <c r="L64"/>
      <c r="M64"/>
      <c r="N64"/>
      <c r="O64"/>
      <c r="P64"/>
      <c r="Q64"/>
      <c r="R64"/>
      <c r="S64"/>
      <c r="T64"/>
      <c r="U64"/>
      <c r="V64"/>
      <c r="W64"/>
      <c r="X64"/>
      <c r="Y64"/>
      <c r="AB64" s="5"/>
      <c r="AD64" s="5"/>
    </row>
    <row r="65" spans="2:27" x14ac:dyDescent="0.25">
      <c r="B65"/>
      <c r="C65"/>
      <c r="D65"/>
      <c r="E65" s="8"/>
      <c r="F65"/>
      <c r="G65"/>
      <c r="H65"/>
      <c r="I65"/>
      <c r="J65"/>
      <c r="K65"/>
      <c r="L65"/>
      <c r="M65"/>
      <c r="N65"/>
    </row>
    <row r="66" spans="2:27" x14ac:dyDescent="0.25">
      <c r="B66"/>
      <c r="C66"/>
      <c r="D66"/>
      <c r="E66" s="8"/>
      <c r="F66"/>
      <c r="G66"/>
      <c r="H66"/>
      <c r="I66"/>
      <c r="J66"/>
      <c r="K66"/>
      <c r="L66"/>
      <c r="M66"/>
      <c r="N66"/>
      <c r="O66"/>
      <c r="P66"/>
      <c r="Q66"/>
      <c r="R66"/>
      <c r="S66"/>
      <c r="T66"/>
      <c r="U66"/>
      <c r="V66"/>
      <c r="W66"/>
      <c r="X66"/>
      <c r="Y66"/>
    </row>
    <row r="67" spans="2:27" x14ac:dyDescent="0.25">
      <c r="B67"/>
      <c r="C67"/>
      <c r="D67"/>
      <c r="E67" s="8"/>
      <c r="F67"/>
      <c r="G67"/>
      <c r="H67"/>
      <c r="I67"/>
      <c r="J67"/>
      <c r="K67"/>
      <c r="L67"/>
      <c r="M67"/>
      <c r="N67"/>
      <c r="O67"/>
      <c r="P67"/>
      <c r="Q67"/>
      <c r="R67"/>
      <c r="S67"/>
      <c r="T67"/>
      <c r="U67"/>
      <c r="V67"/>
      <c r="W67"/>
      <c r="X67"/>
      <c r="Y67"/>
      <c r="AA67" s="5"/>
    </row>
    <row r="68" spans="2:27" x14ac:dyDescent="0.25">
      <c r="B68"/>
      <c r="C68"/>
      <c r="D68"/>
      <c r="E68" s="8"/>
      <c r="F68"/>
      <c r="G68"/>
      <c r="H68"/>
      <c r="I68"/>
      <c r="J68"/>
      <c r="K68"/>
      <c r="L68"/>
      <c r="M68"/>
      <c r="N68"/>
      <c r="O68"/>
      <c r="P68"/>
      <c r="Q68"/>
      <c r="R68"/>
      <c r="S68"/>
      <c r="T68"/>
      <c r="U68"/>
      <c r="V68"/>
      <c r="W68"/>
      <c r="X68"/>
      <c r="Y68"/>
      <c r="AA68" s="5"/>
    </row>
    <row r="69" spans="2:27" x14ac:dyDescent="0.25">
      <c r="B69"/>
      <c r="C69"/>
      <c r="D69"/>
      <c r="E69" s="8"/>
      <c r="F69"/>
      <c r="G69"/>
      <c r="H69"/>
      <c r="I69"/>
      <c r="J69"/>
      <c r="K69"/>
      <c r="L69"/>
      <c r="M69"/>
      <c r="N69"/>
      <c r="O69"/>
      <c r="P69"/>
      <c r="Q69"/>
      <c r="R69"/>
      <c r="S69"/>
      <c r="T69"/>
      <c r="U69"/>
      <c r="V69"/>
      <c r="W69"/>
      <c r="X69"/>
      <c r="Y69"/>
      <c r="AA69" s="5"/>
    </row>
    <row r="70" spans="2:27" x14ac:dyDescent="0.25">
      <c r="B70"/>
      <c r="C70"/>
      <c r="D70"/>
      <c r="E70" s="8"/>
      <c r="F70"/>
      <c r="G70"/>
      <c r="H70"/>
      <c r="I70"/>
      <c r="J70"/>
      <c r="K70"/>
      <c r="L70"/>
      <c r="M70"/>
      <c r="N70"/>
      <c r="O70"/>
      <c r="P70"/>
      <c r="Q70"/>
      <c r="R70"/>
      <c r="S70"/>
      <c r="T70"/>
      <c r="U70"/>
      <c r="V70"/>
      <c r="W70"/>
      <c r="X70"/>
      <c r="Y70"/>
      <c r="AA70" s="5"/>
    </row>
    <row r="71" spans="2:27" x14ac:dyDescent="0.25">
      <c r="B71"/>
      <c r="C71"/>
      <c r="D71"/>
      <c r="E71" s="8"/>
      <c r="F71"/>
      <c r="G71"/>
      <c r="H71"/>
      <c r="I71"/>
      <c r="J71"/>
      <c r="K71"/>
      <c r="L71"/>
      <c r="M71"/>
      <c r="N71"/>
      <c r="O71"/>
      <c r="P71"/>
      <c r="Q71"/>
      <c r="R71"/>
      <c r="S71"/>
      <c r="T71"/>
      <c r="U71"/>
      <c r="V71"/>
      <c r="W71"/>
      <c r="X71"/>
      <c r="Y71"/>
      <c r="AA71" s="5"/>
    </row>
    <row r="72" spans="2:27" x14ac:dyDescent="0.25">
      <c r="B72"/>
      <c r="C72"/>
      <c r="D72"/>
      <c r="E72" s="8"/>
      <c r="F72"/>
      <c r="G72"/>
      <c r="H72"/>
      <c r="I72"/>
      <c r="J72"/>
      <c r="K72"/>
      <c r="L72"/>
      <c r="M72"/>
      <c r="N72"/>
      <c r="O72"/>
      <c r="P72"/>
      <c r="Q72"/>
      <c r="R72"/>
      <c r="S72"/>
      <c r="T72"/>
      <c r="U72"/>
      <c r="V72"/>
      <c r="W72"/>
      <c r="X72"/>
      <c r="Y72"/>
      <c r="AA72" s="5"/>
    </row>
    <row r="73" spans="2:27" x14ac:dyDescent="0.25">
      <c r="B73"/>
      <c r="C73"/>
      <c r="D73"/>
      <c r="E73" s="8"/>
      <c r="F73"/>
      <c r="G73"/>
      <c r="H73"/>
      <c r="I73"/>
      <c r="J73"/>
      <c r="K73"/>
      <c r="L73"/>
      <c r="M73"/>
      <c r="N73"/>
    </row>
    <row r="74" spans="2:27" x14ac:dyDescent="0.25">
      <c r="B74"/>
      <c r="C74"/>
      <c r="D74"/>
      <c r="E74" s="8"/>
      <c r="F74"/>
      <c r="G74"/>
      <c r="H74"/>
      <c r="I74"/>
      <c r="J74"/>
      <c r="K74"/>
      <c r="L74"/>
      <c r="M74"/>
      <c r="N74"/>
      <c r="O74"/>
      <c r="P74"/>
      <c r="Q74"/>
      <c r="R74"/>
      <c r="S74"/>
      <c r="T74"/>
      <c r="U74"/>
      <c r="V74"/>
      <c r="W74"/>
      <c r="X74"/>
      <c r="Y74"/>
    </row>
    <row r="75" spans="2:27" x14ac:dyDescent="0.25">
      <c r="B75"/>
      <c r="C75"/>
      <c r="D75"/>
      <c r="E75" s="8"/>
      <c r="F75"/>
      <c r="G75"/>
      <c r="H75"/>
      <c r="I75"/>
      <c r="J75"/>
      <c r="K75"/>
      <c r="L75"/>
      <c r="M75"/>
      <c r="N75"/>
      <c r="O75"/>
      <c r="P75"/>
      <c r="Q75"/>
      <c r="R75"/>
      <c r="S75"/>
      <c r="T75"/>
      <c r="U75"/>
      <c r="V75"/>
      <c r="W75"/>
      <c r="X75"/>
      <c r="Y75"/>
    </row>
    <row r="76" spans="2:27" x14ac:dyDescent="0.25">
      <c r="B76"/>
      <c r="C76"/>
      <c r="D76"/>
      <c r="E76"/>
      <c r="F76"/>
      <c r="G76"/>
      <c r="H76"/>
      <c r="I76"/>
      <c r="J76"/>
      <c r="K76"/>
      <c r="L76"/>
      <c r="M76"/>
      <c r="N76"/>
      <c r="O76"/>
      <c r="P76"/>
      <c r="Q76"/>
      <c r="R76"/>
      <c r="S76"/>
      <c r="T76"/>
      <c r="U76"/>
      <c r="V76"/>
      <c r="W76"/>
      <c r="X76"/>
      <c r="Y76"/>
    </row>
    <row r="77" spans="2:27" x14ac:dyDescent="0.25">
      <c r="B77"/>
      <c r="C77"/>
      <c r="D77"/>
      <c r="E77"/>
      <c r="F77"/>
      <c r="G77"/>
      <c r="H77"/>
      <c r="I77"/>
      <c r="J77"/>
      <c r="K77"/>
      <c r="L77"/>
      <c r="M77"/>
      <c r="N77"/>
      <c r="O77"/>
      <c r="P77"/>
      <c r="Q77"/>
      <c r="R77"/>
      <c r="S77"/>
      <c r="T77"/>
      <c r="U77"/>
      <c r="V77"/>
      <c r="W77"/>
      <c r="X77"/>
      <c r="Y77"/>
    </row>
    <row r="78" spans="2:27" x14ac:dyDescent="0.25">
      <c r="B78"/>
      <c r="C78"/>
      <c r="D78"/>
      <c r="E78"/>
      <c r="F78"/>
      <c r="G78"/>
      <c r="H78"/>
      <c r="I78"/>
      <c r="J78"/>
      <c r="K78"/>
      <c r="L78"/>
      <c r="M78"/>
      <c r="N78"/>
      <c r="O78"/>
      <c r="P78"/>
      <c r="Q78"/>
      <c r="R78"/>
      <c r="S78"/>
      <c r="T78"/>
      <c r="U78"/>
      <c r="V78"/>
      <c r="W78"/>
      <c r="X78"/>
      <c r="Y78"/>
    </row>
    <row r="79" spans="2:27" x14ac:dyDescent="0.25">
      <c r="B79"/>
      <c r="C79"/>
      <c r="D79"/>
      <c r="E79"/>
      <c r="F79"/>
      <c r="G79"/>
      <c r="H79"/>
      <c r="I79"/>
      <c r="J79"/>
      <c r="K79"/>
      <c r="L79"/>
      <c r="M79"/>
      <c r="N79"/>
      <c r="O79"/>
      <c r="P79"/>
      <c r="Q79"/>
      <c r="R79"/>
      <c r="S79"/>
      <c r="T79"/>
      <c r="U79"/>
      <c r="V79"/>
      <c r="W79"/>
      <c r="X79"/>
      <c r="Y79"/>
    </row>
    <row r="80" spans="2:27" x14ac:dyDescent="0.25">
      <c r="B80"/>
      <c r="C80"/>
      <c r="D80"/>
      <c r="E80"/>
      <c r="F80"/>
      <c r="G80"/>
      <c r="H80"/>
      <c r="I80"/>
      <c r="J80"/>
      <c r="K80"/>
      <c r="L80"/>
      <c r="M80"/>
      <c r="N80"/>
      <c r="O80"/>
      <c r="P80"/>
      <c r="Q80"/>
      <c r="R80"/>
      <c r="S80"/>
      <c r="T80"/>
      <c r="U80"/>
      <c r="V80"/>
      <c r="W80"/>
      <c r="X80"/>
      <c r="Y80"/>
    </row>
    <row r="81" spans="2:27" x14ac:dyDescent="0.25">
      <c r="B81"/>
      <c r="C81"/>
      <c r="D81"/>
      <c r="E81"/>
      <c r="F81"/>
      <c r="G81"/>
      <c r="H81"/>
      <c r="I81"/>
      <c r="J81"/>
      <c r="K81"/>
      <c r="L81"/>
      <c r="M81"/>
      <c r="N81"/>
    </row>
    <row r="82" spans="2:27" x14ac:dyDescent="0.25">
      <c r="B82"/>
      <c r="C82"/>
      <c r="D82"/>
      <c r="E82"/>
      <c r="F82"/>
      <c r="G82"/>
      <c r="H82"/>
      <c r="I82"/>
      <c r="J82"/>
      <c r="K82"/>
      <c r="L82"/>
      <c r="M82"/>
      <c r="N82"/>
      <c r="O82"/>
      <c r="P82"/>
      <c r="Q82"/>
      <c r="R82"/>
      <c r="S82"/>
      <c r="T82"/>
      <c r="U82"/>
      <c r="V82"/>
      <c r="W82"/>
      <c r="X82"/>
      <c r="Y82"/>
    </row>
    <row r="83" spans="2:27" x14ac:dyDescent="0.25">
      <c r="B83"/>
      <c r="C83"/>
      <c r="D83"/>
      <c r="E83"/>
      <c r="F83"/>
      <c r="G83"/>
      <c r="H83"/>
      <c r="I83"/>
      <c r="J83"/>
      <c r="K83"/>
      <c r="L83"/>
      <c r="M83"/>
      <c r="N83"/>
      <c r="O83"/>
      <c r="P83"/>
      <c r="Q83"/>
      <c r="R83"/>
      <c r="S83"/>
      <c r="T83"/>
      <c r="U83"/>
      <c r="V83"/>
      <c r="W83"/>
      <c r="X83"/>
      <c r="Y83"/>
      <c r="AA83" s="5"/>
    </row>
    <row r="84" spans="2:27" x14ac:dyDescent="0.25">
      <c r="B84"/>
      <c r="C84"/>
      <c r="D84"/>
      <c r="E84"/>
      <c r="F84"/>
      <c r="G84"/>
      <c r="H84"/>
      <c r="I84"/>
      <c r="J84"/>
      <c r="K84"/>
      <c r="L84"/>
      <c r="M84"/>
      <c r="N84"/>
      <c r="O84"/>
      <c r="P84"/>
      <c r="Q84"/>
      <c r="R84"/>
      <c r="S84"/>
      <c r="T84"/>
      <c r="U84"/>
      <c r="V84"/>
      <c r="W84"/>
      <c r="X84"/>
      <c r="Y84"/>
      <c r="AA84" s="5"/>
    </row>
    <row r="85" spans="2:27" x14ac:dyDescent="0.25">
      <c r="B85"/>
      <c r="C85"/>
      <c r="D85"/>
      <c r="E85"/>
      <c r="F85"/>
      <c r="G85"/>
      <c r="H85"/>
      <c r="I85"/>
      <c r="J85"/>
      <c r="K85"/>
      <c r="L85"/>
      <c r="M85"/>
      <c r="N85"/>
      <c r="O85"/>
      <c r="P85"/>
      <c r="Q85"/>
      <c r="R85"/>
      <c r="S85"/>
      <c r="T85"/>
      <c r="U85"/>
      <c r="V85"/>
      <c r="W85"/>
      <c r="X85"/>
      <c r="Y85"/>
      <c r="AA85" s="5"/>
    </row>
    <row r="86" spans="2:27" x14ac:dyDescent="0.25">
      <c r="B86"/>
      <c r="C86"/>
      <c r="D86"/>
      <c r="E86"/>
      <c r="F86"/>
      <c r="G86"/>
      <c r="H86"/>
      <c r="I86"/>
      <c r="J86"/>
      <c r="K86"/>
      <c r="L86"/>
      <c r="M86"/>
      <c r="N86"/>
      <c r="O86"/>
      <c r="P86"/>
      <c r="Q86"/>
      <c r="R86"/>
      <c r="S86"/>
      <c r="T86"/>
      <c r="U86"/>
      <c r="V86"/>
      <c r="W86"/>
      <c r="X86"/>
      <c r="Y86"/>
      <c r="AA86" s="5"/>
    </row>
    <row r="87" spans="2:27" x14ac:dyDescent="0.25">
      <c r="B87"/>
      <c r="C87"/>
      <c r="D87"/>
      <c r="E87"/>
      <c r="F87"/>
      <c r="G87"/>
      <c r="H87"/>
      <c r="I87"/>
      <c r="J87"/>
      <c r="K87"/>
      <c r="L87"/>
      <c r="M87"/>
      <c r="N87"/>
      <c r="O87"/>
      <c r="P87"/>
      <c r="Q87"/>
      <c r="R87"/>
      <c r="S87"/>
      <c r="T87"/>
      <c r="U87"/>
      <c r="V87"/>
      <c r="W87"/>
      <c r="X87"/>
      <c r="Y87"/>
      <c r="AA87" s="5"/>
    </row>
    <row r="88" spans="2:27" x14ac:dyDescent="0.25">
      <c r="B88"/>
      <c r="C88"/>
      <c r="D88"/>
      <c r="E88"/>
      <c r="F88"/>
      <c r="G88"/>
      <c r="H88"/>
      <c r="I88"/>
      <c r="J88"/>
      <c r="K88"/>
      <c r="L88"/>
      <c r="M88"/>
      <c r="N88"/>
      <c r="O88"/>
      <c r="P88"/>
      <c r="Q88"/>
      <c r="R88"/>
      <c r="S88"/>
      <c r="T88"/>
      <c r="U88"/>
      <c r="V88"/>
      <c r="W88"/>
      <c r="X88"/>
      <c r="Y88"/>
      <c r="AA88" s="5"/>
    </row>
    <row r="89" spans="2:27" x14ac:dyDescent="0.25">
      <c r="B89"/>
      <c r="C89"/>
      <c r="D89"/>
      <c r="E89"/>
      <c r="F89"/>
      <c r="G89"/>
      <c r="H89"/>
      <c r="I89"/>
      <c r="J89"/>
      <c r="K89"/>
      <c r="L89"/>
      <c r="M89"/>
      <c r="N89"/>
    </row>
    <row r="90" spans="2:27" x14ac:dyDescent="0.25">
      <c r="B90"/>
      <c r="C90"/>
      <c r="D90"/>
      <c r="E90"/>
      <c r="F90"/>
      <c r="G90"/>
      <c r="H90"/>
      <c r="I90"/>
      <c r="J90"/>
      <c r="K90"/>
      <c r="L90"/>
      <c r="M90"/>
      <c r="N90"/>
    </row>
    <row r="91" spans="2:27" x14ac:dyDescent="0.25">
      <c r="B91"/>
      <c r="C91"/>
      <c r="D91"/>
      <c r="E91"/>
      <c r="F91"/>
      <c r="G91"/>
      <c r="H91"/>
      <c r="I91"/>
      <c r="J91"/>
      <c r="K91"/>
      <c r="L91"/>
      <c r="M91"/>
      <c r="N91"/>
    </row>
    <row r="92" spans="2:27" x14ac:dyDescent="0.25">
      <c r="B92"/>
      <c r="C92"/>
      <c r="D92"/>
      <c r="E92"/>
      <c r="F92"/>
      <c r="G92"/>
      <c r="H92"/>
      <c r="I92"/>
      <c r="J92"/>
      <c r="K92"/>
      <c r="L92"/>
      <c r="M92"/>
      <c r="N92"/>
    </row>
    <row r="93" spans="2:27" x14ac:dyDescent="0.25">
      <c r="B93"/>
      <c r="C93"/>
      <c r="D93"/>
      <c r="E93"/>
      <c r="F93"/>
      <c r="G93"/>
      <c r="H93"/>
      <c r="I93"/>
      <c r="J93"/>
      <c r="K93"/>
      <c r="L93"/>
      <c r="M93"/>
      <c r="N93"/>
    </row>
    <row r="94" spans="2:27" x14ac:dyDescent="0.25">
      <c r="B94"/>
      <c r="C94"/>
      <c r="D94"/>
      <c r="E94"/>
      <c r="F94"/>
      <c r="G94"/>
      <c r="H94"/>
      <c r="I94"/>
      <c r="J94"/>
      <c r="K94"/>
      <c r="L94"/>
      <c r="M94"/>
      <c r="N94"/>
    </row>
    <row r="95" spans="2:27" x14ac:dyDescent="0.25">
      <c r="B95"/>
      <c r="C95"/>
      <c r="D95"/>
      <c r="E95"/>
      <c r="F95"/>
      <c r="G95"/>
      <c r="H95"/>
      <c r="I95"/>
      <c r="J95"/>
      <c r="K95"/>
      <c r="L95"/>
      <c r="M95"/>
      <c r="N95"/>
    </row>
    <row r="96" spans="2:27" x14ac:dyDescent="0.25">
      <c r="B96"/>
      <c r="C96"/>
      <c r="D96"/>
      <c r="E96"/>
      <c r="F96"/>
      <c r="G96"/>
      <c r="H96"/>
      <c r="I96"/>
      <c r="J96"/>
      <c r="K96"/>
      <c r="L96"/>
      <c r="M96"/>
      <c r="N96"/>
    </row>
    <row r="97" spans="2:14" x14ac:dyDescent="0.25">
      <c r="B97"/>
      <c r="C97"/>
      <c r="D97"/>
      <c r="E97"/>
      <c r="F97"/>
      <c r="G97"/>
      <c r="H97"/>
      <c r="I97"/>
      <c r="J97"/>
      <c r="K97"/>
      <c r="L97"/>
      <c r="M97"/>
      <c r="N97"/>
    </row>
    <row r="98" spans="2:14" x14ac:dyDescent="0.25">
      <c r="B98"/>
      <c r="C98"/>
      <c r="D98"/>
      <c r="E98"/>
      <c r="F98"/>
      <c r="G98"/>
      <c r="H98"/>
      <c r="I98"/>
      <c r="J98"/>
      <c r="K98"/>
      <c r="L98"/>
      <c r="M98"/>
      <c r="N98"/>
    </row>
    <row r="99" spans="2:14" x14ac:dyDescent="0.25">
      <c r="B99"/>
      <c r="C99"/>
      <c r="D99"/>
      <c r="E99"/>
      <c r="F99"/>
      <c r="G99"/>
      <c r="H99"/>
      <c r="I99"/>
      <c r="J99"/>
      <c r="K99"/>
      <c r="L99"/>
      <c r="M99"/>
      <c r="N99"/>
    </row>
    <row r="100" spans="2:14" x14ac:dyDescent="0.25">
      <c r="B100"/>
      <c r="C100"/>
      <c r="D100"/>
      <c r="E100"/>
      <c r="F100"/>
      <c r="G100"/>
      <c r="H100"/>
      <c r="I100"/>
      <c r="J100"/>
      <c r="K100"/>
      <c r="L100"/>
      <c r="M100"/>
      <c r="N100"/>
    </row>
    <row r="101" spans="2:14" x14ac:dyDescent="0.25">
      <c r="B101"/>
      <c r="C101"/>
      <c r="D101"/>
      <c r="E101"/>
      <c r="F101"/>
      <c r="G101"/>
      <c r="H101"/>
      <c r="I101"/>
      <c r="J101"/>
      <c r="K101"/>
      <c r="L101"/>
      <c r="M101"/>
      <c r="N101"/>
    </row>
    <row r="102" spans="2:14" x14ac:dyDescent="0.25">
      <c r="B102"/>
      <c r="C102"/>
      <c r="D102"/>
      <c r="E102"/>
      <c r="F102"/>
      <c r="G102"/>
      <c r="H102"/>
      <c r="I102"/>
      <c r="J102"/>
      <c r="K102"/>
      <c r="L102"/>
      <c r="M102"/>
      <c r="N102"/>
    </row>
    <row r="103" spans="2:14" x14ac:dyDescent="0.25">
      <c r="B103"/>
      <c r="C103"/>
      <c r="D103"/>
      <c r="E103"/>
      <c r="F103"/>
      <c r="G103"/>
      <c r="H103"/>
      <c r="I103"/>
      <c r="J103"/>
      <c r="K103"/>
      <c r="L103"/>
      <c r="M103"/>
      <c r="N103"/>
    </row>
    <row r="104" spans="2:14" x14ac:dyDescent="0.25">
      <c r="B104"/>
      <c r="C104"/>
      <c r="D104"/>
      <c r="E104"/>
      <c r="F104"/>
      <c r="G104"/>
      <c r="H104"/>
      <c r="I104"/>
      <c r="J104"/>
      <c r="K104"/>
      <c r="L104"/>
      <c r="M104"/>
      <c r="N104"/>
    </row>
    <row r="105" spans="2:14" x14ac:dyDescent="0.25">
      <c r="B105"/>
      <c r="C105"/>
      <c r="D105"/>
      <c r="E105"/>
      <c r="F105"/>
      <c r="G105"/>
      <c r="H105"/>
      <c r="I105"/>
      <c r="J105"/>
      <c r="K105"/>
      <c r="L105"/>
      <c r="M105"/>
      <c r="N105"/>
    </row>
    <row r="106" spans="2:14" x14ac:dyDescent="0.25">
      <c r="B106"/>
      <c r="C106"/>
      <c r="D106"/>
      <c r="E106"/>
      <c r="F106"/>
      <c r="G106"/>
      <c r="H106"/>
      <c r="I106"/>
      <c r="J106"/>
      <c r="K106"/>
      <c r="L106"/>
      <c r="M106"/>
      <c r="N106"/>
    </row>
    <row r="107" spans="2:14" x14ac:dyDescent="0.25">
      <c r="B107"/>
      <c r="C107"/>
      <c r="D107"/>
      <c r="E107"/>
      <c r="F107"/>
      <c r="G107"/>
      <c r="H107"/>
      <c r="I107"/>
      <c r="J107"/>
      <c r="K107"/>
      <c r="L107"/>
      <c r="M107"/>
      <c r="N107"/>
    </row>
    <row r="108" spans="2:14" x14ac:dyDescent="0.25">
      <c r="B108"/>
      <c r="C108"/>
      <c r="D108"/>
      <c r="E108"/>
      <c r="F108"/>
      <c r="G108"/>
      <c r="H108"/>
      <c r="I108"/>
      <c r="J108"/>
      <c r="K108"/>
      <c r="L108"/>
      <c r="M108"/>
      <c r="N108"/>
    </row>
    <row r="109" spans="2:14" x14ac:dyDescent="0.25">
      <c r="B109"/>
      <c r="C109"/>
      <c r="D109"/>
      <c r="E109"/>
      <c r="F109"/>
      <c r="G109"/>
      <c r="H109"/>
      <c r="I109"/>
      <c r="J109"/>
      <c r="K109"/>
      <c r="L109"/>
      <c r="M109"/>
      <c r="N109"/>
    </row>
    <row r="110" spans="2:14" x14ac:dyDescent="0.25">
      <c r="B110"/>
      <c r="C110"/>
      <c r="D110"/>
      <c r="E110"/>
      <c r="F110"/>
      <c r="G110"/>
      <c r="H110"/>
      <c r="I110"/>
      <c r="J110"/>
      <c r="K110"/>
      <c r="L110"/>
      <c r="M110"/>
      <c r="N110"/>
    </row>
    <row r="111" spans="2:14" x14ac:dyDescent="0.25">
      <c r="B111"/>
      <c r="C111"/>
      <c r="D111"/>
      <c r="E111"/>
      <c r="F111"/>
      <c r="G111"/>
      <c r="H111"/>
      <c r="I111"/>
      <c r="J111"/>
      <c r="K111"/>
      <c r="L111"/>
      <c r="M111"/>
      <c r="N111"/>
    </row>
    <row r="112" spans="2:14" x14ac:dyDescent="0.25">
      <c r="B112"/>
      <c r="C112"/>
      <c r="D112"/>
      <c r="E112"/>
      <c r="F112"/>
      <c r="G112"/>
      <c r="H112"/>
      <c r="I112"/>
      <c r="J112"/>
      <c r="K112"/>
      <c r="L112"/>
      <c r="M112"/>
      <c r="N112"/>
    </row>
    <row r="113" spans="2:14" x14ac:dyDescent="0.25">
      <c r="B113"/>
      <c r="C113"/>
      <c r="D113"/>
      <c r="E113"/>
      <c r="F113"/>
      <c r="G113"/>
      <c r="H113"/>
      <c r="I113"/>
      <c r="J113"/>
      <c r="K113"/>
      <c r="L113"/>
      <c r="M113"/>
      <c r="N113"/>
    </row>
    <row r="114" spans="2:14" x14ac:dyDescent="0.25">
      <c r="B114"/>
      <c r="C114"/>
      <c r="D114"/>
      <c r="E114"/>
      <c r="F114"/>
      <c r="G114"/>
      <c r="H114"/>
      <c r="I114"/>
      <c r="J114"/>
      <c r="K114"/>
      <c r="L114"/>
      <c r="M114"/>
      <c r="N114"/>
    </row>
    <row r="115" spans="2:14" x14ac:dyDescent="0.25">
      <c r="B115"/>
      <c r="C115"/>
      <c r="D115"/>
      <c r="E115"/>
      <c r="F115"/>
      <c r="G115"/>
      <c r="H115"/>
      <c r="I115"/>
      <c r="J115"/>
      <c r="K115"/>
      <c r="L115"/>
      <c r="M115"/>
      <c r="N115"/>
    </row>
    <row r="116" spans="2:14" x14ac:dyDescent="0.25">
      <c r="B116"/>
      <c r="C116"/>
      <c r="D116"/>
      <c r="E116"/>
      <c r="F116"/>
      <c r="G116"/>
      <c r="H116"/>
      <c r="I116"/>
      <c r="J116"/>
      <c r="K116"/>
      <c r="L116"/>
      <c r="M116"/>
      <c r="N116"/>
    </row>
    <row r="117" spans="2:14" x14ac:dyDescent="0.25">
      <c r="B117"/>
      <c r="C117"/>
      <c r="D117"/>
      <c r="E117"/>
      <c r="F117"/>
      <c r="G117"/>
      <c r="H117"/>
      <c r="I117"/>
      <c r="J117"/>
      <c r="K117"/>
      <c r="L117"/>
      <c r="M117"/>
      <c r="N117"/>
    </row>
    <row r="118" spans="2:14" x14ac:dyDescent="0.25">
      <c r="B118"/>
      <c r="C118"/>
      <c r="D118"/>
      <c r="E118"/>
      <c r="F118"/>
      <c r="G118"/>
      <c r="H118"/>
      <c r="I118"/>
      <c r="J118"/>
      <c r="K118"/>
      <c r="L118"/>
      <c r="M118"/>
      <c r="N118"/>
    </row>
    <row r="119" spans="2:14" x14ac:dyDescent="0.25">
      <c r="B119"/>
      <c r="C119"/>
      <c r="D119"/>
      <c r="E119"/>
      <c r="F119"/>
      <c r="G119"/>
      <c r="H119"/>
      <c r="I119"/>
      <c r="J119"/>
      <c r="K119"/>
      <c r="L119"/>
      <c r="M119"/>
      <c r="N119"/>
    </row>
    <row r="120" spans="2:14" x14ac:dyDescent="0.25">
      <c r="B120"/>
      <c r="C120"/>
      <c r="D120"/>
      <c r="E120"/>
      <c r="F120"/>
      <c r="G120"/>
      <c r="H120"/>
      <c r="I120"/>
      <c r="J120"/>
      <c r="K120"/>
      <c r="L120"/>
      <c r="M120"/>
      <c r="N120"/>
    </row>
    <row r="121" spans="2:14" x14ac:dyDescent="0.25">
      <c r="B121"/>
      <c r="C121"/>
      <c r="D121"/>
      <c r="E121"/>
      <c r="F121"/>
      <c r="G121"/>
      <c r="H121"/>
      <c r="I121"/>
      <c r="J121"/>
      <c r="K121"/>
      <c r="L121"/>
      <c r="M121"/>
      <c r="N121"/>
    </row>
    <row r="122" spans="2:14" x14ac:dyDescent="0.25">
      <c r="B122"/>
      <c r="C122"/>
      <c r="D122"/>
      <c r="E122"/>
      <c r="F122"/>
      <c r="G122"/>
      <c r="H122"/>
      <c r="I122"/>
      <c r="J122"/>
      <c r="K122"/>
      <c r="L122"/>
      <c r="M122"/>
      <c r="N122"/>
    </row>
    <row r="123" spans="2:14" x14ac:dyDescent="0.25">
      <c r="B123"/>
      <c r="C123"/>
      <c r="D123"/>
      <c r="E123"/>
      <c r="F123"/>
      <c r="G123"/>
      <c r="H123"/>
      <c r="I123"/>
      <c r="J123"/>
      <c r="K123"/>
      <c r="L123"/>
      <c r="M123"/>
      <c r="N123"/>
    </row>
    <row r="124" spans="2:14" x14ac:dyDescent="0.25">
      <c r="B124"/>
      <c r="C124"/>
      <c r="D124"/>
      <c r="E124"/>
      <c r="F124"/>
      <c r="G124"/>
      <c r="H124"/>
      <c r="I124"/>
      <c r="J124"/>
      <c r="K124"/>
      <c r="L124"/>
      <c r="M124"/>
      <c r="N124"/>
    </row>
    <row r="125" spans="2:14" x14ac:dyDescent="0.25">
      <c r="B125"/>
      <c r="C125"/>
      <c r="D125"/>
      <c r="E125"/>
      <c r="F125"/>
      <c r="G125"/>
      <c r="H125"/>
      <c r="I125"/>
      <c r="J125"/>
      <c r="K125"/>
      <c r="L125"/>
      <c r="M125"/>
      <c r="N125"/>
    </row>
    <row r="126" spans="2:14" x14ac:dyDescent="0.25">
      <c r="B126"/>
      <c r="C126"/>
      <c r="D126"/>
      <c r="E126"/>
      <c r="F126"/>
      <c r="G126"/>
      <c r="H126"/>
      <c r="I126"/>
      <c r="J126"/>
      <c r="K126"/>
      <c r="L126"/>
      <c r="M126"/>
      <c r="N126"/>
    </row>
    <row r="127" spans="2:14" x14ac:dyDescent="0.25">
      <c r="B127"/>
      <c r="C127"/>
      <c r="D127"/>
      <c r="E127"/>
      <c r="F127"/>
      <c r="G127"/>
      <c r="H127"/>
      <c r="I127"/>
      <c r="J127"/>
      <c r="K127"/>
      <c r="L127"/>
      <c r="M127"/>
      <c r="N127"/>
    </row>
    <row r="128" spans="2:14" x14ac:dyDescent="0.25">
      <c r="B128"/>
      <c r="C128"/>
      <c r="D128"/>
      <c r="E128"/>
      <c r="F128"/>
      <c r="G128"/>
      <c r="H128"/>
      <c r="I128"/>
      <c r="J128"/>
      <c r="K128"/>
      <c r="L128"/>
      <c r="M128"/>
      <c r="N128"/>
    </row>
    <row r="129" spans="2:14" x14ac:dyDescent="0.25">
      <c r="B129"/>
      <c r="C129"/>
      <c r="D129"/>
      <c r="E129"/>
      <c r="F129"/>
      <c r="G129"/>
      <c r="H129"/>
      <c r="I129"/>
      <c r="J129"/>
      <c r="K129"/>
      <c r="L129"/>
      <c r="M129"/>
      <c r="N129"/>
    </row>
    <row r="130" spans="2:14" x14ac:dyDescent="0.25">
      <c r="B130"/>
      <c r="C130"/>
      <c r="D130"/>
      <c r="E130"/>
      <c r="F130"/>
      <c r="G130"/>
      <c r="H130"/>
      <c r="I130"/>
      <c r="J130"/>
      <c r="K130"/>
      <c r="L130"/>
      <c r="M130"/>
      <c r="N130"/>
    </row>
    <row r="131" spans="2:14" x14ac:dyDescent="0.25">
      <c r="B131"/>
      <c r="C131"/>
      <c r="D131"/>
      <c r="E131"/>
      <c r="F131"/>
      <c r="G131"/>
      <c r="H131"/>
      <c r="I131"/>
      <c r="J131"/>
      <c r="K131"/>
      <c r="L131"/>
      <c r="M131"/>
      <c r="N131"/>
    </row>
    <row r="132" spans="2:14" x14ac:dyDescent="0.25">
      <c r="B132"/>
      <c r="C132"/>
      <c r="D132"/>
      <c r="E132"/>
      <c r="F132"/>
      <c r="G132"/>
      <c r="H132"/>
      <c r="I132"/>
      <c r="J132"/>
      <c r="K132"/>
      <c r="L132"/>
      <c r="M132"/>
      <c r="N132"/>
    </row>
    <row r="133" spans="2:14" x14ac:dyDescent="0.25">
      <c r="B133"/>
      <c r="C133"/>
      <c r="D133"/>
      <c r="E133"/>
      <c r="F133"/>
      <c r="G133"/>
      <c r="H133"/>
      <c r="I133"/>
      <c r="J133"/>
      <c r="K133"/>
      <c r="L133"/>
      <c r="M133"/>
      <c r="N133"/>
    </row>
    <row r="134" spans="2:14" x14ac:dyDescent="0.25">
      <c r="B134"/>
      <c r="C134"/>
      <c r="D134"/>
      <c r="E134"/>
      <c r="F134"/>
      <c r="G134"/>
      <c r="H134"/>
      <c r="I134"/>
      <c r="J134"/>
      <c r="K134"/>
      <c r="L134"/>
      <c r="M134"/>
      <c r="N134"/>
    </row>
    <row r="135" spans="2:14" x14ac:dyDescent="0.25">
      <c r="B135"/>
      <c r="C135"/>
      <c r="D135"/>
      <c r="E135"/>
      <c r="F135"/>
      <c r="G135"/>
      <c r="H135"/>
      <c r="I135"/>
      <c r="J135"/>
      <c r="K135"/>
      <c r="L135"/>
      <c r="M135"/>
      <c r="N135"/>
    </row>
    <row r="136" spans="2:14" x14ac:dyDescent="0.25">
      <c r="B136"/>
      <c r="C136"/>
      <c r="D136"/>
      <c r="E136"/>
      <c r="F136"/>
      <c r="G136"/>
      <c r="H136"/>
      <c r="I136"/>
      <c r="J136"/>
      <c r="K136"/>
      <c r="L136"/>
      <c r="M136"/>
      <c r="N136"/>
    </row>
    <row r="137" spans="2:14" x14ac:dyDescent="0.25">
      <c r="B137"/>
      <c r="C137"/>
      <c r="D137"/>
      <c r="E137"/>
      <c r="F137"/>
      <c r="G137"/>
      <c r="H137"/>
      <c r="I137"/>
      <c r="J137"/>
      <c r="K137"/>
      <c r="L137"/>
      <c r="M137"/>
      <c r="N137"/>
    </row>
    <row r="138" spans="2:14" x14ac:dyDescent="0.25">
      <c r="B138"/>
      <c r="C138"/>
      <c r="D138"/>
      <c r="E138"/>
      <c r="F138"/>
      <c r="G138"/>
      <c r="H138"/>
      <c r="I138"/>
      <c r="J138"/>
      <c r="K138"/>
      <c r="L138"/>
      <c r="M138"/>
      <c r="N138"/>
    </row>
    <row r="139" spans="2:14" x14ac:dyDescent="0.25">
      <c r="B139"/>
      <c r="C139"/>
      <c r="D139"/>
      <c r="E139"/>
      <c r="F139"/>
      <c r="G139"/>
      <c r="H139"/>
      <c r="I139"/>
      <c r="J139"/>
      <c r="K139"/>
      <c r="L139"/>
      <c r="M139"/>
      <c r="N139"/>
    </row>
    <row r="140" spans="2:14" x14ac:dyDescent="0.25">
      <c r="B140"/>
      <c r="C140"/>
      <c r="D140"/>
      <c r="E140"/>
      <c r="F140"/>
      <c r="G140"/>
      <c r="H140"/>
      <c r="I140"/>
      <c r="J140"/>
      <c r="K140"/>
      <c r="L140"/>
      <c r="M140"/>
      <c r="N140"/>
    </row>
    <row r="141" spans="2:14" x14ac:dyDescent="0.25">
      <c r="B141"/>
      <c r="C141"/>
      <c r="D141"/>
      <c r="E141"/>
      <c r="F141"/>
      <c r="G141"/>
      <c r="H141"/>
      <c r="I141"/>
      <c r="J141"/>
      <c r="K141"/>
      <c r="L141"/>
      <c r="M141"/>
      <c r="N141"/>
    </row>
    <row r="142" spans="2:14" x14ac:dyDescent="0.25">
      <c r="B142"/>
      <c r="C142"/>
      <c r="D142"/>
      <c r="E142"/>
      <c r="F142"/>
      <c r="G142"/>
      <c r="H142"/>
      <c r="I142"/>
      <c r="J142"/>
      <c r="K142"/>
      <c r="L142"/>
      <c r="M142"/>
      <c r="N142"/>
    </row>
    <row r="143" spans="2:14" x14ac:dyDescent="0.25">
      <c r="B143"/>
      <c r="C143"/>
      <c r="D143"/>
      <c r="E143"/>
      <c r="F143"/>
      <c r="G143"/>
      <c r="H143"/>
      <c r="I143"/>
      <c r="J143"/>
      <c r="K143"/>
      <c r="L143"/>
      <c r="M143"/>
      <c r="N143"/>
    </row>
    <row r="144" spans="2:14" x14ac:dyDescent="0.25">
      <c r="B144"/>
      <c r="C144"/>
      <c r="D144"/>
      <c r="E144"/>
      <c r="F144"/>
      <c r="G144"/>
      <c r="H144"/>
      <c r="I144"/>
      <c r="J144"/>
      <c r="K144"/>
      <c r="L144"/>
      <c r="M144"/>
      <c r="N144"/>
    </row>
    <row r="145" spans="2:14" x14ac:dyDescent="0.25">
      <c r="B145"/>
      <c r="C145"/>
      <c r="D145"/>
      <c r="E145"/>
      <c r="F145"/>
      <c r="G145"/>
      <c r="H145"/>
      <c r="I145"/>
      <c r="J145"/>
      <c r="K145"/>
      <c r="L145"/>
      <c r="M145"/>
      <c r="N145"/>
    </row>
    <row r="146" spans="2:14" x14ac:dyDescent="0.25">
      <c r="B146"/>
      <c r="C146"/>
      <c r="D146"/>
      <c r="E146"/>
      <c r="F146"/>
      <c r="G146"/>
      <c r="H146"/>
      <c r="I146"/>
      <c r="J146"/>
      <c r="K146"/>
      <c r="L146"/>
      <c r="M146"/>
      <c r="N146"/>
    </row>
    <row r="147" spans="2:14" x14ac:dyDescent="0.25">
      <c r="B147"/>
      <c r="C147"/>
      <c r="D147"/>
      <c r="E147"/>
      <c r="F147"/>
      <c r="G147"/>
      <c r="H147"/>
      <c r="I147"/>
      <c r="J147"/>
      <c r="K147"/>
      <c r="L147"/>
      <c r="M147"/>
      <c r="N147"/>
    </row>
    <row r="148" spans="2:14" x14ac:dyDescent="0.25">
      <c r="B148"/>
      <c r="C148"/>
      <c r="D148"/>
      <c r="E148"/>
      <c r="F148"/>
      <c r="G148"/>
      <c r="H148"/>
      <c r="I148"/>
      <c r="J148"/>
      <c r="K148"/>
      <c r="L148"/>
      <c r="M148"/>
      <c r="N148"/>
    </row>
    <row r="149" spans="2:14" x14ac:dyDescent="0.25">
      <c r="B149"/>
      <c r="C149"/>
      <c r="D149"/>
      <c r="E149"/>
      <c r="F149"/>
      <c r="G149"/>
      <c r="H149"/>
      <c r="I149"/>
      <c r="J149"/>
      <c r="K149"/>
      <c r="L149"/>
      <c r="M149"/>
      <c r="N149"/>
    </row>
    <row r="150" spans="2:14" x14ac:dyDescent="0.25">
      <c r="B150"/>
      <c r="C150"/>
      <c r="D150"/>
      <c r="E150"/>
      <c r="F150"/>
      <c r="G150"/>
      <c r="H150"/>
      <c r="I150"/>
      <c r="J150"/>
      <c r="K150"/>
      <c r="L150"/>
      <c r="M150"/>
      <c r="N150"/>
    </row>
    <row r="151" spans="2:14" x14ac:dyDescent="0.25">
      <c r="B151"/>
      <c r="C151"/>
      <c r="D151"/>
      <c r="E151"/>
      <c r="F151"/>
      <c r="G151"/>
      <c r="H151"/>
      <c r="I151"/>
      <c r="J151"/>
      <c r="K151"/>
      <c r="L151"/>
      <c r="M151"/>
      <c r="N151"/>
    </row>
    <row r="152" spans="2:14" x14ac:dyDescent="0.25">
      <c r="B152"/>
      <c r="C152"/>
      <c r="D152"/>
      <c r="E152"/>
      <c r="F152"/>
      <c r="G152"/>
      <c r="H152"/>
      <c r="I152"/>
      <c r="J152"/>
      <c r="K152"/>
      <c r="L152"/>
      <c r="M152"/>
      <c r="N152"/>
    </row>
    <row r="153" spans="2:14" x14ac:dyDescent="0.25">
      <c r="B153"/>
      <c r="C153"/>
      <c r="D153"/>
      <c r="E153"/>
      <c r="F153"/>
      <c r="G153"/>
      <c r="H153"/>
      <c r="I153"/>
      <c r="J153"/>
      <c r="K153"/>
      <c r="L153"/>
      <c r="M153"/>
      <c r="N153"/>
    </row>
    <row r="154" spans="2:14" x14ac:dyDescent="0.25">
      <c r="B154"/>
      <c r="C154"/>
      <c r="D154"/>
      <c r="E154"/>
      <c r="F154"/>
      <c r="G154"/>
      <c r="H154"/>
      <c r="I154"/>
      <c r="J154"/>
      <c r="K154"/>
      <c r="L154"/>
      <c r="M154"/>
      <c r="N154"/>
    </row>
    <row r="155" spans="2:14" x14ac:dyDescent="0.25">
      <c r="B155"/>
      <c r="C155"/>
      <c r="D155"/>
      <c r="E155"/>
      <c r="F155"/>
      <c r="G155"/>
      <c r="H155"/>
      <c r="I155"/>
      <c r="J155"/>
      <c r="K155"/>
      <c r="L155"/>
      <c r="M155"/>
      <c r="N155"/>
    </row>
    <row r="156" spans="2:14" x14ac:dyDescent="0.25">
      <c r="B156"/>
      <c r="C156"/>
      <c r="D156"/>
      <c r="E156"/>
      <c r="F156"/>
      <c r="G156"/>
      <c r="H156"/>
      <c r="I156"/>
      <c r="J156"/>
      <c r="K156"/>
      <c r="L156"/>
      <c r="M156"/>
      <c r="N156"/>
    </row>
    <row r="157" spans="2:14" x14ac:dyDescent="0.25">
      <c r="B157"/>
      <c r="C157"/>
      <c r="D157"/>
      <c r="E157"/>
      <c r="F157"/>
      <c r="G157"/>
      <c r="H157"/>
      <c r="I157"/>
      <c r="J157"/>
      <c r="K157"/>
      <c r="L157"/>
      <c r="M157"/>
      <c r="N157"/>
    </row>
    <row r="158" spans="2:14" x14ac:dyDescent="0.25">
      <c r="N158"/>
    </row>
    <row r="159" spans="2:14" x14ac:dyDescent="0.25">
      <c r="N159"/>
    </row>
    <row r="160" spans="2:14" x14ac:dyDescent="0.25">
      <c r="N160"/>
    </row>
    <row r="161" spans="14:14" x14ac:dyDescent="0.25">
      <c r="N161"/>
    </row>
    <row r="162" spans="14:14" x14ac:dyDescent="0.25">
      <c r="N162"/>
    </row>
    <row r="163" spans="14:14" x14ac:dyDescent="0.25">
      <c r="N163"/>
    </row>
    <row r="164" spans="14:14" x14ac:dyDescent="0.25">
      <c r="N164"/>
    </row>
    <row r="165" spans="14:14" x14ac:dyDescent="0.25">
      <c r="N165"/>
    </row>
    <row r="166" spans="14:14" x14ac:dyDescent="0.25">
      <c r="N166"/>
    </row>
    <row r="167" spans="14:14" x14ac:dyDescent="0.25">
      <c r="N167"/>
    </row>
    <row r="168" spans="14:14" x14ac:dyDescent="0.25">
      <c r="N168"/>
    </row>
    <row r="169" spans="14:14" x14ac:dyDescent="0.25">
      <c r="N169"/>
    </row>
    <row r="170" spans="14:14" x14ac:dyDescent="0.25">
      <c r="N170"/>
    </row>
    <row r="171" spans="14:14" x14ac:dyDescent="0.25">
      <c r="N171"/>
    </row>
    <row r="172" spans="14:14" x14ac:dyDescent="0.25">
      <c r="N172"/>
    </row>
    <row r="173" spans="14:14" x14ac:dyDescent="0.25">
      <c r="N173"/>
    </row>
  </sheetData>
  <mergeCells count="29">
    <mergeCell ref="AB7:AG7"/>
    <mergeCell ref="P17:Z17"/>
    <mergeCell ref="P18:Q18"/>
    <mergeCell ref="R18:S18"/>
    <mergeCell ref="T18:U18"/>
    <mergeCell ref="V18:Z18"/>
    <mergeCell ref="O33:T33"/>
    <mergeCell ref="P26:V26"/>
    <mergeCell ref="O18:O19"/>
    <mergeCell ref="V30:V31"/>
    <mergeCell ref="V28:V29"/>
    <mergeCell ref="C32:M32"/>
    <mergeCell ref="C33:D33"/>
    <mergeCell ref="E33:F33"/>
    <mergeCell ref="G33:H33"/>
    <mergeCell ref="I33:M33"/>
    <mergeCell ref="B2:Z2"/>
    <mergeCell ref="C7:M7"/>
    <mergeCell ref="I8:M8"/>
    <mergeCell ref="G8:H8"/>
    <mergeCell ref="E8:F8"/>
    <mergeCell ref="C8:D8"/>
    <mergeCell ref="O8:O9"/>
    <mergeCell ref="B3:Z4"/>
    <mergeCell ref="P7:Z7"/>
    <mergeCell ref="P8:Q8"/>
    <mergeCell ref="R8:S8"/>
    <mergeCell ref="T8:U8"/>
    <mergeCell ref="V8:Z8"/>
  </mergeCells>
  <conditionalFormatting sqref="C30:M30">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930F2-2E7C-44F2-BA81-DB7D8D7737B5}">
  <sheetPr>
    <tabColor theme="4" tint="0.79998168889431442"/>
  </sheetPr>
  <dimension ref="B2:X18"/>
  <sheetViews>
    <sheetView zoomScaleNormal="100" workbookViewId="0">
      <selection activeCell="L24" sqref="L24"/>
    </sheetView>
  </sheetViews>
  <sheetFormatPr defaultRowHeight="15" x14ac:dyDescent="0.25"/>
  <sheetData>
    <row r="2" spans="2:24" ht="18.75" x14ac:dyDescent="0.3">
      <c r="B2" s="237" t="s">
        <v>812</v>
      </c>
      <c r="C2" s="237"/>
      <c r="D2" s="237"/>
      <c r="E2" s="237"/>
      <c r="F2" s="237"/>
      <c r="G2" s="237"/>
      <c r="H2" s="237"/>
      <c r="I2" s="237"/>
      <c r="J2" s="237"/>
      <c r="K2" s="237"/>
      <c r="L2" s="237"/>
      <c r="M2" s="237"/>
      <c r="N2" s="237"/>
      <c r="O2" s="237"/>
      <c r="P2" s="237"/>
      <c r="Q2" s="237"/>
      <c r="R2" s="237"/>
      <c r="S2" s="237"/>
      <c r="T2" s="237"/>
      <c r="U2" s="237"/>
      <c r="V2" s="237"/>
      <c r="W2" s="237"/>
      <c r="X2" s="237"/>
    </row>
    <row r="3" spans="2:24" ht="45.75" customHeight="1" x14ac:dyDescent="0.25">
      <c r="B3" s="249" t="s">
        <v>813</v>
      </c>
      <c r="C3" s="250"/>
      <c r="D3" s="250"/>
      <c r="E3" s="250"/>
      <c r="F3" s="250"/>
      <c r="G3" s="250"/>
      <c r="H3" s="250"/>
      <c r="I3" s="250"/>
      <c r="J3" s="250"/>
      <c r="K3" s="250"/>
      <c r="L3" s="250"/>
      <c r="M3" s="250"/>
      <c r="N3" s="250"/>
      <c r="O3" s="250"/>
      <c r="P3" s="250"/>
      <c r="Q3" s="250"/>
      <c r="R3" s="250"/>
      <c r="S3" s="250"/>
      <c r="T3" s="250"/>
      <c r="U3" s="250"/>
      <c r="V3" s="250"/>
      <c r="W3" s="250"/>
      <c r="X3" s="250"/>
    </row>
    <row r="4" spans="2:24" ht="69" customHeight="1" x14ac:dyDescent="0.25">
      <c r="B4" s="250"/>
      <c r="C4" s="250"/>
      <c r="D4" s="250"/>
      <c r="E4" s="250"/>
      <c r="F4" s="250"/>
      <c r="G4" s="250"/>
      <c r="H4" s="250"/>
      <c r="I4" s="250"/>
      <c r="J4" s="250"/>
      <c r="K4" s="250"/>
      <c r="L4" s="250"/>
      <c r="M4" s="250"/>
      <c r="N4" s="250"/>
      <c r="O4" s="250"/>
      <c r="P4" s="250"/>
      <c r="Q4" s="250"/>
      <c r="R4" s="250"/>
      <c r="S4" s="250"/>
      <c r="T4" s="250"/>
      <c r="U4" s="250"/>
      <c r="V4" s="250"/>
      <c r="W4" s="250"/>
      <c r="X4" s="250"/>
    </row>
    <row r="7" spans="2:24" x14ac:dyDescent="0.25">
      <c r="C7" s="246" t="s">
        <v>805</v>
      </c>
      <c r="D7" s="247"/>
      <c r="E7" s="247"/>
      <c r="F7" s="247"/>
      <c r="G7" s="247"/>
      <c r="H7" s="247"/>
      <c r="I7" s="247"/>
      <c r="J7" s="247"/>
      <c r="K7" s="247"/>
      <c r="L7" s="248"/>
      <c r="O7" s="246" t="s">
        <v>806</v>
      </c>
      <c r="P7" s="247"/>
      <c r="Q7" s="247"/>
      <c r="R7" s="247"/>
      <c r="S7" s="247"/>
      <c r="T7" s="247"/>
      <c r="U7" s="247"/>
      <c r="V7" s="247"/>
      <c r="W7" s="247"/>
      <c r="X7" s="248"/>
    </row>
    <row r="8" spans="2:24" x14ac:dyDescent="0.25">
      <c r="C8" s="281" t="s">
        <v>811</v>
      </c>
      <c r="D8" s="282"/>
      <c r="E8" s="281" t="s">
        <v>802</v>
      </c>
      <c r="F8" s="302"/>
      <c r="G8" s="282"/>
      <c r="H8" s="281" t="s">
        <v>803</v>
      </c>
      <c r="I8" s="302"/>
      <c r="J8" s="282"/>
      <c r="K8" s="281" t="s">
        <v>804</v>
      </c>
      <c r="L8" s="282"/>
      <c r="O8" s="281" t="s">
        <v>807</v>
      </c>
      <c r="P8" s="282"/>
      <c r="Q8" s="255" t="s">
        <v>808</v>
      </c>
      <c r="R8" s="255"/>
      <c r="S8" s="255" t="s">
        <v>810</v>
      </c>
      <c r="T8" s="255"/>
      <c r="U8" s="255"/>
      <c r="V8" s="255" t="s">
        <v>809</v>
      </c>
      <c r="W8" s="255"/>
      <c r="X8" s="255"/>
    </row>
    <row r="9" spans="2:24" x14ac:dyDescent="0.25">
      <c r="B9" s="204" t="s">
        <v>739</v>
      </c>
      <c r="C9" s="206" t="s">
        <v>815</v>
      </c>
      <c r="D9" s="206" t="s">
        <v>258</v>
      </c>
      <c r="E9" s="206" t="s">
        <v>815</v>
      </c>
      <c r="F9" s="206" t="s">
        <v>258</v>
      </c>
      <c r="G9" s="206" t="s">
        <v>258</v>
      </c>
      <c r="H9" s="206" t="s">
        <v>815</v>
      </c>
      <c r="I9" s="206" t="s">
        <v>258</v>
      </c>
      <c r="J9" s="206" t="s">
        <v>258</v>
      </c>
      <c r="K9" s="206" t="s">
        <v>815</v>
      </c>
      <c r="L9" s="206" t="s">
        <v>258</v>
      </c>
      <c r="N9" s="204" t="s">
        <v>739</v>
      </c>
      <c r="O9" s="206" t="s">
        <v>815</v>
      </c>
      <c r="P9" s="206" t="s">
        <v>258</v>
      </c>
      <c r="Q9" s="206" t="s">
        <v>815</v>
      </c>
      <c r="R9" s="206" t="s">
        <v>258</v>
      </c>
      <c r="S9" s="206" t="s">
        <v>258</v>
      </c>
      <c r="T9" s="206" t="s">
        <v>815</v>
      </c>
      <c r="U9" s="206" t="s">
        <v>258</v>
      </c>
      <c r="V9" s="206" t="s">
        <v>258</v>
      </c>
      <c r="W9" s="206" t="s">
        <v>815</v>
      </c>
      <c r="X9" s="206" t="s">
        <v>258</v>
      </c>
    </row>
    <row r="10" spans="2:24" x14ac:dyDescent="0.25">
      <c r="B10" s="204" t="s">
        <v>814</v>
      </c>
      <c r="C10" s="206" t="s">
        <v>819</v>
      </c>
      <c r="D10" s="206" t="s">
        <v>819</v>
      </c>
      <c r="E10" s="206" t="s">
        <v>258</v>
      </c>
      <c r="F10" s="206" t="s">
        <v>258</v>
      </c>
      <c r="G10" s="206" t="s">
        <v>815</v>
      </c>
      <c r="H10" s="206" t="s">
        <v>816</v>
      </c>
      <c r="I10" s="206" t="s">
        <v>816</v>
      </c>
      <c r="J10" s="206" t="s">
        <v>817</v>
      </c>
      <c r="K10" s="206" t="s">
        <v>820</v>
      </c>
      <c r="L10" s="206" t="s">
        <v>818</v>
      </c>
      <c r="N10" s="204" t="s">
        <v>814</v>
      </c>
      <c r="O10" s="206" t="s">
        <v>819</v>
      </c>
      <c r="P10" s="206" t="s">
        <v>819</v>
      </c>
      <c r="Q10" s="206" t="s">
        <v>258</v>
      </c>
      <c r="R10" s="206" t="s">
        <v>258</v>
      </c>
      <c r="S10" s="206" t="s">
        <v>815</v>
      </c>
      <c r="T10" s="206" t="s">
        <v>816</v>
      </c>
      <c r="U10" s="206" t="s">
        <v>816</v>
      </c>
      <c r="V10" s="206" t="s">
        <v>817</v>
      </c>
      <c r="W10" s="206" t="s">
        <v>820</v>
      </c>
      <c r="X10" s="206" t="s">
        <v>818</v>
      </c>
    </row>
    <row r="11" spans="2:24" x14ac:dyDescent="0.25">
      <c r="B11" s="22" t="s">
        <v>172</v>
      </c>
      <c r="C11" s="81">
        <v>-1575.36254242517</v>
      </c>
      <c r="D11" s="81">
        <v>-1183.7335825903499</v>
      </c>
      <c r="E11" s="81">
        <v>-1951.5106488360502</v>
      </c>
      <c r="F11" s="81">
        <v>-1092.46179626341</v>
      </c>
      <c r="G11" s="81">
        <v>-1868.8693342188199</v>
      </c>
      <c r="H11" s="81">
        <v>-1903.4375</v>
      </c>
      <c r="I11" s="81">
        <v>-979.64071856287399</v>
      </c>
      <c r="J11" s="81">
        <v>-1237.62886597938</v>
      </c>
      <c r="K11" s="222"/>
      <c r="L11" s="222"/>
      <c r="N11" s="204">
        <v>4</v>
      </c>
      <c r="O11" s="81">
        <v>-1600.6548792625701</v>
      </c>
      <c r="P11" s="81">
        <v>-1181.9365464933701</v>
      </c>
      <c r="Q11" s="81">
        <v>-1296.2993290117099</v>
      </c>
      <c r="R11" s="81">
        <v>-941.0812510660071</v>
      </c>
      <c r="S11" s="81">
        <v>-1023.29793878825</v>
      </c>
      <c r="T11" s="81">
        <v>-1042.1635986517999</v>
      </c>
      <c r="U11" s="81">
        <v>-751.97825812160204</v>
      </c>
      <c r="V11" s="81">
        <v>-816.88547621354496</v>
      </c>
      <c r="W11" s="81">
        <v>-813.641755634638</v>
      </c>
      <c r="X11" s="81">
        <v>-648.10060256746101</v>
      </c>
    </row>
    <row r="12" spans="2:24" x14ac:dyDescent="0.25">
      <c r="B12" s="204">
        <v>6</v>
      </c>
      <c r="C12" s="81">
        <v>-1601.6466509842701</v>
      </c>
      <c r="D12" s="81">
        <v>-1210.95639285435</v>
      </c>
      <c r="E12" s="81">
        <v>-1925.1421800947799</v>
      </c>
      <c r="F12" s="81">
        <v>-1107.1173336798299</v>
      </c>
      <c r="G12" s="81">
        <v>-1794.9764002044301</v>
      </c>
      <c r="H12" s="81">
        <v>-1753.9838337182398</v>
      </c>
      <c r="I12" s="81">
        <v>-939.85426008968602</v>
      </c>
      <c r="J12" s="81">
        <v>-1321.4905450500501</v>
      </c>
      <c r="K12" s="81">
        <v>-1891.6666666666601</v>
      </c>
      <c r="L12" s="81">
        <v>-686.66666666666606</v>
      </c>
      <c r="N12" s="204">
        <v>6</v>
      </c>
      <c r="O12" s="81">
        <v>-1624.03008749936</v>
      </c>
      <c r="P12" s="81">
        <v>-1201.9208652534801</v>
      </c>
      <c r="Q12" s="81">
        <v>-1314.87757284443</v>
      </c>
      <c r="R12" s="81">
        <v>-952.45174370604104</v>
      </c>
      <c r="S12" s="81">
        <v>-1051.1445618687301</v>
      </c>
      <c r="T12" s="81">
        <v>-1062.76788817237</v>
      </c>
      <c r="U12" s="81">
        <v>-760.39442185659402</v>
      </c>
      <c r="V12" s="81">
        <v>-832.35850812957608</v>
      </c>
      <c r="W12" s="81">
        <v>-866.82883679787699</v>
      </c>
      <c r="X12" s="81">
        <v>-670.00752769114899</v>
      </c>
    </row>
    <row r="13" spans="2:24" x14ac:dyDescent="0.25">
      <c r="B13" s="204">
        <v>8</v>
      </c>
      <c r="C13" s="81">
        <v>-1635.6447688564401</v>
      </c>
      <c r="D13" s="81">
        <v>-1209.77824869446</v>
      </c>
      <c r="E13" s="81">
        <v>-1885.7402435830199</v>
      </c>
      <c r="F13" s="81">
        <v>-1124.23176237862</v>
      </c>
      <c r="G13" s="81">
        <v>-1745.8955106327101</v>
      </c>
      <c r="H13" s="81">
        <v>-1708.6040779744501</v>
      </c>
      <c r="I13" s="81">
        <v>-932.82294587017395</v>
      </c>
      <c r="J13" s="81">
        <v>-1297.10948158253</v>
      </c>
      <c r="K13" s="81">
        <v>-1557.37704918032</v>
      </c>
      <c r="L13" s="81">
        <v>-799.43181818181802</v>
      </c>
      <c r="N13" s="204">
        <v>8</v>
      </c>
      <c r="O13" s="81">
        <v>-1615.8996145071201</v>
      </c>
      <c r="P13" s="81">
        <v>-1200.6013603945498</v>
      </c>
      <c r="Q13" s="81">
        <v>-1341.21327067882</v>
      </c>
      <c r="R13" s="81">
        <v>-973.9032262439141</v>
      </c>
      <c r="S13" s="81">
        <v>-1099.9962128862799</v>
      </c>
      <c r="T13" s="81">
        <v>-1124.4490005125501</v>
      </c>
      <c r="U13" s="81">
        <v>-788.37887314394106</v>
      </c>
      <c r="V13" s="81">
        <v>-880.80568720379108</v>
      </c>
      <c r="W13" s="81">
        <v>-935.58609085810394</v>
      </c>
      <c r="X13" s="81">
        <v>-733.50875928195501</v>
      </c>
    </row>
    <row r="14" spans="2:24" x14ac:dyDescent="0.25">
      <c r="B14" s="204">
        <v>10</v>
      </c>
      <c r="C14" s="81">
        <v>-1615.0422535211198</v>
      </c>
      <c r="D14" s="81">
        <v>-1221.65865812422</v>
      </c>
      <c r="E14" s="81">
        <v>-1851.5713452228799</v>
      </c>
      <c r="F14" s="81">
        <v>-1153.7922299141701</v>
      </c>
      <c r="G14" s="81">
        <v>-1675.5429003051099</v>
      </c>
      <c r="H14" s="81">
        <v>-1767.9131837512798</v>
      </c>
      <c r="I14" s="81">
        <v>-997.08434077656102</v>
      </c>
      <c r="J14" s="81">
        <v>-1318.38453914767</v>
      </c>
      <c r="K14" s="81">
        <v>-1128.82882882882</v>
      </c>
      <c r="L14" s="81">
        <v>-947.71084337349305</v>
      </c>
      <c r="N14" s="204">
        <v>10</v>
      </c>
      <c r="O14" s="81">
        <v>-1579.2502218278601</v>
      </c>
      <c r="P14" s="81">
        <v>-1208.3237306701899</v>
      </c>
      <c r="Q14" s="81">
        <v>-1383.6205940418299</v>
      </c>
      <c r="R14" s="81">
        <v>-999.822798487304</v>
      </c>
      <c r="S14" s="81">
        <v>-1159.43190661478</v>
      </c>
      <c r="T14" s="81">
        <v>-1205.3429947843999</v>
      </c>
      <c r="U14" s="81">
        <v>-830.53538657943</v>
      </c>
      <c r="V14" s="81">
        <v>-959.17055976253494</v>
      </c>
      <c r="W14" s="81">
        <v>-1026.1824760920099</v>
      </c>
      <c r="X14" s="81">
        <v>-819.57508250825003</v>
      </c>
    </row>
    <row r="15" spans="2:24" x14ac:dyDescent="0.25">
      <c r="B15" s="204">
        <v>12</v>
      </c>
      <c r="C15" s="81">
        <v>-1498.34586466165</v>
      </c>
      <c r="D15" s="81">
        <v>-1179.9139167862202</v>
      </c>
      <c r="E15" s="81">
        <v>-1787.7577583161301</v>
      </c>
      <c r="F15" s="81">
        <v>-1186.33299090995</v>
      </c>
      <c r="G15" s="81">
        <v>-1622.2906784020101</v>
      </c>
      <c r="H15" s="81">
        <v>-1790.6863427537201</v>
      </c>
      <c r="I15" s="81">
        <v>-1092.79315960912</v>
      </c>
      <c r="J15" s="81">
        <v>-1384.0509799939</v>
      </c>
      <c r="K15" s="81">
        <v>-1689.4366197183099</v>
      </c>
      <c r="L15" s="81">
        <v>-868.83910386965294</v>
      </c>
      <c r="N15" s="204">
        <v>12</v>
      </c>
      <c r="O15" s="81">
        <v>-1562.1022067363499</v>
      </c>
      <c r="P15" s="81">
        <v>-1213.0233822729699</v>
      </c>
      <c r="Q15" s="81">
        <v>-1428.45685729254</v>
      </c>
      <c r="R15" s="81">
        <v>-1058.2351307383999</v>
      </c>
      <c r="S15" s="81">
        <v>-1220.9912339851601</v>
      </c>
      <c r="T15" s="81">
        <v>-1305.3312147279601</v>
      </c>
      <c r="U15" s="81">
        <v>-925.04022637740593</v>
      </c>
      <c r="V15" s="81">
        <v>-1064.5256627185499</v>
      </c>
      <c r="W15" s="81">
        <v>-1125.55991041433</v>
      </c>
      <c r="X15" s="81">
        <v>-917.02840606199004</v>
      </c>
    </row>
    <row r="16" spans="2:24" x14ac:dyDescent="0.25">
      <c r="B16" s="204">
        <v>14</v>
      </c>
      <c r="C16" s="81">
        <v>-1274.77876106194</v>
      </c>
      <c r="D16" s="81">
        <v>-1101.44694533762</v>
      </c>
      <c r="E16" s="81">
        <v>-1667.1356660527899</v>
      </c>
      <c r="F16" s="81">
        <v>-1226.24692628809</v>
      </c>
      <c r="G16" s="81">
        <v>-1517.5043302116601</v>
      </c>
      <c r="H16" s="81">
        <v>-1800</v>
      </c>
      <c r="I16" s="81">
        <v>-1230.46413502109</v>
      </c>
      <c r="J16" s="81">
        <v>-1446.5043106160699</v>
      </c>
      <c r="K16" s="81">
        <v>-2139.4495412844003</v>
      </c>
      <c r="L16" s="81">
        <v>-1084.4611528821999</v>
      </c>
      <c r="N16" s="204">
        <v>14</v>
      </c>
      <c r="O16" s="81">
        <v>-1472.7305475504299</v>
      </c>
      <c r="P16" s="81">
        <v>-1194.7828257613501</v>
      </c>
      <c r="Q16" s="81">
        <v>-1455.99111252182</v>
      </c>
      <c r="R16" s="81">
        <v>-1135.1773049645301</v>
      </c>
      <c r="S16" s="81">
        <v>-1274.2866323907399</v>
      </c>
      <c r="T16" s="81">
        <v>-1401.91657271702</v>
      </c>
      <c r="U16" s="81">
        <v>-1059.38387042912</v>
      </c>
      <c r="V16" s="81">
        <v>-1192.1774872159999</v>
      </c>
      <c r="W16" s="81">
        <v>-1281.3767874958398</v>
      </c>
      <c r="X16" s="81">
        <v>-1090.99829351535</v>
      </c>
    </row>
    <row r="17" spans="2:24" x14ac:dyDescent="0.25">
      <c r="B17" s="204">
        <v>16</v>
      </c>
      <c r="C17" s="81">
        <v>-1259.0361445783101</v>
      </c>
      <c r="D17" s="81">
        <v>-1233.4821428571399</v>
      </c>
      <c r="E17" s="81">
        <v>-1447.11961526655</v>
      </c>
      <c r="F17" s="81">
        <v>-1253.2156529817801</v>
      </c>
      <c r="G17" s="81">
        <v>-1361.3279506239901</v>
      </c>
      <c r="H17" s="81">
        <v>-1735.1615530817198</v>
      </c>
      <c r="I17" s="81">
        <v>-1475.41201488569</v>
      </c>
      <c r="J17" s="81">
        <v>-1558.3365019011399</v>
      </c>
      <c r="K17" s="81">
        <v>-2319.6721311475399</v>
      </c>
      <c r="L17" s="81">
        <v>-1889.2857142857099</v>
      </c>
      <c r="N17" s="204">
        <v>16</v>
      </c>
      <c r="O17" s="81">
        <v>-1339.4285714285702</v>
      </c>
      <c r="P17" s="81">
        <v>-1245.7924836601301</v>
      </c>
      <c r="Q17" s="81">
        <v>-1393.9024390243899</v>
      </c>
      <c r="R17" s="81">
        <v>-1206.6449734543501</v>
      </c>
      <c r="S17" s="81">
        <v>-1242.18850456474</v>
      </c>
      <c r="T17" s="81">
        <v>-1469.4155925416001</v>
      </c>
      <c r="U17" s="81">
        <v>-1213.2102644671299</v>
      </c>
      <c r="V17" s="81">
        <v>-1305.3699809262901</v>
      </c>
      <c r="W17" s="81">
        <v>-1430.1264852433799</v>
      </c>
      <c r="X17" s="81">
        <v>-1345.63511768795</v>
      </c>
    </row>
    <row r="18" spans="2:24" x14ac:dyDescent="0.25">
      <c r="B18" s="204">
        <v>18</v>
      </c>
      <c r="C18" s="222"/>
      <c r="D18" s="81">
        <v>-1250</v>
      </c>
      <c r="E18" s="81">
        <v>-1478.8494660695801</v>
      </c>
      <c r="F18" s="81">
        <v>-1395.4341182815001</v>
      </c>
      <c r="G18" s="81">
        <v>-1372.5289810860199</v>
      </c>
      <c r="H18" s="81">
        <v>-2178</v>
      </c>
      <c r="I18" s="81">
        <v>-1853.65853658536</v>
      </c>
      <c r="J18" s="81">
        <v>-1668.4959349593398</v>
      </c>
      <c r="K18" s="222"/>
      <c r="L18" s="222"/>
      <c r="N18" s="204">
        <v>18</v>
      </c>
      <c r="O18" s="222"/>
      <c r="P18" s="81">
        <v>-1142.55319148936</v>
      </c>
      <c r="Q18" s="81">
        <v>-1314.2857142857099</v>
      </c>
      <c r="R18" s="81">
        <v>-1205.5729166666599</v>
      </c>
      <c r="S18" s="81">
        <v>-1271.52542372881</v>
      </c>
      <c r="T18" s="81">
        <v>-1476.7441860465101</v>
      </c>
      <c r="U18" s="81">
        <v>-1370.39297977871</v>
      </c>
      <c r="V18" s="81">
        <v>-1384.86980999296</v>
      </c>
      <c r="W18" s="81">
        <v>-1603.6067892503499</v>
      </c>
      <c r="X18" s="81">
        <v>-1544.2527447904902</v>
      </c>
    </row>
  </sheetData>
  <mergeCells count="12">
    <mergeCell ref="B2:X2"/>
    <mergeCell ref="B3:X4"/>
    <mergeCell ref="V8:X8"/>
    <mergeCell ref="S8:U8"/>
    <mergeCell ref="Q8:R8"/>
    <mergeCell ref="C7:L7"/>
    <mergeCell ref="K8:L8"/>
    <mergeCell ref="H8:J8"/>
    <mergeCell ref="E8:G8"/>
    <mergeCell ref="C8:D8"/>
    <mergeCell ref="O8:P8"/>
    <mergeCell ref="O7:X7"/>
  </mergeCells>
  <conditionalFormatting sqref="C11:L18">
    <cfRule type="colorScale" priority="8">
      <colorScale>
        <cfvo type="min"/>
        <cfvo type="percentile" val="50"/>
        <cfvo type="max"/>
        <color rgb="FFF8696B"/>
        <color rgb="FFFFEB84"/>
        <color rgb="FF63BE7B"/>
      </colorScale>
    </cfRule>
  </conditionalFormatting>
  <conditionalFormatting sqref="O11:X18">
    <cfRule type="colorScale" priority="9">
      <colorScale>
        <cfvo type="min"/>
        <cfvo type="percentile" val="50"/>
        <cfvo type="max"/>
        <color rgb="FFF8696B"/>
        <color rgb="FFFFEB84"/>
        <color rgb="FF63BE7B"/>
      </colorScale>
    </cfRule>
  </conditionalFormatting>
  <conditionalFormatting sqref="C11:L18 O11:X18">
    <cfRule type="colorScale" priority="7">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8" tint="0.79998168889431442"/>
  </sheetPr>
  <dimension ref="B2:AH59"/>
  <sheetViews>
    <sheetView zoomScale="85" zoomScaleNormal="85" workbookViewId="0">
      <selection activeCell="Q37" sqref="Q37"/>
    </sheetView>
  </sheetViews>
  <sheetFormatPr defaultRowHeight="15" x14ac:dyDescent="0.25"/>
  <sheetData>
    <row r="2" spans="2:34" ht="18.75" x14ac:dyDescent="0.3">
      <c r="B2" s="237" t="s">
        <v>538</v>
      </c>
      <c r="C2" s="237"/>
      <c r="D2" s="237"/>
      <c r="E2" s="237"/>
      <c r="F2" s="237"/>
      <c r="G2" s="237"/>
      <c r="H2" s="237"/>
      <c r="I2" s="237"/>
      <c r="J2" s="237"/>
      <c r="K2" s="237"/>
      <c r="L2" s="237"/>
      <c r="M2" s="237"/>
      <c r="N2" s="237"/>
      <c r="O2" s="237"/>
      <c r="P2" s="237"/>
      <c r="Q2" s="237"/>
      <c r="R2" s="237"/>
      <c r="S2" s="237"/>
      <c r="T2" s="237"/>
      <c r="U2" s="237"/>
      <c r="V2" s="237"/>
      <c r="W2" s="237"/>
      <c r="X2" s="237"/>
      <c r="Y2" s="237"/>
      <c r="Z2" s="237"/>
      <c r="AA2" s="237"/>
      <c r="AB2" s="237"/>
      <c r="AC2" s="237"/>
      <c r="AD2" s="111"/>
      <c r="AE2" s="111"/>
      <c r="AF2" s="111"/>
      <c r="AG2" s="111"/>
      <c r="AH2" s="111"/>
    </row>
    <row r="3" spans="2:34" ht="59.25" customHeight="1" x14ac:dyDescent="0.3">
      <c r="B3" s="238" t="s">
        <v>597</v>
      </c>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111"/>
      <c r="AE3" s="111"/>
      <c r="AF3" s="111"/>
      <c r="AG3" s="111"/>
      <c r="AH3" s="111"/>
    </row>
    <row r="4" spans="2:34" ht="40.5" customHeight="1" x14ac:dyDescent="0.3">
      <c r="B4" s="239"/>
      <c r="C4" s="239"/>
      <c r="D4" s="239"/>
      <c r="E4" s="239"/>
      <c r="F4" s="239"/>
      <c r="G4" s="239"/>
      <c r="H4" s="239"/>
      <c r="I4" s="239"/>
      <c r="J4" s="239"/>
      <c r="K4" s="239"/>
      <c r="L4" s="239"/>
      <c r="M4" s="239"/>
      <c r="N4" s="239"/>
      <c r="O4" s="239"/>
      <c r="P4" s="239"/>
      <c r="Q4" s="239"/>
      <c r="R4" s="239"/>
      <c r="S4" s="239"/>
      <c r="T4" s="239"/>
      <c r="U4" s="239"/>
      <c r="V4" s="239"/>
      <c r="W4" s="239"/>
      <c r="X4" s="239"/>
      <c r="Y4" s="239"/>
      <c r="Z4" s="239"/>
      <c r="AA4" s="239"/>
      <c r="AB4" s="239"/>
      <c r="AC4" s="239"/>
      <c r="AD4" s="111"/>
      <c r="AE4" s="111"/>
      <c r="AF4" s="111"/>
      <c r="AG4" s="111"/>
      <c r="AH4" s="111"/>
    </row>
    <row r="5" spans="2:34" ht="15" customHeight="1" x14ac:dyDescent="0.3">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11"/>
      <c r="AE5" s="111"/>
      <c r="AF5" s="111"/>
      <c r="AG5" s="111"/>
      <c r="AH5" s="111"/>
    </row>
    <row r="6" spans="2:34" ht="15" customHeight="1" x14ac:dyDescent="0.3">
      <c r="B6" s="103"/>
      <c r="C6" s="103"/>
      <c r="D6" s="103"/>
      <c r="E6" s="103"/>
      <c r="F6" s="103"/>
      <c r="G6" s="103"/>
      <c r="H6" s="103"/>
      <c r="I6" s="103"/>
      <c r="J6" s="103"/>
      <c r="K6" s="103"/>
      <c r="L6" s="103"/>
      <c r="M6" s="103"/>
      <c r="N6" s="103"/>
      <c r="O6" s="103"/>
      <c r="W6" s="103"/>
      <c r="X6" s="103"/>
      <c r="Y6" s="103"/>
      <c r="Z6" s="103"/>
      <c r="AA6" s="103"/>
      <c r="AB6" s="103"/>
      <c r="AC6" s="103"/>
      <c r="AD6" s="111"/>
      <c r="AE6" s="111"/>
      <c r="AF6" s="111"/>
      <c r="AG6" s="111"/>
      <c r="AH6" s="111"/>
    </row>
    <row r="7" spans="2:34" ht="15" customHeight="1" x14ac:dyDescent="0.3">
      <c r="B7" s="74" t="s">
        <v>536</v>
      </c>
      <c r="C7" s="74">
        <v>1</v>
      </c>
      <c r="D7" s="74">
        <v>2</v>
      </c>
      <c r="E7" s="74">
        <v>3</v>
      </c>
      <c r="F7" s="74">
        <v>4</v>
      </c>
      <c r="G7" s="74">
        <v>5</v>
      </c>
      <c r="H7" s="74">
        <v>6</v>
      </c>
      <c r="I7" s="74">
        <v>7</v>
      </c>
      <c r="J7" s="74">
        <v>8</v>
      </c>
      <c r="K7" s="74">
        <v>9</v>
      </c>
      <c r="L7" s="74" t="s">
        <v>4</v>
      </c>
      <c r="M7" s="202"/>
      <c r="N7" s="202"/>
      <c r="O7" s="202"/>
      <c r="W7" s="202"/>
      <c r="X7" s="202"/>
      <c r="Y7" s="202"/>
      <c r="Z7" s="202"/>
      <c r="AA7" s="202"/>
      <c r="AB7" s="202"/>
      <c r="AC7" s="202"/>
      <c r="AD7" s="111"/>
      <c r="AE7" s="111"/>
      <c r="AF7" s="111"/>
      <c r="AG7" s="111"/>
      <c r="AH7" s="111"/>
    </row>
    <row r="8" spans="2:34" ht="15" customHeight="1" x14ac:dyDescent="0.3">
      <c r="B8" s="79" t="s">
        <v>62</v>
      </c>
      <c r="C8" s="15">
        <v>0.12946084488432694</v>
      </c>
      <c r="D8" s="15">
        <v>0.1666095743769804</v>
      </c>
      <c r="E8" s="15">
        <v>0.19934792449136887</v>
      </c>
      <c r="F8" s="15">
        <v>0.25176170493889088</v>
      </c>
      <c r="G8" s="15">
        <v>0.2547835182715717</v>
      </c>
      <c r="H8" s="15">
        <v>0.25273125435838462</v>
      </c>
      <c r="I8" s="15">
        <v>0.20107598575955174</v>
      </c>
      <c r="J8" s="15">
        <v>0.16810212995020737</v>
      </c>
      <c r="K8" s="15">
        <v>0.1310665655317535</v>
      </c>
      <c r="L8" s="15">
        <v>7.559426956532378E-2</v>
      </c>
      <c r="M8" s="202"/>
      <c r="N8" s="202"/>
      <c r="O8" s="202"/>
      <c r="W8" s="202"/>
      <c r="X8" s="202"/>
      <c r="Y8" s="202"/>
      <c r="Z8" s="202"/>
      <c r="AA8" s="202"/>
      <c r="AB8" s="202"/>
      <c r="AC8" s="202"/>
      <c r="AD8" s="111"/>
      <c r="AE8" s="111"/>
      <c r="AF8" s="111"/>
      <c r="AG8" s="111"/>
      <c r="AH8" s="111"/>
    </row>
    <row r="9" spans="2:34" ht="15" customHeight="1" x14ac:dyDescent="0.3">
      <c r="B9" s="79" t="s">
        <v>60</v>
      </c>
      <c r="C9" s="15">
        <v>4.3153614961442315E-2</v>
      </c>
      <c r="D9" s="15">
        <v>5.5536524792326798E-2</v>
      </c>
      <c r="E9" s="15">
        <v>6.6449308163789619E-2</v>
      </c>
      <c r="F9" s="15">
        <v>8.3920568312963628E-2</v>
      </c>
      <c r="G9" s="15">
        <v>8.4927839423857232E-2</v>
      </c>
      <c r="H9" s="15">
        <v>8.4243751452794877E-2</v>
      </c>
      <c r="I9" s="15">
        <v>6.7025328586517247E-2</v>
      </c>
      <c r="J9" s="15">
        <v>5.6034043316735789E-2</v>
      </c>
      <c r="K9" s="15">
        <v>4.3688855177251164E-2</v>
      </c>
      <c r="L9" s="15">
        <v>1.0799181366474826E-2</v>
      </c>
      <c r="M9" s="202"/>
      <c r="N9" s="202"/>
      <c r="O9" s="202"/>
      <c r="W9" s="202"/>
      <c r="X9" s="202"/>
      <c r="Y9" s="202"/>
      <c r="Z9" s="202"/>
      <c r="AA9" s="202"/>
      <c r="AB9" s="202"/>
      <c r="AC9" s="202"/>
      <c r="AD9" s="111"/>
      <c r="AE9" s="111"/>
      <c r="AF9" s="111"/>
      <c r="AG9" s="111"/>
      <c r="AH9" s="111"/>
    </row>
    <row r="10" spans="2:34" ht="15" customHeight="1" x14ac:dyDescent="0.3">
      <c r="B10" s="202"/>
      <c r="C10" s="202"/>
      <c r="D10" s="202"/>
      <c r="E10" s="202"/>
      <c r="F10" s="202"/>
      <c r="G10" s="202"/>
      <c r="H10" s="202"/>
      <c r="I10" s="202"/>
      <c r="J10" s="202"/>
      <c r="K10" s="202"/>
      <c r="L10" s="202"/>
      <c r="M10" s="202"/>
      <c r="N10" s="202"/>
      <c r="O10" s="202"/>
      <c r="W10" s="202"/>
      <c r="X10" s="202"/>
      <c r="Y10" s="202"/>
      <c r="Z10" s="202"/>
      <c r="AA10" s="202"/>
      <c r="AB10" s="202"/>
      <c r="AC10" s="202"/>
      <c r="AD10" s="111"/>
      <c r="AE10" s="111"/>
      <c r="AF10" s="111"/>
      <c r="AG10" s="111"/>
      <c r="AH10" s="111"/>
    </row>
    <row r="11" spans="2:34" x14ac:dyDescent="0.25">
      <c r="B11" s="241" t="s">
        <v>118</v>
      </c>
      <c r="C11" s="241"/>
      <c r="D11" s="241"/>
      <c r="E11" s="241"/>
      <c r="F11" s="241"/>
      <c r="G11" s="241"/>
      <c r="H11" s="241"/>
      <c r="I11" s="241"/>
      <c r="Q11" s="241" t="s">
        <v>119</v>
      </c>
      <c r="R11" s="241"/>
      <c r="S11" s="241"/>
      <c r="T11" s="241"/>
      <c r="U11" s="241"/>
      <c r="V11" s="241"/>
      <c r="W11" s="241"/>
    </row>
    <row r="12" spans="2:34" x14ac:dyDescent="0.25">
      <c r="B12" s="79" t="s">
        <v>539</v>
      </c>
      <c r="C12" s="79" t="s">
        <v>1</v>
      </c>
      <c r="D12" s="79" t="s">
        <v>116</v>
      </c>
      <c r="E12" s="79" t="s">
        <v>117</v>
      </c>
      <c r="F12" s="79" t="s">
        <v>5</v>
      </c>
      <c r="G12" s="79" t="s">
        <v>6</v>
      </c>
      <c r="H12" s="79" t="s">
        <v>372</v>
      </c>
      <c r="I12" s="79" t="s">
        <v>7</v>
      </c>
      <c r="Q12" s="2" t="s">
        <v>539</v>
      </c>
      <c r="R12" s="2" t="s">
        <v>1</v>
      </c>
      <c r="S12" s="2" t="s">
        <v>116</v>
      </c>
      <c r="T12" s="2" t="s">
        <v>117</v>
      </c>
      <c r="U12" s="2" t="s">
        <v>5</v>
      </c>
      <c r="V12" s="2" t="s">
        <v>6</v>
      </c>
      <c r="W12" s="2" t="s">
        <v>7</v>
      </c>
    </row>
    <row r="13" spans="2:34" x14ac:dyDescent="0.25">
      <c r="B13" s="112">
        <v>5.7503226563416637E-2</v>
      </c>
      <c r="C13" s="114">
        <v>0.5345183620790801</v>
      </c>
      <c r="D13" s="116">
        <f>SUM(C19:K19)</f>
        <v>0.20931596855567292</v>
      </c>
      <c r="E13" s="118">
        <f>SUM(C21:N21)</f>
        <v>5.8852516719464981E-2</v>
      </c>
      <c r="F13" s="166">
        <v>0.10576227879910993</v>
      </c>
      <c r="G13" s="167">
        <v>3.4353261594401274E-2</v>
      </c>
      <c r="H13" s="4">
        <v>6.42</v>
      </c>
      <c r="I13" s="135">
        <v>142461</v>
      </c>
      <c r="Q13" s="112">
        <v>2.1349824634244945E-2</v>
      </c>
      <c r="R13" s="114">
        <v>0.42726964806660628</v>
      </c>
      <c r="S13" s="116">
        <v>0.26719583935699154</v>
      </c>
      <c r="T13" s="118">
        <v>6.6883063746215318E-2</v>
      </c>
      <c r="U13" s="168">
        <v>0.19299139678886515</v>
      </c>
      <c r="V13" s="167">
        <v>2.4861636254041319E-2</v>
      </c>
      <c r="W13" s="4">
        <v>109983</v>
      </c>
    </row>
    <row r="15" spans="2:34" x14ac:dyDescent="0.25">
      <c r="B15" s="241" t="s">
        <v>534</v>
      </c>
      <c r="C15" s="241"/>
      <c r="D15" s="241"/>
      <c r="E15" s="241"/>
      <c r="F15" s="241"/>
      <c r="G15" s="241"/>
      <c r="H15" s="241"/>
      <c r="I15" s="241"/>
      <c r="J15" s="241"/>
      <c r="K15" s="241"/>
      <c r="L15" s="241"/>
      <c r="M15" s="241"/>
      <c r="N15" s="241"/>
      <c r="Q15" s="241" t="s">
        <v>537</v>
      </c>
      <c r="R15" s="241"/>
      <c r="S15" s="241"/>
      <c r="T15" s="241"/>
      <c r="U15" s="241"/>
      <c r="V15" s="241"/>
      <c r="W15" s="241"/>
      <c r="X15" s="241"/>
      <c r="Y15" s="241"/>
      <c r="Z15" s="241"/>
      <c r="AA15" s="241"/>
      <c r="AB15" s="241"/>
      <c r="AC15" s="241"/>
    </row>
    <row r="16" spans="2:34" ht="15" customHeight="1" x14ac:dyDescent="0.25">
      <c r="B16" s="242" t="s">
        <v>535</v>
      </c>
      <c r="C16" s="76">
        <v>147</v>
      </c>
      <c r="D16" s="76">
        <v>258</v>
      </c>
      <c r="E16" s="76">
        <v>369</v>
      </c>
      <c r="F16" s="76">
        <v>14</v>
      </c>
      <c r="G16" s="76">
        <v>25</v>
      </c>
      <c r="H16" s="76">
        <v>36</v>
      </c>
      <c r="I16" s="76">
        <v>47</v>
      </c>
      <c r="J16" s="76">
        <v>58</v>
      </c>
      <c r="K16" s="76">
        <v>69</v>
      </c>
      <c r="M16" s="243" t="s">
        <v>6</v>
      </c>
      <c r="N16" s="244">
        <v>3.4353261594401274E-2</v>
      </c>
      <c r="Q16" s="242" t="s">
        <v>535</v>
      </c>
      <c r="R16" s="76">
        <v>147</v>
      </c>
      <c r="S16" s="76">
        <v>258</v>
      </c>
      <c r="T16" s="76">
        <v>369</v>
      </c>
      <c r="U16" s="76">
        <v>14</v>
      </c>
      <c r="V16" s="76">
        <v>25</v>
      </c>
      <c r="W16" s="76">
        <v>36</v>
      </c>
      <c r="X16" s="76">
        <v>47</v>
      </c>
      <c r="Y16" s="76">
        <v>58</v>
      </c>
      <c r="Z16" s="76">
        <v>69</v>
      </c>
      <c r="AB16" s="243" t="s">
        <v>6</v>
      </c>
      <c r="AC16" s="244">
        <v>2.4861636254041319E-2</v>
      </c>
    </row>
    <row r="17" spans="2:29" x14ac:dyDescent="0.25">
      <c r="B17" s="240"/>
      <c r="C17" s="112">
        <v>1.9464977120732137E-2</v>
      </c>
      <c r="D17" s="112">
        <v>1.9019124721342252E-2</v>
      </c>
      <c r="E17" s="112">
        <v>1.9019124721342252E-2</v>
      </c>
      <c r="F17" s="114">
        <v>7.837615862959052E-2</v>
      </c>
      <c r="G17" s="114">
        <v>8.8795025225859442E-2</v>
      </c>
      <c r="H17" s="114">
        <v>0.10011732957878682</v>
      </c>
      <c r="I17" s="114">
        <v>9.7993664202745509E-2</v>
      </c>
      <c r="J17" s="114">
        <v>8.9405139035550862E-2</v>
      </c>
      <c r="K17" s="114">
        <v>7.9831045406546994E-2</v>
      </c>
      <c r="M17" s="240"/>
      <c r="N17" s="245"/>
      <c r="Q17" s="240"/>
      <c r="R17" s="112">
        <v>6.5557291609759294E-3</v>
      </c>
      <c r="S17" s="112">
        <v>7.7576128404881831E-3</v>
      </c>
      <c r="T17" s="112">
        <v>7.0364826327808314E-3</v>
      </c>
      <c r="U17" s="114">
        <v>4.9780420610457982E-2</v>
      </c>
      <c r="V17" s="114">
        <v>7.4993408072156612E-2</v>
      </c>
      <c r="W17" s="114">
        <v>8.9195602956820594E-2</v>
      </c>
      <c r="X17" s="114">
        <v>8.8550048643881329E-2</v>
      </c>
      <c r="Y17" s="114">
        <v>7.4447869216151583E-2</v>
      </c>
      <c r="Z17" s="114">
        <v>5.0098651609794244E-2</v>
      </c>
      <c r="AB17" s="240"/>
      <c r="AC17" s="245"/>
    </row>
    <row r="18" spans="2:29" x14ac:dyDescent="0.25">
      <c r="B18" s="240" t="s">
        <v>116</v>
      </c>
      <c r="C18" s="22">
        <v>2</v>
      </c>
      <c r="D18" s="22" t="s">
        <v>120</v>
      </c>
      <c r="E18" s="22" t="s">
        <v>121</v>
      </c>
      <c r="F18" s="22">
        <v>4</v>
      </c>
      <c r="G18" s="22">
        <v>5</v>
      </c>
      <c r="H18" s="22">
        <v>6</v>
      </c>
      <c r="I18" s="22" t="s">
        <v>123</v>
      </c>
      <c r="J18" s="22" t="s">
        <v>122</v>
      </c>
      <c r="K18" s="22">
        <v>8</v>
      </c>
      <c r="Q18" s="240" t="s">
        <v>116</v>
      </c>
      <c r="R18" s="22">
        <v>2</v>
      </c>
      <c r="S18" s="22" t="s">
        <v>120</v>
      </c>
      <c r="T18" s="22" t="s">
        <v>121</v>
      </c>
      <c r="U18" s="22">
        <v>4</v>
      </c>
      <c r="V18" s="22">
        <v>5</v>
      </c>
      <c r="W18" s="22">
        <v>6</v>
      </c>
      <c r="X18" s="22" t="s">
        <v>123</v>
      </c>
      <c r="Y18" s="22" t="s">
        <v>122</v>
      </c>
      <c r="Z18" s="22">
        <v>8</v>
      </c>
    </row>
    <row r="19" spans="2:29" x14ac:dyDescent="0.25">
      <c r="B19" s="240"/>
      <c r="C19" s="116">
        <v>2.5272791270679339E-2</v>
      </c>
      <c r="D19" s="116">
        <v>2.2527279127067933E-2</v>
      </c>
      <c r="E19" s="116">
        <v>2.5425319723102194E-2</v>
      </c>
      <c r="F19" s="116">
        <v>2.1975830106769918E-2</v>
      </c>
      <c r="G19" s="116">
        <v>1.7470374281356331E-2</v>
      </c>
      <c r="H19" s="116">
        <v>2.0802534318901795E-2</v>
      </c>
      <c r="I19" s="116">
        <v>2.6539950721576909E-2</v>
      </c>
      <c r="J19" s="116">
        <v>2.3982165904024404E-2</v>
      </c>
      <c r="K19" s="116">
        <v>2.5319723102194065E-2</v>
      </c>
      <c r="Q19" s="240"/>
      <c r="R19" s="116">
        <v>2.4058263549821338E-2</v>
      </c>
      <c r="S19" s="116">
        <v>2.3085385923279054E-2</v>
      </c>
      <c r="T19" s="116">
        <v>3.5805533582462745E-2</v>
      </c>
      <c r="U19" s="116">
        <v>3.5178163898056974E-2</v>
      </c>
      <c r="V19" s="116">
        <v>3.0568360564814562E-2</v>
      </c>
      <c r="W19" s="116">
        <v>3.431439404271569E-2</v>
      </c>
      <c r="X19" s="116">
        <v>3.7214842293809045E-2</v>
      </c>
      <c r="Y19" s="116">
        <v>2.3567278579416821E-2</v>
      </c>
      <c r="Z19" s="116">
        <v>2.3403616922615313E-2</v>
      </c>
    </row>
    <row r="20" spans="2:29" x14ac:dyDescent="0.25">
      <c r="B20" s="240" t="s">
        <v>117</v>
      </c>
      <c r="C20" s="105">
        <v>1</v>
      </c>
      <c r="D20" s="105">
        <v>2</v>
      </c>
      <c r="E20" s="105">
        <v>3</v>
      </c>
      <c r="F20" s="105">
        <v>4</v>
      </c>
      <c r="G20" s="105">
        <v>5</v>
      </c>
      <c r="H20" s="105">
        <v>6</v>
      </c>
      <c r="I20" s="105">
        <v>7</v>
      </c>
      <c r="J20" s="105">
        <v>8</v>
      </c>
      <c r="K20" s="105">
        <v>9</v>
      </c>
      <c r="L20" s="105" t="s">
        <v>4</v>
      </c>
      <c r="M20" s="105" t="s">
        <v>125</v>
      </c>
      <c r="N20" s="105" t="s">
        <v>124</v>
      </c>
      <c r="Q20" s="240" t="s">
        <v>117</v>
      </c>
      <c r="R20" s="105">
        <v>1</v>
      </c>
      <c r="S20" s="105">
        <v>2</v>
      </c>
      <c r="T20" s="105">
        <v>3</v>
      </c>
      <c r="U20" s="105">
        <v>4</v>
      </c>
      <c r="V20" s="105">
        <v>5</v>
      </c>
      <c r="W20" s="105">
        <v>6</v>
      </c>
      <c r="X20" s="105">
        <v>7</v>
      </c>
      <c r="Y20" s="105">
        <v>8</v>
      </c>
      <c r="Z20" s="105">
        <v>9</v>
      </c>
      <c r="AA20" s="105" t="s">
        <v>4</v>
      </c>
      <c r="AB20" s="105" t="s">
        <v>125</v>
      </c>
      <c r="AC20" s="105" t="s">
        <v>124</v>
      </c>
    </row>
    <row r="21" spans="2:29" x14ac:dyDescent="0.25">
      <c r="B21" s="240"/>
      <c r="C21" s="118">
        <v>5.0569048457116041E-3</v>
      </c>
      <c r="D21" s="118">
        <v>4.3177284993546877E-3</v>
      </c>
      <c r="E21" s="118">
        <v>4.3294614572333689E-3</v>
      </c>
      <c r="F21" s="118">
        <v>1.6074152293793266E-3</v>
      </c>
      <c r="G21" s="118">
        <v>4.4937228675349054E-3</v>
      </c>
      <c r="H21" s="118">
        <v>1.7247448081661387E-3</v>
      </c>
      <c r="I21" s="118">
        <v>4.7753138566232547E-3</v>
      </c>
      <c r="J21" s="118">
        <v>4.3294614572333689E-3</v>
      </c>
      <c r="K21" s="118">
        <v>5.0686378035902854E-3</v>
      </c>
      <c r="L21" s="118">
        <v>1.0841253079901443E-2</v>
      </c>
      <c r="M21" s="118">
        <v>1.0559662090813094E-2</v>
      </c>
      <c r="N21" s="118">
        <v>1.748210723923501E-3</v>
      </c>
      <c r="Q21" s="240"/>
      <c r="R21" s="118">
        <v>4.4734186192411556E-3</v>
      </c>
      <c r="S21" s="118">
        <v>5.9463735304547067E-3</v>
      </c>
      <c r="T21" s="118">
        <v>6.3828046152587222E-3</v>
      </c>
      <c r="U21" s="118">
        <v>4.9644035896456726E-3</v>
      </c>
      <c r="V21" s="118">
        <v>7.1192820708654977E-3</v>
      </c>
      <c r="W21" s="118">
        <v>4.8371111899111682E-3</v>
      </c>
      <c r="X21" s="118">
        <v>6.4464508151259739E-3</v>
      </c>
      <c r="Y21" s="118">
        <v>6.3646199867252208E-3</v>
      </c>
      <c r="Z21" s="118">
        <v>4.5006955620414063E-3</v>
      </c>
      <c r="AA21" s="118">
        <v>9.2014220379513199E-3</v>
      </c>
      <c r="AB21" s="118">
        <v>5.0189574752461741E-3</v>
      </c>
      <c r="AC21" s="118">
        <v>1.6275242537483066E-3</v>
      </c>
    </row>
    <row r="22" spans="2:29" x14ac:dyDescent="0.25">
      <c r="B22" s="240" t="s">
        <v>5</v>
      </c>
      <c r="C22" s="105">
        <v>1</v>
      </c>
      <c r="D22" s="105">
        <v>2</v>
      </c>
      <c r="E22" s="105">
        <v>3</v>
      </c>
      <c r="F22" s="105">
        <v>4</v>
      </c>
      <c r="G22" s="105">
        <v>5</v>
      </c>
      <c r="H22" s="105">
        <v>6</v>
      </c>
      <c r="I22" s="105">
        <v>7</v>
      </c>
      <c r="J22" s="105">
        <v>8</v>
      </c>
      <c r="K22" s="105">
        <v>9</v>
      </c>
      <c r="L22" s="105" t="s">
        <v>4</v>
      </c>
      <c r="Q22" s="240" t="s">
        <v>5</v>
      </c>
      <c r="R22" s="105">
        <v>1</v>
      </c>
      <c r="S22" s="105">
        <v>2</v>
      </c>
      <c r="T22" s="105">
        <v>3</v>
      </c>
      <c r="U22" s="105">
        <v>4</v>
      </c>
      <c r="V22" s="105">
        <v>5</v>
      </c>
      <c r="W22" s="105">
        <v>6</v>
      </c>
      <c r="X22" s="105">
        <v>7</v>
      </c>
      <c r="Y22" s="105">
        <v>8</v>
      </c>
      <c r="Z22" s="105">
        <v>9</v>
      </c>
      <c r="AA22" s="105" t="s">
        <v>4</v>
      </c>
    </row>
    <row r="23" spans="2:29" x14ac:dyDescent="0.25">
      <c r="B23" s="240"/>
      <c r="C23" s="120">
        <v>9.5991183551989677E-3</v>
      </c>
      <c r="D23" s="120">
        <v>9.8447996293722501E-3</v>
      </c>
      <c r="E23" s="120">
        <v>7.9741122131671109E-3</v>
      </c>
      <c r="F23" s="120">
        <v>7.6512168242536555E-3</v>
      </c>
      <c r="G23" s="120">
        <v>9.4376706607422391E-3</v>
      </c>
      <c r="H23" s="120">
        <v>7.6582362892300346E-3</v>
      </c>
      <c r="I23" s="120">
        <v>8.177676697482119E-3</v>
      </c>
      <c r="J23" s="120">
        <v>1.0093990636033723E-2</v>
      </c>
      <c r="K23" s="120">
        <v>1.0016776521293548E-2</v>
      </c>
      <c r="L23" s="120">
        <v>2.5308680972336288E-2</v>
      </c>
      <c r="Q23" s="240"/>
      <c r="R23" s="120">
        <v>1.1351306920927173E-2</v>
      </c>
      <c r="S23" s="120">
        <v>1.8096882020932657E-2</v>
      </c>
      <c r="T23" s="120">
        <v>1.6140610444407913E-2</v>
      </c>
      <c r="U23" s="120">
        <v>1.6444736697901256E-2</v>
      </c>
      <c r="V23" s="120">
        <v>1.9206531864759714E-2</v>
      </c>
      <c r="W23" s="120">
        <v>1.658995013425393E-2</v>
      </c>
      <c r="X23" s="120">
        <v>1.5874842457120938E-2</v>
      </c>
      <c r="Y23" s="120">
        <v>1.8313332237382872E-2</v>
      </c>
      <c r="Z23" s="120">
        <v>1.1438982957970301E-2</v>
      </c>
      <c r="AA23" s="120">
        <v>4.9534221053208399E-2</v>
      </c>
    </row>
    <row r="25" spans="2:29" x14ac:dyDescent="0.25">
      <c r="B25" s="241" t="s">
        <v>276</v>
      </c>
      <c r="C25" s="241"/>
      <c r="D25" s="241"/>
      <c r="E25" s="241"/>
      <c r="F25" s="241"/>
      <c r="G25" s="241"/>
      <c r="H25" s="241"/>
      <c r="I25" s="241"/>
      <c r="J25" s="241"/>
      <c r="K25" s="241"/>
      <c r="L25" s="241"/>
      <c r="M25" s="241"/>
      <c r="N25" s="241"/>
      <c r="Q25" s="241" t="s">
        <v>277</v>
      </c>
      <c r="R25" s="241"/>
      <c r="S25" s="241"/>
      <c r="T25" s="241"/>
      <c r="U25" s="241"/>
      <c r="V25" s="241"/>
      <c r="W25" s="241"/>
      <c r="X25" s="241"/>
      <c r="Y25" s="241"/>
      <c r="Z25" s="241"/>
      <c r="AA25" s="241"/>
      <c r="AB25" s="241"/>
      <c r="AC25" s="241"/>
    </row>
    <row r="26" spans="2:29" ht="15" customHeight="1" x14ac:dyDescent="0.25">
      <c r="B26" s="242" t="s">
        <v>535</v>
      </c>
      <c r="C26" s="76">
        <v>147</v>
      </c>
      <c r="D26" s="76">
        <v>258</v>
      </c>
      <c r="E26" s="76">
        <v>369</v>
      </c>
      <c r="F26" s="76">
        <v>14</v>
      </c>
      <c r="G26" s="76">
        <v>25</v>
      </c>
      <c r="H26" s="76">
        <v>36</v>
      </c>
      <c r="I26" s="76">
        <v>47</v>
      </c>
      <c r="J26" s="76">
        <v>58</v>
      </c>
      <c r="K26" s="76">
        <v>69</v>
      </c>
      <c r="Q26" s="242" t="s">
        <v>535</v>
      </c>
      <c r="R26" s="76">
        <v>147</v>
      </c>
      <c r="S26" s="76">
        <v>258</v>
      </c>
      <c r="T26" s="76">
        <v>369</v>
      </c>
      <c r="U26" s="76">
        <v>14</v>
      </c>
      <c r="V26" s="76">
        <v>25</v>
      </c>
      <c r="W26" s="76">
        <v>36</v>
      </c>
      <c r="X26" s="76">
        <v>47</v>
      </c>
      <c r="Y26" s="76">
        <v>58</v>
      </c>
      <c r="Z26" s="76">
        <v>69</v>
      </c>
    </row>
    <row r="27" spans="2:29" x14ac:dyDescent="0.25">
      <c r="B27" s="240"/>
      <c r="C27" s="113">
        <v>6.4883257069107128E-3</v>
      </c>
      <c r="D27" s="113">
        <v>6.3397082404474175E-3</v>
      </c>
      <c r="E27" s="113">
        <v>6.3397082404474175E-3</v>
      </c>
      <c r="F27" s="115">
        <v>2.6125386209863505E-2</v>
      </c>
      <c r="G27" s="115">
        <v>2.9598341741953148E-2</v>
      </c>
      <c r="H27" s="115">
        <v>3.3372443192928938E-2</v>
      </c>
      <c r="I27" s="115">
        <v>3.2664554734248501E-2</v>
      </c>
      <c r="J27" s="115">
        <v>2.9801713011850289E-2</v>
      </c>
      <c r="K27" s="115">
        <v>2.6610348468848997E-2</v>
      </c>
      <c r="Q27" s="240"/>
      <c r="R27" s="113">
        <v>2.185243053658643E-3</v>
      </c>
      <c r="S27" s="113">
        <v>2.5858709468293945E-3</v>
      </c>
      <c r="T27" s="113">
        <v>2.3454942109269439E-3</v>
      </c>
      <c r="U27" s="115">
        <v>1.6593473536819326E-2</v>
      </c>
      <c r="V27" s="115">
        <v>2.4997802690718871E-2</v>
      </c>
      <c r="W27" s="115">
        <v>2.9731867652273532E-2</v>
      </c>
      <c r="X27" s="115">
        <v>2.9516682881293776E-2</v>
      </c>
      <c r="Y27" s="115">
        <v>2.4815956405383862E-2</v>
      </c>
      <c r="Z27" s="115">
        <v>1.6699550536598082E-2</v>
      </c>
    </row>
    <row r="28" spans="2:29" x14ac:dyDescent="0.25">
      <c r="B28" s="240" t="s">
        <v>116</v>
      </c>
      <c r="C28" s="22">
        <v>2</v>
      </c>
      <c r="D28" s="22" t="s">
        <v>120</v>
      </c>
      <c r="E28" s="22" t="s">
        <v>121</v>
      </c>
      <c r="F28" s="22">
        <v>4</v>
      </c>
      <c r="G28" s="22">
        <v>5</v>
      </c>
      <c r="H28" s="22">
        <v>6</v>
      </c>
      <c r="I28" s="22" t="s">
        <v>123</v>
      </c>
      <c r="J28" s="22" t="s">
        <v>122</v>
      </c>
      <c r="K28" s="22">
        <v>8</v>
      </c>
      <c r="Q28" s="240" t="s">
        <v>116</v>
      </c>
      <c r="R28" s="22">
        <v>2</v>
      </c>
      <c r="S28" s="22" t="s">
        <v>120</v>
      </c>
      <c r="T28" s="22" t="s">
        <v>121</v>
      </c>
      <c r="U28" s="22">
        <v>4</v>
      </c>
      <c r="V28" s="22">
        <v>5</v>
      </c>
      <c r="W28" s="22">
        <v>6</v>
      </c>
      <c r="X28" s="22" t="s">
        <v>123</v>
      </c>
      <c r="Y28" s="22" t="s">
        <v>122</v>
      </c>
      <c r="Z28" s="22">
        <v>8</v>
      </c>
    </row>
    <row r="29" spans="2:29" x14ac:dyDescent="0.25">
      <c r="B29" s="240"/>
      <c r="C29" s="117">
        <v>8.4242637568931137E-3</v>
      </c>
      <c r="D29" s="117">
        <v>7.5090930423559778E-3</v>
      </c>
      <c r="E29" s="117">
        <v>8.4751065743673987E-3</v>
      </c>
      <c r="F29" s="117">
        <v>7.3252767022566395E-3</v>
      </c>
      <c r="G29" s="117">
        <v>5.8234580937854439E-3</v>
      </c>
      <c r="H29" s="117">
        <v>6.9341781063005986E-3</v>
      </c>
      <c r="I29" s="117">
        <v>8.8466502405256369E-3</v>
      </c>
      <c r="J29" s="117">
        <v>7.9940553013414673E-3</v>
      </c>
      <c r="K29" s="117">
        <v>8.4399077007313549E-3</v>
      </c>
      <c r="Q29" s="240"/>
      <c r="R29" s="117">
        <v>8.0194211832737786E-3</v>
      </c>
      <c r="S29" s="117">
        <v>7.6951286410930179E-3</v>
      </c>
      <c r="T29" s="117">
        <v>1.1935177860820914E-2</v>
      </c>
      <c r="U29" s="117">
        <v>1.1726054632685659E-2</v>
      </c>
      <c r="V29" s="117">
        <v>1.0189453521604854E-2</v>
      </c>
      <c r="W29" s="117">
        <v>1.1438131347571897E-2</v>
      </c>
      <c r="X29" s="117">
        <v>1.2404947431269681E-2</v>
      </c>
      <c r="Y29" s="117">
        <v>7.8557595264722741E-3</v>
      </c>
      <c r="Z29" s="117">
        <v>7.8012056408717709E-3</v>
      </c>
    </row>
    <row r="30" spans="2:29" x14ac:dyDescent="0.25">
      <c r="B30" s="240" t="s">
        <v>117</v>
      </c>
      <c r="C30" s="105">
        <v>1</v>
      </c>
      <c r="D30" s="105">
        <v>2</v>
      </c>
      <c r="E30" s="105">
        <v>3</v>
      </c>
      <c r="F30" s="105">
        <v>4</v>
      </c>
      <c r="G30" s="105">
        <v>5</v>
      </c>
      <c r="H30" s="105">
        <v>6</v>
      </c>
      <c r="I30" s="105">
        <v>7</v>
      </c>
      <c r="J30" s="105">
        <v>8</v>
      </c>
      <c r="K30" s="105">
        <v>9</v>
      </c>
      <c r="L30" s="105" t="s">
        <v>4</v>
      </c>
      <c r="M30" s="105" t="s">
        <v>125</v>
      </c>
      <c r="N30" s="105" t="s">
        <v>124</v>
      </c>
      <c r="Q30" s="240" t="s">
        <v>117</v>
      </c>
      <c r="R30" s="105">
        <v>1</v>
      </c>
      <c r="S30" s="105">
        <v>2</v>
      </c>
      <c r="T30" s="105">
        <v>3</v>
      </c>
      <c r="U30" s="105">
        <v>4</v>
      </c>
      <c r="V30" s="105">
        <v>5</v>
      </c>
      <c r="W30" s="105">
        <v>6</v>
      </c>
      <c r="X30" s="105">
        <v>7</v>
      </c>
      <c r="Y30" s="105">
        <v>8</v>
      </c>
      <c r="Z30" s="105">
        <v>9</v>
      </c>
      <c r="AA30" s="105" t="s">
        <v>4</v>
      </c>
      <c r="AB30" s="105" t="s">
        <v>125</v>
      </c>
      <c r="AC30" s="105" t="s">
        <v>124</v>
      </c>
    </row>
    <row r="31" spans="2:29" x14ac:dyDescent="0.25">
      <c r="B31" s="240"/>
      <c r="C31" s="119">
        <v>1.6856349485705347E-3</v>
      </c>
      <c r="D31" s="119">
        <v>1.4392428331182292E-3</v>
      </c>
      <c r="E31" s="119">
        <v>1.4431538190777897E-3</v>
      </c>
      <c r="F31" s="119">
        <v>5.3580507645977556E-4</v>
      </c>
      <c r="G31" s="119">
        <v>1.497907622511635E-3</v>
      </c>
      <c r="H31" s="119">
        <v>5.7491493605537952E-4</v>
      </c>
      <c r="I31" s="119">
        <v>1.591771285541085E-3</v>
      </c>
      <c r="J31" s="119">
        <v>1.4431538190777897E-3</v>
      </c>
      <c r="K31" s="119">
        <v>1.6895459345300952E-3</v>
      </c>
      <c r="L31" s="119">
        <v>3.6137510266338146E-3</v>
      </c>
      <c r="M31" s="119">
        <v>3.5198873636043647E-3</v>
      </c>
      <c r="N31" s="119">
        <v>5.8273690797450031E-4</v>
      </c>
      <c r="Q31" s="240"/>
      <c r="R31" s="119">
        <v>1.4911395397470518E-3</v>
      </c>
      <c r="S31" s="119">
        <v>1.982124510151569E-3</v>
      </c>
      <c r="T31" s="119">
        <v>2.1276015384195739E-3</v>
      </c>
      <c r="U31" s="119">
        <v>1.6548011965485576E-3</v>
      </c>
      <c r="V31" s="119">
        <v>2.3730940236218324E-3</v>
      </c>
      <c r="W31" s="119">
        <v>1.612370396637056E-3</v>
      </c>
      <c r="X31" s="119">
        <v>2.1488169383753245E-3</v>
      </c>
      <c r="Y31" s="119">
        <v>2.1215399955750737E-3</v>
      </c>
      <c r="Z31" s="119">
        <v>1.500231854013802E-3</v>
      </c>
      <c r="AA31" s="119">
        <v>1.3144888625644742E-3</v>
      </c>
      <c r="AB31" s="119">
        <v>7.1699392503516768E-4</v>
      </c>
      <c r="AC31" s="119">
        <v>2.3250346482118667E-4</v>
      </c>
    </row>
    <row r="32" spans="2:29" x14ac:dyDescent="0.25">
      <c r="B32" s="240" t="s">
        <v>5</v>
      </c>
      <c r="C32" s="105">
        <v>1</v>
      </c>
      <c r="D32" s="105">
        <v>2</v>
      </c>
      <c r="E32" s="105">
        <v>3</v>
      </c>
      <c r="F32" s="105">
        <v>4</v>
      </c>
      <c r="G32" s="105">
        <v>5</v>
      </c>
      <c r="H32" s="105">
        <v>6</v>
      </c>
      <c r="I32" s="105">
        <v>7</v>
      </c>
      <c r="J32" s="105">
        <v>8</v>
      </c>
      <c r="K32" s="105">
        <v>9</v>
      </c>
      <c r="L32" s="105" t="s">
        <v>4</v>
      </c>
      <c r="Q32" s="240" t="s">
        <v>5</v>
      </c>
      <c r="R32" s="105">
        <v>1</v>
      </c>
      <c r="S32" s="105">
        <v>2</v>
      </c>
      <c r="T32" s="105">
        <v>3</v>
      </c>
      <c r="U32" s="105">
        <v>4</v>
      </c>
      <c r="V32" s="105">
        <v>5</v>
      </c>
      <c r="W32" s="105">
        <v>6</v>
      </c>
      <c r="X32" s="105">
        <v>7</v>
      </c>
      <c r="Y32" s="105">
        <v>8</v>
      </c>
      <c r="Z32" s="105">
        <v>9</v>
      </c>
      <c r="AA32" s="105" t="s">
        <v>4</v>
      </c>
    </row>
    <row r="33" spans="2:27" x14ac:dyDescent="0.25">
      <c r="B33" s="240"/>
      <c r="C33" s="121">
        <f>C23/3</f>
        <v>3.199706118399656E-3</v>
      </c>
      <c r="D33" s="121">
        <f t="shared" ref="D33:L33" si="0">D23/3</f>
        <v>3.2815998764574167E-3</v>
      </c>
      <c r="E33" s="121">
        <f t="shared" si="0"/>
        <v>2.6580374043890368E-3</v>
      </c>
      <c r="F33" s="121">
        <f t="shared" si="0"/>
        <v>2.5504056080845518E-3</v>
      </c>
      <c r="G33" s="121">
        <f t="shared" si="0"/>
        <v>3.1458902202474129E-3</v>
      </c>
      <c r="H33" s="121">
        <f t="shared" si="0"/>
        <v>2.552745429743345E-3</v>
      </c>
      <c r="I33" s="121">
        <f t="shared" si="0"/>
        <v>2.7258922324940398E-3</v>
      </c>
      <c r="J33" s="121">
        <f t="shared" si="0"/>
        <v>3.3646635453445741E-3</v>
      </c>
      <c r="K33" s="121">
        <f t="shared" si="0"/>
        <v>3.3389255070978494E-3</v>
      </c>
      <c r="L33" s="121">
        <f t="shared" si="0"/>
        <v>8.4362269907787626E-3</v>
      </c>
      <c r="Q33" s="240"/>
      <c r="R33" s="121">
        <f>R23/3</f>
        <v>3.783768973642391E-3</v>
      </c>
      <c r="S33" s="121">
        <f t="shared" ref="S33:Z33" si="1">S23/3</f>
        <v>6.0322940069775519E-3</v>
      </c>
      <c r="T33" s="121">
        <f t="shared" si="1"/>
        <v>5.3802034814693046E-3</v>
      </c>
      <c r="U33" s="121">
        <f t="shared" si="1"/>
        <v>5.4815788993004188E-3</v>
      </c>
      <c r="V33" s="121">
        <f t="shared" si="1"/>
        <v>6.4021772882532383E-3</v>
      </c>
      <c r="W33" s="121">
        <f t="shared" si="1"/>
        <v>5.5299833780846431E-3</v>
      </c>
      <c r="X33" s="121">
        <f t="shared" si="1"/>
        <v>5.2916141523736459E-3</v>
      </c>
      <c r="Y33" s="121">
        <f t="shared" si="1"/>
        <v>6.1044440791276243E-3</v>
      </c>
      <c r="Z33" s="121">
        <f t="shared" si="1"/>
        <v>3.8129943193234337E-3</v>
      </c>
      <c r="AA33" s="121">
        <f>AA23/7</f>
        <v>7.076317293315486E-3</v>
      </c>
    </row>
    <row r="59" spans="2:12" x14ac:dyDescent="0.25">
      <c r="B59" s="8"/>
      <c r="C59" s="8"/>
      <c r="D59" s="8"/>
      <c r="E59" s="8"/>
      <c r="F59" s="8"/>
      <c r="G59" s="8"/>
      <c r="H59" s="8"/>
      <c r="I59" s="8"/>
      <c r="J59" s="8"/>
      <c r="K59" s="8"/>
      <c r="L59" s="8"/>
    </row>
  </sheetData>
  <mergeCells count="28">
    <mergeCell ref="B15:N15"/>
    <mergeCell ref="N16:N17"/>
    <mergeCell ref="M16:M17"/>
    <mergeCell ref="B11:I11"/>
    <mergeCell ref="Q11:W11"/>
    <mergeCell ref="B25:N25"/>
    <mergeCell ref="B26:B27"/>
    <mergeCell ref="B28:B29"/>
    <mergeCell ref="B16:B17"/>
    <mergeCell ref="B18:B19"/>
    <mergeCell ref="B20:B21"/>
    <mergeCell ref="B22:B23"/>
    <mergeCell ref="B2:AC2"/>
    <mergeCell ref="B3:AC4"/>
    <mergeCell ref="B30:B31"/>
    <mergeCell ref="B32:B33"/>
    <mergeCell ref="Q15:AC15"/>
    <mergeCell ref="Q16:Q17"/>
    <mergeCell ref="AB16:AB17"/>
    <mergeCell ref="AC16:AC17"/>
    <mergeCell ref="Q18:Q19"/>
    <mergeCell ref="Q20:Q21"/>
    <mergeCell ref="Q22:Q23"/>
    <mergeCell ref="Q25:AC25"/>
    <mergeCell ref="Q26:Q27"/>
    <mergeCell ref="Q28:Q29"/>
    <mergeCell ref="Q30:Q31"/>
    <mergeCell ref="Q32:Q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tabColor theme="8" tint="0.79998168889431442"/>
  </sheetPr>
  <dimension ref="B2:CU143"/>
  <sheetViews>
    <sheetView zoomScale="85" zoomScaleNormal="85" workbookViewId="0">
      <selection activeCell="I35" sqref="I35"/>
    </sheetView>
  </sheetViews>
  <sheetFormatPr defaultRowHeight="15" x14ac:dyDescent="0.25"/>
  <sheetData>
    <row r="2" spans="2:54" ht="18.75" x14ac:dyDescent="0.3">
      <c r="B2" s="237" t="s">
        <v>729</v>
      </c>
      <c r="C2" s="237"/>
      <c r="D2" s="237"/>
      <c r="E2" s="237"/>
      <c r="F2" s="237"/>
      <c r="G2" s="237"/>
      <c r="H2" s="237"/>
      <c r="I2" s="237"/>
      <c r="J2" s="237"/>
      <c r="K2" s="237"/>
      <c r="L2" s="237"/>
      <c r="M2" s="237"/>
      <c r="N2" s="237"/>
      <c r="O2" s="237"/>
      <c r="P2" s="237"/>
      <c r="Q2" s="237"/>
      <c r="R2" s="237"/>
      <c r="S2" s="237"/>
      <c r="T2" s="237"/>
      <c r="U2" s="237"/>
      <c r="V2" s="237"/>
      <c r="W2" s="237"/>
      <c r="X2" s="237"/>
      <c r="Y2" s="237"/>
    </row>
    <row r="3" spans="2:54" ht="83.25" customHeight="1" x14ac:dyDescent="0.25">
      <c r="B3" s="249" t="s">
        <v>728</v>
      </c>
      <c r="C3" s="249"/>
      <c r="D3" s="249"/>
      <c r="E3" s="249"/>
      <c r="F3" s="249"/>
      <c r="G3" s="249"/>
      <c r="H3" s="249"/>
      <c r="I3" s="249"/>
      <c r="J3" s="249"/>
      <c r="K3" s="249"/>
      <c r="L3" s="249"/>
      <c r="M3" s="249"/>
      <c r="N3" s="249"/>
      <c r="O3" s="249"/>
      <c r="P3" s="249"/>
      <c r="Q3" s="249"/>
      <c r="R3" s="249"/>
      <c r="S3" s="249"/>
      <c r="T3" s="249"/>
      <c r="U3" s="249"/>
      <c r="V3" s="249"/>
      <c r="W3" s="249"/>
      <c r="X3" s="249"/>
      <c r="Y3" s="249"/>
    </row>
    <row r="4" spans="2:54" ht="84.75" customHeight="1" x14ac:dyDescent="0.25">
      <c r="B4" s="249"/>
      <c r="C4" s="249"/>
      <c r="D4" s="249"/>
      <c r="E4" s="249"/>
      <c r="F4" s="249"/>
      <c r="G4" s="249"/>
      <c r="H4" s="249"/>
      <c r="I4" s="249"/>
      <c r="J4" s="249"/>
      <c r="K4" s="249"/>
      <c r="L4" s="249"/>
      <c r="M4" s="249"/>
      <c r="N4" s="249"/>
      <c r="O4" s="249"/>
      <c r="P4" s="249"/>
      <c r="Q4" s="249"/>
      <c r="R4" s="249"/>
      <c r="S4" s="249"/>
      <c r="T4" s="249"/>
      <c r="U4" s="249"/>
      <c r="V4" s="249"/>
      <c r="W4" s="249"/>
      <c r="X4" s="249"/>
      <c r="Y4" s="249"/>
    </row>
    <row r="7" spans="2:54" x14ac:dyDescent="0.25">
      <c r="C7" s="241" t="s">
        <v>702</v>
      </c>
      <c r="D7" s="241"/>
      <c r="E7" s="241"/>
      <c r="F7" s="241"/>
      <c r="G7" s="241"/>
      <c r="H7" s="241"/>
      <c r="I7" s="241"/>
      <c r="J7" s="241"/>
      <c r="K7" s="241"/>
      <c r="M7" s="241" t="s">
        <v>708</v>
      </c>
      <c r="N7" s="241"/>
      <c r="O7" s="241"/>
      <c r="P7" s="241"/>
      <c r="Q7" s="241"/>
      <c r="R7" s="241"/>
      <c r="S7" s="241"/>
      <c r="T7" s="241"/>
      <c r="U7" s="241"/>
      <c r="V7" s="241"/>
      <c r="W7" s="241"/>
      <c r="X7" s="241"/>
      <c r="Y7" s="241"/>
      <c r="Z7" s="241"/>
      <c r="AA7" s="241"/>
      <c r="AB7" s="241"/>
      <c r="AC7" s="241"/>
      <c r="AD7" s="241"/>
      <c r="AE7" s="241"/>
      <c r="AF7" s="241"/>
      <c r="AG7" s="241"/>
      <c r="AJ7" s="246" t="s">
        <v>726</v>
      </c>
      <c r="AK7" s="247"/>
      <c r="AL7" s="247"/>
      <c r="AM7" s="247"/>
      <c r="AN7" s="247"/>
      <c r="AO7" s="247"/>
      <c r="AP7" s="247"/>
      <c r="AQ7" s="247"/>
      <c r="AR7" s="248"/>
      <c r="AT7" s="246" t="s">
        <v>727</v>
      </c>
      <c r="AU7" s="247"/>
      <c r="AV7" s="247"/>
      <c r="AW7" s="247"/>
      <c r="AX7" s="247"/>
      <c r="AY7" s="247"/>
      <c r="AZ7" s="247"/>
      <c r="BA7" s="247"/>
      <c r="BB7" s="248"/>
    </row>
    <row r="8" spans="2:54" x14ac:dyDescent="0.25">
      <c r="B8" s="181" t="s">
        <v>631</v>
      </c>
      <c r="C8" s="181">
        <v>1</v>
      </c>
      <c r="D8" s="181">
        <v>2</v>
      </c>
      <c r="E8" s="181">
        <v>3</v>
      </c>
      <c r="F8" s="181">
        <v>4</v>
      </c>
      <c r="G8" s="181">
        <v>5</v>
      </c>
      <c r="H8" s="181">
        <v>6</v>
      </c>
      <c r="I8" s="181">
        <v>7</v>
      </c>
      <c r="J8" s="181">
        <v>8</v>
      </c>
      <c r="K8" s="181">
        <v>9</v>
      </c>
      <c r="M8" s="254" t="s">
        <v>22</v>
      </c>
      <c r="N8" s="254"/>
      <c r="O8" s="181">
        <v>0</v>
      </c>
      <c r="P8" s="181">
        <v>1</v>
      </c>
      <c r="Q8" s="181">
        <v>2</v>
      </c>
      <c r="R8" s="181">
        <v>3</v>
      </c>
      <c r="S8" s="181">
        <v>4</v>
      </c>
      <c r="T8" s="181">
        <v>5</v>
      </c>
      <c r="U8" s="181">
        <v>6</v>
      </c>
      <c r="V8" s="181">
        <v>7</v>
      </c>
      <c r="W8" s="181">
        <v>8</v>
      </c>
      <c r="X8" s="181">
        <v>9</v>
      </c>
      <c r="Y8" s="181">
        <v>10</v>
      </c>
      <c r="Z8" s="181">
        <v>11</v>
      </c>
      <c r="AA8" s="181">
        <v>12</v>
      </c>
      <c r="AB8" s="181">
        <v>13</v>
      </c>
      <c r="AC8" s="181">
        <v>14</v>
      </c>
      <c r="AD8" s="181">
        <v>15</v>
      </c>
      <c r="AE8" s="181">
        <v>16</v>
      </c>
      <c r="AF8" s="181">
        <v>17</v>
      </c>
      <c r="AG8" s="181" t="s">
        <v>17</v>
      </c>
      <c r="AI8" s="183" t="s">
        <v>631</v>
      </c>
      <c r="AJ8" s="183">
        <v>1</v>
      </c>
      <c r="AK8" s="183">
        <v>2</v>
      </c>
      <c r="AL8" s="183">
        <v>3</v>
      </c>
      <c r="AM8" s="183">
        <v>4</v>
      </c>
      <c r="AN8" s="183">
        <v>5</v>
      </c>
      <c r="AO8" s="183">
        <v>6</v>
      </c>
      <c r="AP8" s="183">
        <v>7</v>
      </c>
      <c r="AQ8" s="183">
        <v>8</v>
      </c>
      <c r="AR8" s="183">
        <v>9</v>
      </c>
      <c r="AS8" s="183" t="s">
        <v>631</v>
      </c>
      <c r="AT8" s="183">
        <v>1</v>
      </c>
      <c r="AU8" s="183">
        <v>2</v>
      </c>
      <c r="AV8" s="183">
        <v>3</v>
      </c>
      <c r="AW8" s="183">
        <v>4</v>
      </c>
      <c r="AX8" s="183">
        <v>5</v>
      </c>
      <c r="AY8" s="183">
        <v>6</v>
      </c>
      <c r="AZ8" s="183">
        <v>7</v>
      </c>
      <c r="BA8" s="183">
        <v>8</v>
      </c>
      <c r="BB8" s="183">
        <v>9</v>
      </c>
    </row>
    <row r="9" spans="2:54" x14ac:dyDescent="0.25">
      <c r="B9" s="181">
        <v>1</v>
      </c>
      <c r="C9" s="82"/>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54" t="s">
        <v>703</v>
      </c>
      <c r="N9" s="254"/>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183">
        <v>1</v>
      </c>
      <c r="AJ9" s="82"/>
      <c r="AK9" s="75">
        <v>1.1500000000000001</v>
      </c>
      <c r="AL9" s="75">
        <v>1.05</v>
      </c>
      <c r="AM9" s="75">
        <v>0.60000000000000009</v>
      </c>
      <c r="AN9" s="75">
        <v>0.8</v>
      </c>
      <c r="AO9" s="75">
        <v>0.95000000000000007</v>
      </c>
      <c r="AP9" s="75">
        <v>0.9</v>
      </c>
      <c r="AQ9" s="75">
        <v>0.85000000000000009</v>
      </c>
      <c r="AR9" s="75">
        <v>0.95000000000000007</v>
      </c>
      <c r="AS9" s="183">
        <v>1</v>
      </c>
      <c r="AT9" s="82"/>
      <c r="AU9" s="75">
        <v>1.6</v>
      </c>
      <c r="AV9" s="75">
        <v>1.85</v>
      </c>
      <c r="AW9" s="75">
        <v>0.65</v>
      </c>
      <c r="AX9" s="75">
        <v>1.3</v>
      </c>
      <c r="AY9" s="75">
        <v>1.1000000000000001</v>
      </c>
      <c r="AZ9" s="75">
        <v>0.75</v>
      </c>
      <c r="BA9" s="75">
        <v>1.2000000000000002</v>
      </c>
      <c r="BB9" s="75">
        <v>1.05</v>
      </c>
    </row>
    <row r="10" spans="2:54" x14ac:dyDescent="0.25">
      <c r="B10" s="181">
        <v>2</v>
      </c>
      <c r="C10" s="75">
        <f>MROUND(C43,0.05)-0.05</f>
        <v>1.7</v>
      </c>
      <c r="D10" s="82"/>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54" t="s">
        <v>704</v>
      </c>
      <c r="N10" s="254"/>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183">
        <v>2</v>
      </c>
      <c r="AJ10" s="75">
        <v>1.55</v>
      </c>
      <c r="AK10" s="82"/>
      <c r="AL10" s="75">
        <v>0.7</v>
      </c>
      <c r="AM10" s="75">
        <v>0.9</v>
      </c>
      <c r="AN10" s="75">
        <v>0.55000000000000004</v>
      </c>
      <c r="AO10" s="75">
        <v>0.85000000000000009</v>
      </c>
      <c r="AP10" s="75">
        <v>0.9</v>
      </c>
      <c r="AQ10" s="75">
        <v>0.9</v>
      </c>
      <c r="AR10" s="75">
        <v>1</v>
      </c>
      <c r="AS10" s="183">
        <v>2</v>
      </c>
      <c r="AT10" s="75">
        <v>2.0500000000000003</v>
      </c>
      <c r="AU10" s="82"/>
      <c r="AV10" s="75">
        <v>1.45</v>
      </c>
      <c r="AW10" s="75">
        <v>1.35</v>
      </c>
      <c r="AX10" s="75">
        <v>0.85000000000000009</v>
      </c>
      <c r="AY10" s="75">
        <v>1.3</v>
      </c>
      <c r="AZ10" s="75">
        <v>1.05</v>
      </c>
      <c r="BA10" s="75">
        <v>1.05</v>
      </c>
      <c r="BB10" s="75">
        <v>1.35</v>
      </c>
    </row>
    <row r="11" spans="2:54" x14ac:dyDescent="0.25">
      <c r="B11" s="181">
        <v>3</v>
      </c>
      <c r="C11" s="75">
        <f>MROUND(C44,0.05)-0.05</f>
        <v>1.35</v>
      </c>
      <c r="D11" s="75">
        <f>MROUND(D44,0.05)-0.05</f>
        <v>1</v>
      </c>
      <c r="E11" s="82"/>
      <c r="F11" s="75">
        <f>MROUND(F44,0.05)-0.05</f>
        <v>1</v>
      </c>
      <c r="G11" s="75">
        <f>MROUND(G44,0.05)-0.05</f>
        <v>0.95</v>
      </c>
      <c r="H11" s="75">
        <f>MROUND(H44,0.05)</f>
        <v>0.60000000000000009</v>
      </c>
      <c r="I11" s="75">
        <f>MROUND(I44,0.05)</f>
        <v>1</v>
      </c>
      <c r="J11" s="75">
        <f>MROUND(J44,0.05)</f>
        <v>0.95000000000000007</v>
      </c>
      <c r="K11" s="75">
        <f>MROUND(K44,0.05)</f>
        <v>0.8</v>
      </c>
      <c r="M11" s="254" t="s">
        <v>705</v>
      </c>
      <c r="N11" s="254"/>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183">
        <v>3</v>
      </c>
      <c r="AJ11" s="75">
        <v>1.1500000000000001</v>
      </c>
      <c r="AK11" s="75">
        <v>0.7</v>
      </c>
      <c r="AL11" s="82"/>
      <c r="AM11" s="75">
        <v>0.85</v>
      </c>
      <c r="AN11" s="75">
        <v>0.8</v>
      </c>
      <c r="AO11" s="75">
        <v>0.5</v>
      </c>
      <c r="AP11" s="75">
        <v>0.95000000000000007</v>
      </c>
      <c r="AQ11" s="75">
        <v>0.95000000000000007</v>
      </c>
      <c r="AR11" s="75">
        <v>0.70000000000000007</v>
      </c>
      <c r="AS11" s="183">
        <v>3</v>
      </c>
      <c r="AT11" s="75">
        <v>1.55</v>
      </c>
      <c r="AU11" s="75">
        <v>1.4000000000000001</v>
      </c>
      <c r="AV11" s="82"/>
      <c r="AW11" s="75">
        <v>1.35</v>
      </c>
      <c r="AX11" s="75">
        <v>1.2</v>
      </c>
      <c r="AY11" s="75">
        <v>0.75</v>
      </c>
      <c r="AZ11" s="75">
        <v>1.1000000000000001</v>
      </c>
      <c r="BA11" s="75">
        <v>1.2000000000000002</v>
      </c>
      <c r="BB11" s="75">
        <v>0.9</v>
      </c>
    </row>
    <row r="12" spans="2:54" x14ac:dyDescent="0.25">
      <c r="B12" s="181">
        <v>4</v>
      </c>
      <c r="C12" s="75">
        <f t="shared" ref="C12:C17" si="2">MROUND(C45,0.05)</f>
        <v>0.25</v>
      </c>
      <c r="D12" s="75">
        <f>MROUND(D45,0.05)-0.05</f>
        <v>1.2</v>
      </c>
      <c r="E12" s="75">
        <f>MROUND(E45,0.05)-0.05</f>
        <v>0.7</v>
      </c>
      <c r="F12" s="82"/>
      <c r="G12" s="75">
        <f>MROUND(G45,0.05)-0.05</f>
        <v>1</v>
      </c>
      <c r="H12" s="75">
        <f>MROUND(H45,0.05)-0.05</f>
        <v>0.8</v>
      </c>
      <c r="I12" s="75">
        <f>MROUND(I45,0.05)</f>
        <v>0.75</v>
      </c>
      <c r="J12" s="75">
        <f>MROUND(J45,0.05)</f>
        <v>1.05</v>
      </c>
      <c r="K12" s="75">
        <f>MROUND(K45,0.05)</f>
        <v>1</v>
      </c>
      <c r="M12" s="254" t="s">
        <v>706</v>
      </c>
      <c r="N12" s="254"/>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183">
        <v>4</v>
      </c>
      <c r="AJ12" s="75">
        <v>0.30000000000000004</v>
      </c>
      <c r="AK12" s="75">
        <v>1</v>
      </c>
      <c r="AL12" s="75">
        <v>0.6</v>
      </c>
      <c r="AM12" s="82"/>
      <c r="AN12" s="75">
        <v>0.8</v>
      </c>
      <c r="AO12" s="75">
        <v>0.8</v>
      </c>
      <c r="AP12" s="75">
        <v>0.70000000000000007</v>
      </c>
      <c r="AQ12" s="75">
        <v>0.85000000000000009</v>
      </c>
      <c r="AR12" s="75">
        <v>1</v>
      </c>
      <c r="AS12" s="183">
        <v>4</v>
      </c>
      <c r="AT12" s="75">
        <v>0.15000000000000002</v>
      </c>
      <c r="AU12" s="75">
        <v>1.4000000000000001</v>
      </c>
      <c r="AV12" s="75">
        <v>1.2</v>
      </c>
      <c r="AW12" s="82"/>
      <c r="AX12" s="75">
        <v>1.3</v>
      </c>
      <c r="AY12" s="75">
        <v>1.05</v>
      </c>
      <c r="AZ12" s="75">
        <v>0.75</v>
      </c>
      <c r="BA12" s="75">
        <v>1.4500000000000002</v>
      </c>
      <c r="BB12" s="75">
        <v>1.05</v>
      </c>
    </row>
    <row r="13" spans="2:54" x14ac:dyDescent="0.25">
      <c r="B13" s="181">
        <v>5</v>
      </c>
      <c r="C13" s="75">
        <f t="shared" si="2"/>
        <v>1.1500000000000001</v>
      </c>
      <c r="D13" s="75">
        <f>MROUND(D46,0.05)</f>
        <v>0.70000000000000007</v>
      </c>
      <c r="E13" s="75">
        <f>MROUND(E46,0.05)-0.05</f>
        <v>0.95</v>
      </c>
      <c r="F13" s="75">
        <f>MROUND(F46,0.05)-0.05</f>
        <v>0.9</v>
      </c>
      <c r="G13" s="82"/>
      <c r="H13" s="75">
        <f>MROUND(H46,0.05)-0.05</f>
        <v>0.95</v>
      </c>
      <c r="I13" s="75">
        <f>MROUND(I46,0.05)-0.05</f>
        <v>0.95</v>
      </c>
      <c r="J13" s="75">
        <f>MROUND(J46,0.05)</f>
        <v>0.65</v>
      </c>
      <c r="K13" s="75">
        <f>MROUND(K46,0.05)</f>
        <v>1.1500000000000001</v>
      </c>
      <c r="M13" s="254" t="s">
        <v>707</v>
      </c>
      <c r="N13" s="254"/>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183">
        <v>5</v>
      </c>
      <c r="AJ13" s="75">
        <v>1.05</v>
      </c>
      <c r="AK13" s="75">
        <v>0.75</v>
      </c>
      <c r="AL13" s="75">
        <v>0.8</v>
      </c>
      <c r="AM13" s="75">
        <v>0.75</v>
      </c>
      <c r="AN13" s="82"/>
      <c r="AO13" s="75">
        <v>0.75</v>
      </c>
      <c r="AP13" s="75">
        <v>0.85</v>
      </c>
      <c r="AQ13" s="75">
        <v>0.70000000000000007</v>
      </c>
      <c r="AR13" s="75">
        <v>1</v>
      </c>
      <c r="AS13" s="183">
        <v>5</v>
      </c>
      <c r="AT13" s="75">
        <v>1.4000000000000001</v>
      </c>
      <c r="AU13" s="75">
        <v>0.55000000000000004</v>
      </c>
      <c r="AV13" s="75">
        <v>1.1000000000000001</v>
      </c>
      <c r="AW13" s="75">
        <v>1.1500000000000001</v>
      </c>
      <c r="AX13" s="82"/>
      <c r="AY13" s="75">
        <v>1.2</v>
      </c>
      <c r="AZ13" s="75">
        <v>1.35</v>
      </c>
      <c r="BA13" s="75">
        <v>0.45</v>
      </c>
      <c r="BB13" s="75">
        <v>1.55</v>
      </c>
    </row>
    <row r="14" spans="2:54" x14ac:dyDescent="0.25">
      <c r="B14" s="181">
        <v>6</v>
      </c>
      <c r="C14" s="75">
        <f t="shared" si="2"/>
        <v>1.05</v>
      </c>
      <c r="D14" s="75">
        <f>MROUND(D47,0.05)</f>
        <v>1</v>
      </c>
      <c r="E14" s="75">
        <f>MROUND(E47,0.05)</f>
        <v>0.70000000000000007</v>
      </c>
      <c r="F14" s="75">
        <f>MROUND(F47,0.05)-0.05</f>
        <v>0.85</v>
      </c>
      <c r="G14" s="75">
        <f>MROUND(G47,0.05)-0.05</f>
        <v>1</v>
      </c>
      <c r="H14" s="82"/>
      <c r="I14" s="75">
        <f>MROUND(I47,0.05)-0.05</f>
        <v>0.7</v>
      </c>
      <c r="J14" s="75">
        <f>MROUND(J47,0.05)-0.05</f>
        <v>1.1500000000000001</v>
      </c>
      <c r="K14" s="75">
        <f>MROUND(K47,0.05)</f>
        <v>0.25</v>
      </c>
      <c r="AI14" s="183">
        <v>6</v>
      </c>
      <c r="AJ14" s="75">
        <v>1</v>
      </c>
      <c r="AK14" s="75">
        <v>0.9</v>
      </c>
      <c r="AL14" s="75">
        <v>0.65</v>
      </c>
      <c r="AM14" s="75">
        <v>0.8</v>
      </c>
      <c r="AN14" s="75">
        <v>0.8</v>
      </c>
      <c r="AO14" s="82"/>
      <c r="AP14" s="75">
        <v>0.65</v>
      </c>
      <c r="AQ14" s="75">
        <v>0.9</v>
      </c>
      <c r="AR14" s="75">
        <v>0.25</v>
      </c>
      <c r="AS14" s="183">
        <v>6</v>
      </c>
      <c r="AT14" s="75">
        <v>1.55</v>
      </c>
      <c r="AU14" s="75">
        <v>1.25</v>
      </c>
      <c r="AV14" s="75">
        <v>0.45</v>
      </c>
      <c r="AW14" s="75">
        <v>1.1000000000000001</v>
      </c>
      <c r="AX14" s="75">
        <v>1.3</v>
      </c>
      <c r="AY14" s="82"/>
      <c r="AZ14" s="75">
        <v>1.1000000000000001</v>
      </c>
      <c r="BA14" s="75">
        <v>1.1500000000000001</v>
      </c>
      <c r="BB14" s="75">
        <v>0.45</v>
      </c>
    </row>
    <row r="15" spans="2:54" x14ac:dyDescent="0.25">
      <c r="B15" s="181">
        <v>7</v>
      </c>
      <c r="C15" s="75">
        <f t="shared" si="2"/>
        <v>0.9</v>
      </c>
      <c r="D15" s="75">
        <f>MROUND(D48,0.05)</f>
        <v>0.95000000000000007</v>
      </c>
      <c r="E15" s="75">
        <f>MROUND(E48,0.05)</f>
        <v>0.95000000000000007</v>
      </c>
      <c r="F15" s="75">
        <f>MROUND(F48,0.05)</f>
        <v>0.65</v>
      </c>
      <c r="G15" s="75">
        <f>MROUND(G48,0.05)-0.05</f>
        <v>0.95</v>
      </c>
      <c r="H15" s="75">
        <f>MROUND(H48,0.05)-0.05</f>
        <v>1</v>
      </c>
      <c r="I15" s="82"/>
      <c r="J15" s="75">
        <f>MROUND(J48,0.05)-0.05</f>
        <v>0.95</v>
      </c>
      <c r="K15" s="75">
        <f>MROUND(K48,0.05)-0.05</f>
        <v>1.45</v>
      </c>
      <c r="N15" s="246" t="s">
        <v>712</v>
      </c>
      <c r="O15" s="247"/>
      <c r="P15" s="247"/>
      <c r="Q15" s="247"/>
      <c r="R15" s="247"/>
      <c r="S15" s="247"/>
      <c r="T15" s="247"/>
      <c r="U15" s="247"/>
      <c r="V15" s="248"/>
      <c r="Y15" s="246" t="s">
        <v>712</v>
      </c>
      <c r="Z15" s="247"/>
      <c r="AA15" s="247"/>
      <c r="AB15" s="247"/>
      <c r="AC15" s="247"/>
      <c r="AD15" s="247"/>
      <c r="AE15" s="247"/>
      <c r="AF15" s="247"/>
      <c r="AG15" s="248"/>
      <c r="AI15" s="183">
        <v>7</v>
      </c>
      <c r="AJ15" s="75">
        <v>0.85000000000000009</v>
      </c>
      <c r="AK15" s="75">
        <v>0.9</v>
      </c>
      <c r="AL15" s="75">
        <v>0.9</v>
      </c>
      <c r="AM15" s="75">
        <v>0.55000000000000004</v>
      </c>
      <c r="AN15" s="75">
        <v>0.85</v>
      </c>
      <c r="AO15" s="75">
        <v>0.8</v>
      </c>
      <c r="AP15" s="82"/>
      <c r="AQ15" s="75">
        <v>0.7</v>
      </c>
      <c r="AR15" s="75">
        <v>1.1000000000000001</v>
      </c>
      <c r="AS15" s="183">
        <v>7</v>
      </c>
      <c r="AT15" s="75">
        <v>1.55</v>
      </c>
      <c r="AU15" s="75">
        <v>1.05</v>
      </c>
      <c r="AV15" s="75">
        <v>1.25</v>
      </c>
      <c r="AW15" s="75">
        <v>0.9</v>
      </c>
      <c r="AX15" s="75">
        <v>1.05</v>
      </c>
      <c r="AY15" s="75">
        <v>1.45</v>
      </c>
      <c r="AZ15" s="82"/>
      <c r="BA15" s="75">
        <v>1.45</v>
      </c>
      <c r="BB15" s="75">
        <v>2.2000000000000002</v>
      </c>
    </row>
    <row r="16" spans="2:54" x14ac:dyDescent="0.25">
      <c r="B16" s="181">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82"/>
      <c r="K16" s="75">
        <f>MROUND(K49,0.05)-0.05</f>
        <v>1.6</v>
      </c>
      <c r="M16" s="181" t="s">
        <v>699</v>
      </c>
      <c r="N16" s="181">
        <v>1</v>
      </c>
      <c r="O16" s="181">
        <v>2</v>
      </c>
      <c r="P16" s="181">
        <v>3</v>
      </c>
      <c r="Q16" s="181">
        <v>4</v>
      </c>
      <c r="R16" s="181">
        <v>5</v>
      </c>
      <c r="S16" s="181">
        <v>6</v>
      </c>
      <c r="T16" s="181">
        <v>7</v>
      </c>
      <c r="U16" s="181">
        <v>8</v>
      </c>
      <c r="V16" s="181">
        <v>9</v>
      </c>
      <c r="X16" s="181" t="s">
        <v>700</v>
      </c>
      <c r="Y16" s="181">
        <v>1</v>
      </c>
      <c r="Z16" s="181">
        <v>2</v>
      </c>
      <c r="AA16" s="181">
        <v>3</v>
      </c>
      <c r="AB16" s="181">
        <v>4</v>
      </c>
      <c r="AC16" s="181">
        <v>5</v>
      </c>
      <c r="AD16" s="181">
        <v>6</v>
      </c>
      <c r="AE16" s="181">
        <v>7</v>
      </c>
      <c r="AF16" s="181">
        <v>8</v>
      </c>
      <c r="AG16" s="181">
        <v>9</v>
      </c>
      <c r="AI16" s="183">
        <v>8</v>
      </c>
      <c r="AJ16" s="75">
        <v>0.95000000000000007</v>
      </c>
      <c r="AK16" s="75">
        <v>0.9</v>
      </c>
      <c r="AL16" s="75">
        <v>0.95000000000000007</v>
      </c>
      <c r="AM16" s="75">
        <v>0.85000000000000009</v>
      </c>
      <c r="AN16" s="75">
        <v>0.60000000000000009</v>
      </c>
      <c r="AO16" s="75">
        <v>0.95</v>
      </c>
      <c r="AP16" s="75">
        <v>0.6</v>
      </c>
      <c r="AQ16" s="82"/>
      <c r="AR16" s="75">
        <v>1.2</v>
      </c>
      <c r="AS16" s="183">
        <v>8</v>
      </c>
      <c r="AT16" s="75">
        <v>1.1500000000000001</v>
      </c>
      <c r="AU16" s="75">
        <v>0.9</v>
      </c>
      <c r="AV16" s="75">
        <v>0.9</v>
      </c>
      <c r="AW16" s="75">
        <v>1.1000000000000001</v>
      </c>
      <c r="AX16" s="75">
        <v>0.60000000000000009</v>
      </c>
      <c r="AY16" s="75">
        <v>1.55</v>
      </c>
      <c r="AZ16" s="75">
        <v>1.1000000000000001</v>
      </c>
      <c r="BA16" s="82"/>
      <c r="BB16" s="75">
        <v>2.3500000000000005</v>
      </c>
    </row>
    <row r="17" spans="2:54" x14ac:dyDescent="0.25">
      <c r="B17" s="181">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82"/>
      <c r="M17" s="181" t="s">
        <v>385</v>
      </c>
      <c r="N17" s="82"/>
      <c r="O17" s="82">
        <f t="shared" ref="O17" si="3">MROUND(Q42,0.05)-0.05</f>
        <v>1.3</v>
      </c>
      <c r="P17" s="82">
        <f t="shared" ref="P17" si="4">MROUND(R42,0.05)-0.05</f>
        <v>1.2</v>
      </c>
      <c r="Q17" s="82">
        <f t="shared" ref="Q17:V17" si="5">MROUND(S42,0.05)</f>
        <v>0.65</v>
      </c>
      <c r="R17" s="82">
        <f t="shared" si="5"/>
        <v>0.9</v>
      </c>
      <c r="S17" s="82">
        <f t="shared" si="5"/>
        <v>0.95000000000000007</v>
      </c>
      <c r="T17" s="82">
        <f t="shared" si="5"/>
        <v>0.9</v>
      </c>
      <c r="U17" s="82">
        <f t="shared" si="5"/>
        <v>0.9</v>
      </c>
      <c r="V17" s="82">
        <f t="shared" si="5"/>
        <v>1</v>
      </c>
      <c r="X17" s="181" t="s">
        <v>404</v>
      </c>
      <c r="Y17" s="82"/>
      <c r="Z17" s="82">
        <f>MROUND(AD42,0.05)</f>
        <v>0.8</v>
      </c>
      <c r="AA17" s="82">
        <f>MROUND(AE42,0.05)</f>
        <v>1</v>
      </c>
      <c r="AB17" s="82">
        <f>MROUND(AF42,0.05)</f>
        <v>0.35000000000000003</v>
      </c>
      <c r="AC17" s="82">
        <f>MROUND(AG42,0.05)-0.05</f>
        <v>1</v>
      </c>
      <c r="AD17" s="82">
        <f>MROUND(AH42,0.05)-0.05</f>
        <v>1.05</v>
      </c>
      <c r="AE17" s="82"/>
      <c r="AF17" s="82">
        <f>MROUND(AJ42,0.05)-0.05</f>
        <v>1.1000000000000001</v>
      </c>
      <c r="AG17" s="82">
        <f>MROUND(AK42,0.05)-0.05</f>
        <v>1.35</v>
      </c>
      <c r="AI17" s="183">
        <v>9</v>
      </c>
      <c r="AJ17" s="75">
        <v>1.1000000000000001</v>
      </c>
      <c r="AK17" s="75">
        <v>1.2000000000000002</v>
      </c>
      <c r="AL17" s="75">
        <v>0.9</v>
      </c>
      <c r="AM17" s="75">
        <v>0.95000000000000007</v>
      </c>
      <c r="AN17" s="75">
        <v>0.95000000000000007</v>
      </c>
      <c r="AO17" s="75">
        <v>0.60000000000000009</v>
      </c>
      <c r="AP17" s="75">
        <v>0.95</v>
      </c>
      <c r="AQ17" s="75">
        <v>1.35</v>
      </c>
      <c r="AR17" s="82"/>
      <c r="AS17" s="183">
        <v>9</v>
      </c>
      <c r="AT17" s="75">
        <v>1.3</v>
      </c>
      <c r="AU17" s="75">
        <v>0.9</v>
      </c>
      <c r="AV17" s="75">
        <v>0.70000000000000007</v>
      </c>
      <c r="AW17" s="75">
        <v>1.1000000000000001</v>
      </c>
      <c r="AX17" s="75">
        <v>0.9</v>
      </c>
      <c r="AY17" s="75">
        <v>0.85000000000000009</v>
      </c>
      <c r="AZ17" s="75">
        <v>1.45</v>
      </c>
      <c r="BA17" s="75">
        <v>1.4000000000000001</v>
      </c>
      <c r="BB17" s="82"/>
    </row>
    <row r="18" spans="2:54" x14ac:dyDescent="0.25">
      <c r="M18" s="181" t="s">
        <v>390</v>
      </c>
      <c r="N18" s="82">
        <f t="shared" ref="N18" si="6">MROUND(P43,0.05)-0.05</f>
        <v>1.75</v>
      </c>
      <c r="O18" s="82"/>
      <c r="P18" s="82">
        <f t="shared" ref="P18" si="7">MROUND(R43,0.05)-0.05</f>
        <v>0.9</v>
      </c>
      <c r="Q18" s="82">
        <f t="shared" ref="Q18" si="8">MROUND(S43,0.05)-0.05</f>
        <v>1.1500000000000001</v>
      </c>
      <c r="R18" s="82">
        <f t="shared" ref="R18:R31" si="9">MROUND(T43,0.05)</f>
        <v>0.65</v>
      </c>
      <c r="S18" s="82">
        <f t="shared" ref="S18:S33" si="10">MROUND(U43,0.05)</f>
        <v>0.95000000000000007</v>
      </c>
      <c r="T18" s="82">
        <f t="shared" ref="T18:T35" si="11">MROUND(V43,0.05)</f>
        <v>0.95000000000000007</v>
      </c>
      <c r="U18" s="82">
        <f t="shared" ref="U18:U35" si="12">MROUND(W43,0.05)</f>
        <v>0.9</v>
      </c>
      <c r="V18" s="82">
        <f t="shared" ref="V18:V35" si="13">MROUND(X43,0.05)</f>
        <v>1</v>
      </c>
      <c r="X18" s="181" t="s">
        <v>423</v>
      </c>
      <c r="Y18" s="82"/>
      <c r="Z18" s="82">
        <f t="shared" ref="Z18" si="14">MROUND(AD43,0.05)-0.05</f>
        <v>1.45</v>
      </c>
      <c r="AA18" s="82">
        <f t="shared" ref="AA18" si="15">MROUND(AE43,0.05)-0.05</f>
        <v>1.2</v>
      </c>
      <c r="AB18" s="82">
        <f>MROUND(AF43,0.05)</f>
        <v>0.25</v>
      </c>
      <c r="AC18" s="82">
        <f>MROUND(AG43,0.05)</f>
        <v>0.8</v>
      </c>
      <c r="AD18" s="82">
        <f>MROUND(AH43,0.05)</f>
        <v>0.65</v>
      </c>
      <c r="AE18" s="82"/>
      <c r="AF18" s="82">
        <f>MROUND(AJ43,0.05)</f>
        <v>0.30000000000000004</v>
      </c>
      <c r="AG18" s="82">
        <f>MROUND(AK43,0.05)</f>
        <v>0.30000000000000004</v>
      </c>
      <c r="AJ18" s="246" t="s">
        <v>725</v>
      </c>
      <c r="AK18" s="247"/>
      <c r="AL18" s="247"/>
      <c r="AM18" s="247"/>
      <c r="AN18" s="247"/>
      <c r="AO18" s="247"/>
      <c r="AP18" s="247"/>
      <c r="AQ18" s="247"/>
      <c r="AR18" s="248"/>
    </row>
    <row r="19" spans="2:54" x14ac:dyDescent="0.25">
      <c r="C19" s="246" t="s">
        <v>713</v>
      </c>
      <c r="D19" s="247"/>
      <c r="E19" s="247"/>
      <c r="F19" s="247"/>
      <c r="G19" s="247"/>
      <c r="H19" s="247"/>
      <c r="I19" s="247"/>
      <c r="J19" s="247"/>
      <c r="K19" s="248"/>
      <c r="M19" s="181" t="s">
        <v>397</v>
      </c>
      <c r="N19" s="82">
        <f t="shared" ref="N19" si="16">MROUND(P44,0.05)-0.05</f>
        <v>1.35</v>
      </c>
      <c r="O19" s="82">
        <f t="shared" ref="O19" si="17">MROUND(Q44,0.05)-0.05</f>
        <v>1</v>
      </c>
      <c r="P19" s="82"/>
      <c r="Q19" s="82">
        <f t="shared" ref="Q19" si="18">MROUND(S44,0.05)-0.05</f>
        <v>1</v>
      </c>
      <c r="R19" s="82">
        <f t="shared" ref="R19" si="19">MROUND(T44,0.05)-0.05</f>
        <v>1</v>
      </c>
      <c r="S19" s="82">
        <f t="shared" si="10"/>
        <v>0.60000000000000009</v>
      </c>
      <c r="T19" s="82">
        <f t="shared" si="11"/>
        <v>1</v>
      </c>
      <c r="U19" s="82">
        <f t="shared" si="12"/>
        <v>0.95000000000000007</v>
      </c>
      <c r="V19" s="82">
        <f t="shared" si="13"/>
        <v>0.8</v>
      </c>
      <c r="X19" s="181" t="s">
        <v>406</v>
      </c>
      <c r="Y19" s="82">
        <f>MROUND(AC44,0.05)</f>
        <v>0.45</v>
      </c>
      <c r="Z19" s="82"/>
      <c r="AA19" s="82">
        <f t="shared" ref="AA19:AC20" si="20">MROUND(AE44,0.05)</f>
        <v>0.65</v>
      </c>
      <c r="AB19" s="82">
        <f t="shared" si="20"/>
        <v>0.60000000000000009</v>
      </c>
      <c r="AC19" s="82">
        <f t="shared" si="20"/>
        <v>0.30000000000000004</v>
      </c>
      <c r="AD19" s="82">
        <f>MROUND(AH44,0.05)-0.05</f>
        <v>1.1500000000000001</v>
      </c>
      <c r="AE19" s="82">
        <f t="shared" ref="AE19" si="21">MROUND(AI44,0.05)-0.05</f>
        <v>0.85</v>
      </c>
      <c r="AF19" s="82"/>
      <c r="AG19" s="82">
        <f>MROUND(AK44,0.05)-0.05</f>
        <v>1.75</v>
      </c>
      <c r="AI19" s="183" t="s">
        <v>631</v>
      </c>
      <c r="AJ19" s="183">
        <v>1</v>
      </c>
      <c r="AK19" s="183">
        <v>2</v>
      </c>
      <c r="AL19" s="183">
        <v>3</v>
      </c>
      <c r="AM19" s="183">
        <v>4</v>
      </c>
      <c r="AN19" s="183">
        <v>5</v>
      </c>
      <c r="AO19" s="183">
        <v>6</v>
      </c>
      <c r="AP19" s="183">
        <v>7</v>
      </c>
      <c r="AQ19" s="183">
        <v>8</v>
      </c>
      <c r="AR19" s="183">
        <v>9</v>
      </c>
    </row>
    <row r="20" spans="2:54" x14ac:dyDescent="0.25">
      <c r="B20" s="181" t="s">
        <v>631</v>
      </c>
      <c r="C20" s="181">
        <v>1</v>
      </c>
      <c r="D20" s="181">
        <v>2</v>
      </c>
      <c r="E20" s="181">
        <v>3</v>
      </c>
      <c r="F20" s="181">
        <v>4</v>
      </c>
      <c r="G20" s="181">
        <v>5</v>
      </c>
      <c r="H20" s="181">
        <v>6</v>
      </c>
      <c r="I20" s="181">
        <v>7</v>
      </c>
      <c r="J20" s="181">
        <v>8</v>
      </c>
      <c r="K20" s="181">
        <v>9</v>
      </c>
      <c r="M20" s="181" t="s">
        <v>396</v>
      </c>
      <c r="N20" s="82">
        <f t="shared" ref="N20:N35" si="22">MROUND(P45,0.05)</f>
        <v>0.25</v>
      </c>
      <c r="O20" s="82">
        <f t="shared" ref="O20" si="23">MROUND(Q45,0.05)-0.05</f>
        <v>1.2</v>
      </c>
      <c r="P20" s="82">
        <f t="shared" ref="P20" si="24">MROUND(R45,0.05)-0.05</f>
        <v>0.7</v>
      </c>
      <c r="Q20" s="82"/>
      <c r="R20" s="82">
        <f t="shared" ref="R20" si="25">MROUND(T45,0.05)-0.05</f>
        <v>1</v>
      </c>
      <c r="S20" s="82">
        <f t="shared" ref="S20" si="26">MROUND(U45,0.05)-0.05</f>
        <v>0.8</v>
      </c>
      <c r="T20" s="82">
        <f t="shared" si="11"/>
        <v>0.75</v>
      </c>
      <c r="U20" s="82">
        <f t="shared" si="12"/>
        <v>1.05</v>
      </c>
      <c r="V20" s="82">
        <f t="shared" si="13"/>
        <v>0.95000000000000007</v>
      </c>
      <c r="X20" s="181" t="s">
        <v>405</v>
      </c>
      <c r="Y20" s="82"/>
      <c r="Z20" s="82">
        <f>MROUND(AD45,0.05)</f>
        <v>0.85000000000000009</v>
      </c>
      <c r="AA20" s="82">
        <f t="shared" si="20"/>
        <v>0.75</v>
      </c>
      <c r="AB20" s="82">
        <f t="shared" si="20"/>
        <v>0.55000000000000004</v>
      </c>
      <c r="AC20" s="82">
        <f t="shared" si="20"/>
        <v>1.05</v>
      </c>
      <c r="AD20" s="82">
        <f>MROUND(AH45,0.05)</f>
        <v>0.65</v>
      </c>
      <c r="AE20" s="82">
        <f>MROUND(AI45,0.05)-0.05</f>
        <v>1.1000000000000001</v>
      </c>
      <c r="AF20" s="82">
        <f>MROUND(AJ45,0.05)-0.05</f>
        <v>1.6500000000000001</v>
      </c>
      <c r="AG20" s="82"/>
      <c r="AI20" s="183">
        <v>1</v>
      </c>
      <c r="AJ20" s="82"/>
      <c r="AK20" s="75">
        <v>1.55</v>
      </c>
      <c r="AL20" s="75">
        <v>1.3</v>
      </c>
      <c r="AM20" s="75">
        <v>0.70000000000000007</v>
      </c>
      <c r="AN20" s="75">
        <v>0.95000000000000007</v>
      </c>
      <c r="AO20" s="75">
        <v>0.95000000000000007</v>
      </c>
      <c r="AP20" s="75">
        <v>0.9</v>
      </c>
      <c r="AQ20" s="75">
        <v>0.9</v>
      </c>
      <c r="AR20" s="75">
        <v>1</v>
      </c>
    </row>
    <row r="21" spans="2:54" x14ac:dyDescent="0.25">
      <c r="B21" s="181">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181" t="s">
        <v>399</v>
      </c>
      <c r="N21" s="82">
        <f t="shared" si="22"/>
        <v>1.1500000000000001</v>
      </c>
      <c r="O21" s="82">
        <f t="shared" ref="O21:O34" si="28">MROUND(Q46,0.05)</f>
        <v>0.70000000000000007</v>
      </c>
      <c r="P21" s="82">
        <f t="shared" ref="P21:Q23" si="29">MROUND(R46,0.05)-0.05</f>
        <v>0.95</v>
      </c>
      <c r="Q21" s="82">
        <f t="shared" si="29"/>
        <v>0.9</v>
      </c>
      <c r="R21" s="82"/>
      <c r="S21" s="82">
        <f t="shared" ref="S21:T21" si="30">MROUND(U46,0.05)-0.05</f>
        <v>0.95</v>
      </c>
      <c r="T21" s="82">
        <f t="shared" si="30"/>
        <v>0.95</v>
      </c>
      <c r="U21" s="82">
        <f t="shared" si="12"/>
        <v>0.65</v>
      </c>
      <c r="V21" s="82">
        <f t="shared" si="13"/>
        <v>1.1500000000000001</v>
      </c>
      <c r="X21" s="181" t="s">
        <v>407</v>
      </c>
      <c r="Y21" s="82"/>
      <c r="Z21" s="82">
        <f>MROUND(AD46,0.05)</f>
        <v>0.9</v>
      </c>
      <c r="AA21" s="82">
        <f>MROUND(AE46,0.05)</f>
        <v>0.70000000000000007</v>
      </c>
      <c r="AB21" s="82">
        <f>MROUND(AF46,0.05)-0.05</f>
        <v>0.55000000000000004</v>
      </c>
      <c r="AC21" s="82">
        <f t="shared" ref="AC21" si="31">MROUND(AG46,0.05)-0.05</f>
        <v>1.1000000000000001</v>
      </c>
      <c r="AD21" s="82"/>
      <c r="AE21" s="82">
        <f t="shared" ref="AE21" si="32">MROUND(AI46,0.05)-0.05</f>
        <v>0.65</v>
      </c>
      <c r="AF21" s="82">
        <f>MROUND(AJ46,0.05)-0.05</f>
        <v>1.25</v>
      </c>
      <c r="AG21" s="82">
        <f>MROUND(AK46,0.05)</f>
        <v>0.25</v>
      </c>
      <c r="AI21" s="183">
        <v>2</v>
      </c>
      <c r="AJ21" s="75">
        <v>1.95</v>
      </c>
      <c r="AK21" s="82"/>
      <c r="AL21" s="75">
        <v>0.95</v>
      </c>
      <c r="AM21" s="75">
        <v>1.3</v>
      </c>
      <c r="AN21" s="75">
        <v>0.70000000000000007</v>
      </c>
      <c r="AO21" s="75">
        <v>0.95000000000000007</v>
      </c>
      <c r="AP21" s="75">
        <v>0.95000000000000007</v>
      </c>
      <c r="AQ21" s="75">
        <v>0.85000000000000009</v>
      </c>
      <c r="AR21" s="75">
        <v>1</v>
      </c>
    </row>
    <row r="22" spans="2:54" x14ac:dyDescent="0.25">
      <c r="B22" s="181">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181" t="s">
        <v>388</v>
      </c>
      <c r="N22" s="82"/>
      <c r="O22" s="82"/>
      <c r="P22" s="82">
        <f t="shared" si="29"/>
        <v>1.1000000000000001</v>
      </c>
      <c r="Q22" s="82">
        <f t="shared" si="29"/>
        <v>0.85</v>
      </c>
      <c r="R22" s="82">
        <f t="shared" si="9"/>
        <v>0.85000000000000009</v>
      </c>
      <c r="S22" s="82">
        <f t="shared" si="10"/>
        <v>1.1000000000000001</v>
      </c>
      <c r="T22" s="82">
        <f t="shared" si="11"/>
        <v>1</v>
      </c>
      <c r="U22" s="82">
        <f t="shared" si="12"/>
        <v>1.2000000000000002</v>
      </c>
      <c r="V22" s="82">
        <f t="shared" si="13"/>
        <v>1.05</v>
      </c>
      <c r="X22" s="181" t="s">
        <v>410</v>
      </c>
      <c r="Y22" s="82"/>
      <c r="Z22" s="82">
        <f t="shared" ref="Z22" si="42">MROUND(AD47,0.05)-0.05</f>
        <v>1.9000000000000001</v>
      </c>
      <c r="AA22" s="82">
        <f t="shared" ref="AA22" si="43">MROUND(AE47,0.05)-0.05</f>
        <v>0.95</v>
      </c>
      <c r="AB22" s="82">
        <f>MROUND(AF47,0.05)</f>
        <v>0.30000000000000004</v>
      </c>
      <c r="AC22" s="82">
        <f>MROUND(AG47,0.05)</f>
        <v>0.9</v>
      </c>
      <c r="AD22" s="82"/>
      <c r="AE22" s="82">
        <f>MROUND(AI47,0.05)</f>
        <v>0.45</v>
      </c>
      <c r="AF22" s="82">
        <f>MROUND(AJ47,0.05)</f>
        <v>0.65</v>
      </c>
      <c r="AG22" s="82">
        <f>MROUND(AK47,0.05)</f>
        <v>0.4</v>
      </c>
      <c r="AI22" s="183">
        <v>3</v>
      </c>
      <c r="AJ22" s="75">
        <v>1.45</v>
      </c>
      <c r="AK22" s="75">
        <v>1.1500000000000001</v>
      </c>
      <c r="AL22" s="82"/>
      <c r="AM22" s="75">
        <v>1</v>
      </c>
      <c r="AN22" s="75">
        <v>1.05</v>
      </c>
      <c r="AO22" s="75">
        <v>0.70000000000000007</v>
      </c>
      <c r="AP22" s="75">
        <v>0.9</v>
      </c>
      <c r="AQ22" s="75">
        <v>0.9</v>
      </c>
      <c r="AR22" s="75">
        <v>0.9</v>
      </c>
    </row>
    <row r="23" spans="2:54" x14ac:dyDescent="0.25">
      <c r="B23" s="181">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181" t="s">
        <v>384</v>
      </c>
      <c r="N23" s="82"/>
      <c r="O23" s="82"/>
      <c r="P23" s="82">
        <f t="shared" si="29"/>
        <v>0.9</v>
      </c>
      <c r="Q23" s="82">
        <f t="shared" ref="Q23:Q27" si="44">MROUND(S48,0.05)</f>
        <v>0.55000000000000004</v>
      </c>
      <c r="R23" s="82">
        <f t="shared" si="9"/>
        <v>0.55000000000000004</v>
      </c>
      <c r="S23" s="82">
        <f t="shared" si="10"/>
        <v>1.1000000000000001</v>
      </c>
      <c r="T23" s="82">
        <f t="shared" si="11"/>
        <v>0.95000000000000007</v>
      </c>
      <c r="U23" s="82">
        <f t="shared" si="12"/>
        <v>0.9</v>
      </c>
      <c r="V23" s="82">
        <f t="shared" si="13"/>
        <v>0.8</v>
      </c>
      <c r="X23" s="181" t="s">
        <v>411</v>
      </c>
      <c r="Y23" s="82">
        <f>MROUND(AC48,0.05)</f>
        <v>0.30000000000000004</v>
      </c>
      <c r="Z23" s="82"/>
      <c r="AA23" s="82">
        <f>MROUND(AE48,0.05)</f>
        <v>0.85000000000000009</v>
      </c>
      <c r="AB23" s="82">
        <f>MROUND(AF48,0.05)</f>
        <v>0.35000000000000003</v>
      </c>
      <c r="AC23" s="82">
        <f>MROUND(AG48,0.05)-0.05</f>
        <v>0.6</v>
      </c>
      <c r="AD23" s="82">
        <f t="shared" ref="AD23" si="45">MROUND(AH48,0.05)-0.05</f>
        <v>1.1000000000000001</v>
      </c>
      <c r="AE23" s="82"/>
      <c r="AF23" s="82">
        <f t="shared" ref="AF23" si="46">MROUND(AJ48,0.05)-0.05</f>
        <v>0.9</v>
      </c>
      <c r="AG23" s="82">
        <f t="shared" ref="AG23" si="47">MROUND(AK48,0.05)-0.05</f>
        <v>1.5</v>
      </c>
      <c r="AI23" s="183">
        <v>4</v>
      </c>
      <c r="AJ23" s="75">
        <v>0.25</v>
      </c>
      <c r="AK23" s="75">
        <v>1.3</v>
      </c>
      <c r="AL23" s="75">
        <v>0.75</v>
      </c>
      <c r="AM23" s="82"/>
      <c r="AN23" s="75">
        <v>1</v>
      </c>
      <c r="AO23" s="75">
        <v>0.8</v>
      </c>
      <c r="AP23" s="75">
        <v>0.75</v>
      </c>
      <c r="AQ23" s="75">
        <v>1.1000000000000001</v>
      </c>
      <c r="AR23" s="75">
        <v>1</v>
      </c>
    </row>
    <row r="24" spans="2:54" x14ac:dyDescent="0.25">
      <c r="B24" s="181">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181" t="s">
        <v>393</v>
      </c>
      <c r="N24" s="82"/>
      <c r="O24" s="82"/>
      <c r="P24" s="82">
        <f t="shared" ref="P24:P25" si="48">MROUND(R49,0.05)-0.05</f>
        <v>1.1000000000000001</v>
      </c>
      <c r="Q24" s="82"/>
      <c r="R24" s="82">
        <f t="shared" ref="R24" si="49">MROUND(T49,0.05)-0.05</f>
        <v>0.8</v>
      </c>
      <c r="S24" s="82">
        <f t="shared" ref="S24" si="50">MROUND(U49,0.05)-0.05</f>
        <v>1.3</v>
      </c>
      <c r="T24" s="82">
        <f t="shared" si="11"/>
        <v>0.8</v>
      </c>
      <c r="U24" s="82">
        <f t="shared" si="12"/>
        <v>1.2000000000000002</v>
      </c>
      <c r="V24" s="82">
        <f t="shared" si="13"/>
        <v>1.2000000000000002</v>
      </c>
      <c r="X24" s="181" t="s">
        <v>415</v>
      </c>
      <c r="Y24" s="82">
        <f t="shared" ref="Y24" si="51">MROUND(AC49,0.05)-0.05</f>
        <v>1.9000000000000001</v>
      </c>
      <c r="Z24" s="82"/>
      <c r="AA24" s="82">
        <f t="shared" ref="AA24:AA26" si="52">MROUND(AE49,0.05)-0.05</f>
        <v>1.1000000000000001</v>
      </c>
      <c r="AB24" s="82">
        <f>MROUND(AF49,0.05)-0.05</f>
        <v>0.85</v>
      </c>
      <c r="AC24" s="82">
        <f>MROUND(AG49,0.05)</f>
        <v>0.4</v>
      </c>
      <c r="AD24" s="82">
        <f>MROUND(AH49,0.05)</f>
        <v>0.65</v>
      </c>
      <c r="AE24" s="82"/>
      <c r="AF24" s="82">
        <f t="shared" ref="AF24:AG28" si="53">MROUND(AJ49,0.05)</f>
        <v>0.5</v>
      </c>
      <c r="AG24" s="82">
        <f t="shared" si="53"/>
        <v>0.5</v>
      </c>
      <c r="AI24" s="183">
        <v>5</v>
      </c>
      <c r="AJ24" s="75">
        <v>1.05</v>
      </c>
      <c r="AK24" s="75">
        <v>0.70000000000000007</v>
      </c>
      <c r="AL24" s="75">
        <v>1.05</v>
      </c>
      <c r="AM24" s="75">
        <v>0.95</v>
      </c>
      <c r="AN24" s="82"/>
      <c r="AO24" s="75">
        <v>1.05</v>
      </c>
      <c r="AP24" s="75">
        <v>1.05</v>
      </c>
      <c r="AQ24" s="75">
        <v>0.65</v>
      </c>
      <c r="AR24" s="75">
        <v>1.25</v>
      </c>
    </row>
    <row r="25" spans="2:54" x14ac:dyDescent="0.25">
      <c r="B25" s="181">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181" t="s">
        <v>386</v>
      </c>
      <c r="N25" s="82">
        <f t="shared" ref="N25" si="54">MROUND(P50,0.05)-0.05</f>
        <v>0.85</v>
      </c>
      <c r="O25" s="82"/>
      <c r="P25" s="82">
        <f t="shared" si="48"/>
        <v>0.8</v>
      </c>
      <c r="Q25" s="82"/>
      <c r="R25" s="82">
        <f t="shared" si="9"/>
        <v>0.85000000000000009</v>
      </c>
      <c r="S25" s="82">
        <f t="shared" si="10"/>
        <v>0.75</v>
      </c>
      <c r="T25" s="82">
        <f t="shared" si="11"/>
        <v>0.35000000000000003</v>
      </c>
      <c r="U25" s="82">
        <f t="shared" si="12"/>
        <v>1.35</v>
      </c>
      <c r="V25" s="82">
        <f t="shared" si="13"/>
        <v>1</v>
      </c>
      <c r="X25" s="181" t="s">
        <v>409</v>
      </c>
      <c r="Y25" s="82"/>
      <c r="Z25" s="82">
        <f>MROUND(AD50,0.05)-0.05</f>
        <v>1.05</v>
      </c>
      <c r="AA25" s="82">
        <f t="shared" si="52"/>
        <v>0.7</v>
      </c>
      <c r="AB25" s="82"/>
      <c r="AC25" s="82">
        <f t="shared" ref="AC25" si="55">MROUND(AG50,0.05)-0.05</f>
        <v>0.9</v>
      </c>
      <c r="AD25" s="82">
        <f t="shared" ref="AD25" si="56">MROUND(AH50,0.05)-0.05</f>
        <v>0.85</v>
      </c>
      <c r="AE25" s="82">
        <f>MROUND(AI50,0.05)</f>
        <v>0.75</v>
      </c>
      <c r="AF25" s="82">
        <f t="shared" si="53"/>
        <v>0.9</v>
      </c>
      <c r="AG25" s="82">
        <f t="shared" si="53"/>
        <v>0.85000000000000009</v>
      </c>
      <c r="AI25" s="183">
        <v>6</v>
      </c>
      <c r="AJ25" s="75">
        <v>0.95000000000000007</v>
      </c>
      <c r="AK25" s="75">
        <v>1</v>
      </c>
      <c r="AL25" s="75">
        <v>0.8</v>
      </c>
      <c r="AM25" s="75">
        <v>0.85</v>
      </c>
      <c r="AN25" s="75">
        <v>1.1000000000000001</v>
      </c>
      <c r="AO25" s="82"/>
      <c r="AP25" s="75">
        <v>0.75</v>
      </c>
      <c r="AQ25" s="75">
        <v>1.4000000000000001</v>
      </c>
      <c r="AR25" s="75">
        <v>0.2</v>
      </c>
    </row>
    <row r="26" spans="2:54" x14ac:dyDescent="0.25">
      <c r="B26" s="181">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181" t="s">
        <v>389</v>
      </c>
      <c r="N26" s="82"/>
      <c r="O26" s="82">
        <f t="shared" ref="O26:O27" si="57">MROUND(Q51,0.05)-0.05</f>
        <v>1.35</v>
      </c>
      <c r="P26" s="82"/>
      <c r="Q26" s="82">
        <f t="shared" ref="Q26" si="58">MROUND(S51,0.05)-0.05</f>
        <v>0.55000000000000004</v>
      </c>
      <c r="R26" s="82">
        <f t="shared" ref="R26" si="59">MROUND(T51,0.05)-0.05</f>
        <v>1.4000000000000001</v>
      </c>
      <c r="S26" s="82">
        <f t="shared" si="10"/>
        <v>0.60000000000000009</v>
      </c>
      <c r="T26" s="82">
        <f t="shared" si="11"/>
        <v>0.9</v>
      </c>
      <c r="U26" s="82">
        <f t="shared" si="12"/>
        <v>1.1500000000000001</v>
      </c>
      <c r="V26" s="82">
        <f t="shared" si="13"/>
        <v>0.8</v>
      </c>
      <c r="X26" s="181" t="s">
        <v>413</v>
      </c>
      <c r="Y26" s="82"/>
      <c r="Z26" s="82">
        <f t="shared" ref="Z26" si="60">MROUND(AD51,0.05)-0.05</f>
        <v>0.45</v>
      </c>
      <c r="AA26" s="82">
        <f t="shared" si="52"/>
        <v>1.25</v>
      </c>
      <c r="AB26" s="82"/>
      <c r="AC26" s="82">
        <f>MROUND(AG51,0.05)</f>
        <v>0.75</v>
      </c>
      <c r="AD26" s="82">
        <f>MROUND(AH51,0.05)</f>
        <v>0.75</v>
      </c>
      <c r="AE26" s="82">
        <f>MROUND(AI51,0.05)</f>
        <v>0.30000000000000004</v>
      </c>
      <c r="AF26" s="82">
        <f t="shared" si="53"/>
        <v>0.85000000000000009</v>
      </c>
      <c r="AG26" s="82">
        <f t="shared" si="53"/>
        <v>0.70000000000000007</v>
      </c>
      <c r="AI26" s="183">
        <v>7</v>
      </c>
      <c r="AJ26" s="75">
        <v>0.9</v>
      </c>
      <c r="AK26" s="75">
        <v>1</v>
      </c>
      <c r="AL26" s="75">
        <v>1</v>
      </c>
      <c r="AM26" s="75">
        <v>0.70000000000000007</v>
      </c>
      <c r="AN26" s="75">
        <v>1</v>
      </c>
      <c r="AO26" s="75">
        <v>1.1500000000000001</v>
      </c>
      <c r="AP26" s="82"/>
      <c r="AQ26" s="75">
        <v>1.1000000000000001</v>
      </c>
      <c r="AR26" s="75">
        <v>1.6</v>
      </c>
    </row>
    <row r="27" spans="2:54" x14ac:dyDescent="0.25">
      <c r="B27" s="181">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181" t="s">
        <v>400</v>
      </c>
      <c r="N27" s="82"/>
      <c r="O27" s="82">
        <f t="shared" si="57"/>
        <v>0.30000000000000004</v>
      </c>
      <c r="P27" s="82"/>
      <c r="Q27" s="82">
        <f t="shared" si="44"/>
        <v>1</v>
      </c>
      <c r="R27" s="82">
        <f t="shared" si="9"/>
        <v>0.70000000000000007</v>
      </c>
      <c r="S27" s="82">
        <f t="shared" si="10"/>
        <v>0.65</v>
      </c>
      <c r="T27" s="82">
        <f t="shared" si="11"/>
        <v>1.4000000000000001</v>
      </c>
      <c r="U27" s="82">
        <f t="shared" si="12"/>
        <v>0.9</v>
      </c>
      <c r="V27" s="82">
        <f t="shared" si="13"/>
        <v>1.2000000000000002</v>
      </c>
      <c r="X27" s="181" t="s">
        <v>403</v>
      </c>
      <c r="Y27" s="82">
        <f>MROUND(AC52,0.05)</f>
        <v>0.55000000000000004</v>
      </c>
      <c r="Z27" s="82"/>
      <c r="AA27" s="82">
        <f>MROUND(AE52,0.05)-0.05</f>
        <v>0.65</v>
      </c>
      <c r="AB27" s="82">
        <f t="shared" ref="AB27:AB28" si="61">MROUND(AF52,0.05)-0.05</f>
        <v>0.65</v>
      </c>
      <c r="AC27" s="82"/>
      <c r="AD27" s="82">
        <f t="shared" ref="AD27" si="62">MROUND(AH52,0.05)-0.05</f>
        <v>1.05</v>
      </c>
      <c r="AE27" s="82">
        <f t="shared" ref="AE27" si="63">MROUND(AI52,0.05)-0.05</f>
        <v>1</v>
      </c>
      <c r="AF27" s="82">
        <f t="shared" si="53"/>
        <v>0.5</v>
      </c>
      <c r="AG27" s="82">
        <f t="shared" si="53"/>
        <v>1.35</v>
      </c>
      <c r="AI27" s="183">
        <v>8</v>
      </c>
      <c r="AJ27" s="75">
        <v>1.05</v>
      </c>
      <c r="AK27" s="75">
        <v>0.85000000000000009</v>
      </c>
      <c r="AL27" s="75">
        <v>0.85000000000000009</v>
      </c>
      <c r="AM27" s="75">
        <v>1.1000000000000001</v>
      </c>
      <c r="AN27" s="75">
        <v>0.60000000000000009</v>
      </c>
      <c r="AO27" s="75">
        <v>1.1000000000000001</v>
      </c>
      <c r="AP27" s="75">
        <v>1.1000000000000001</v>
      </c>
      <c r="AQ27" s="82"/>
      <c r="AR27" s="75">
        <v>1.75</v>
      </c>
    </row>
    <row r="28" spans="2:54" x14ac:dyDescent="0.25">
      <c r="B28" s="181">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181" t="s">
        <v>395</v>
      </c>
      <c r="N28" s="82">
        <f t="shared" si="22"/>
        <v>0.60000000000000009</v>
      </c>
      <c r="O28" s="82">
        <f t="shared" si="28"/>
        <v>0.4</v>
      </c>
      <c r="P28" s="82"/>
      <c r="Q28" s="82">
        <f t="shared" ref="Q28:Q31" si="64">MROUND(S53,0.05)-0.05</f>
        <v>1.1000000000000001</v>
      </c>
      <c r="R28" s="82"/>
      <c r="S28" s="82">
        <f t="shared" ref="S28" si="65">MROUND(U53,0.05)-0.05</f>
        <v>0.75</v>
      </c>
      <c r="T28" s="82">
        <f t="shared" ref="T28" si="66">MROUND(V53,0.05)-0.05</f>
        <v>1.6</v>
      </c>
      <c r="U28" s="82">
        <f t="shared" si="12"/>
        <v>0.60000000000000009</v>
      </c>
      <c r="V28" s="82">
        <f t="shared" si="13"/>
        <v>1.4500000000000002</v>
      </c>
      <c r="X28" s="181" t="s">
        <v>414</v>
      </c>
      <c r="Y28" s="82">
        <f t="shared" ref="Y28" si="67">MROUND(AC53,0.05)-0.05</f>
        <v>2.9000000000000004</v>
      </c>
      <c r="Z28" s="82"/>
      <c r="AA28" s="82">
        <f t="shared" ref="AA28" si="68">MROUND(AE53,0.05)-0.05</f>
        <v>0.8</v>
      </c>
      <c r="AB28" s="82">
        <f t="shared" si="61"/>
        <v>1.25</v>
      </c>
      <c r="AC28" s="82"/>
      <c r="AD28" s="82">
        <f>MROUND(AH53,0.05)</f>
        <v>1</v>
      </c>
      <c r="AE28" s="82">
        <f>MROUND(AI53,0.05)</f>
        <v>0.65</v>
      </c>
      <c r="AF28" s="82">
        <f t="shared" si="53"/>
        <v>0.35000000000000003</v>
      </c>
      <c r="AG28" s="82">
        <f t="shared" si="53"/>
        <v>1.5</v>
      </c>
      <c r="AI28" s="183">
        <v>9</v>
      </c>
      <c r="AJ28" s="75">
        <v>1.1000000000000001</v>
      </c>
      <c r="AK28" s="75">
        <v>1.1000000000000001</v>
      </c>
      <c r="AL28" s="75">
        <v>0.85000000000000009</v>
      </c>
      <c r="AM28" s="75">
        <v>0.9</v>
      </c>
      <c r="AN28" s="75">
        <v>1.25</v>
      </c>
      <c r="AO28" s="75">
        <v>0.65</v>
      </c>
      <c r="AP28" s="75">
        <v>1.1000000000000001</v>
      </c>
      <c r="AQ28" s="75">
        <v>1.85</v>
      </c>
      <c r="AR28" s="82"/>
    </row>
    <row r="29" spans="2:54" x14ac:dyDescent="0.25">
      <c r="B29" s="181">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181" t="s">
        <v>392</v>
      </c>
      <c r="N29" s="82">
        <f t="shared" ref="N29:N31" si="69">MROUND(P54,0.05)-0.05</f>
        <v>2.5000000000000004</v>
      </c>
      <c r="O29" s="82">
        <f t="shared" ref="O29" si="70">MROUND(Q54,0.05)-0.05</f>
        <v>0.7</v>
      </c>
      <c r="P29" s="82"/>
      <c r="Q29" s="82">
        <f t="shared" si="64"/>
        <v>1.3</v>
      </c>
      <c r="R29" s="82"/>
      <c r="S29" s="82">
        <f t="shared" si="10"/>
        <v>0.8</v>
      </c>
      <c r="T29" s="82">
        <f t="shared" si="11"/>
        <v>0.75</v>
      </c>
      <c r="U29" s="82">
        <f t="shared" si="12"/>
        <v>0.30000000000000004</v>
      </c>
      <c r="V29" s="82">
        <f t="shared" si="13"/>
        <v>1.1000000000000001</v>
      </c>
      <c r="X29" s="181" t="s">
        <v>412</v>
      </c>
      <c r="Y29" s="82">
        <f>MROUND(AC54,0.05)</f>
        <v>0.55000000000000004</v>
      </c>
      <c r="Z29" s="82">
        <f>MROUND(AD54,0.05)</f>
        <v>0.25</v>
      </c>
      <c r="AA29" s="82"/>
      <c r="AB29" s="82">
        <f>MROUND(AF54,0.05)-0.05</f>
        <v>0.6</v>
      </c>
      <c r="AC29" s="82">
        <f t="shared" ref="AC29:AC30" si="71">MROUND(AG54,0.05)-0.05</f>
        <v>0.75</v>
      </c>
      <c r="AD29" s="82"/>
      <c r="AE29" s="82">
        <f t="shared" ref="AE29" si="72">MROUND(AI54,0.05)-0.05</f>
        <v>0.75</v>
      </c>
      <c r="AF29" s="82">
        <f t="shared" ref="AF29" si="73">MROUND(AJ54,0.05)-0.05</f>
        <v>1.2</v>
      </c>
      <c r="AG29" s="82">
        <f>MROUND(AK54,0.05)</f>
        <v>0.2</v>
      </c>
    </row>
    <row r="30" spans="2:54" x14ac:dyDescent="0.25">
      <c r="M30" s="181" t="s">
        <v>391</v>
      </c>
      <c r="N30" s="82">
        <f t="shared" si="69"/>
        <v>1.05</v>
      </c>
      <c r="O30" s="82"/>
      <c r="P30" s="82"/>
      <c r="Q30" s="82">
        <f t="shared" si="64"/>
        <v>1.4000000000000001</v>
      </c>
      <c r="R30" s="82">
        <f t="shared" ref="R30" si="74">MROUND(T55,0.05)-0.05</f>
        <v>0.75</v>
      </c>
      <c r="S30" s="82">
        <f t="shared" si="10"/>
        <v>0.9</v>
      </c>
      <c r="T30" s="82">
        <f t="shared" si="11"/>
        <v>1.4000000000000001</v>
      </c>
      <c r="U30" s="82">
        <f t="shared" si="12"/>
        <v>0.8</v>
      </c>
      <c r="V30" s="82">
        <f t="shared" si="13"/>
        <v>0.8</v>
      </c>
      <c r="X30" s="181" t="s">
        <v>408</v>
      </c>
      <c r="Y30" s="82">
        <f>MROUND(AC55,0.05)-0.05</f>
        <v>1.35</v>
      </c>
      <c r="Z30" s="82">
        <f t="shared" ref="Z30" si="75">MROUND(AD55,0.05)-0.05</f>
        <v>1.1000000000000001</v>
      </c>
      <c r="AA30" s="82"/>
      <c r="AB30" s="82">
        <f t="shared" ref="AB30" si="76">MROUND(AF55,0.05)-0.05</f>
        <v>0.85</v>
      </c>
      <c r="AC30" s="82">
        <f t="shared" si="71"/>
        <v>0.7</v>
      </c>
      <c r="AD30" s="82"/>
      <c r="AE30" s="82">
        <f>MROUND(AI55,0.05)</f>
        <v>0.4</v>
      </c>
      <c r="AF30" s="82">
        <f>MROUND(AJ55,0.05)</f>
        <v>0.30000000000000004</v>
      </c>
      <c r="AG30" s="82">
        <f>MROUND(AK55,0.05)</f>
        <v>0.2</v>
      </c>
    </row>
    <row r="31" spans="2:54" x14ac:dyDescent="0.25">
      <c r="M31" s="181" t="s">
        <v>394</v>
      </c>
      <c r="N31" s="82">
        <f t="shared" si="69"/>
        <v>1.5</v>
      </c>
      <c r="O31" s="82"/>
      <c r="P31" s="82"/>
      <c r="Q31" s="82">
        <f t="shared" si="64"/>
        <v>1.35</v>
      </c>
      <c r="R31" s="82">
        <f t="shared" si="9"/>
        <v>0.35000000000000003</v>
      </c>
      <c r="S31" s="82">
        <f t="shared" si="10"/>
        <v>0.60000000000000009</v>
      </c>
      <c r="T31" s="82">
        <f t="shared" si="11"/>
        <v>1.25</v>
      </c>
      <c r="U31" s="82">
        <f t="shared" si="12"/>
        <v>0.70000000000000007</v>
      </c>
      <c r="V31" s="82">
        <f t="shared" si="13"/>
        <v>1.2000000000000002</v>
      </c>
    </row>
    <row r="32" spans="2:54" x14ac:dyDescent="0.25">
      <c r="M32" s="181" t="s">
        <v>402</v>
      </c>
      <c r="N32" s="82">
        <f t="shared" si="22"/>
        <v>0.2</v>
      </c>
      <c r="O32" s="82">
        <f t="shared" ref="O32:O33" si="77">MROUND(Q57,0.05)-0.05</f>
        <v>1.25</v>
      </c>
      <c r="P32" s="82"/>
      <c r="Q32" s="82"/>
      <c r="R32" s="82">
        <f t="shared" ref="R32:R33" si="78">MROUND(T57,0.05)-0.05</f>
        <v>1.55</v>
      </c>
      <c r="S32" s="82">
        <f t="shared" ref="S32" si="79">MROUND(U57,0.05)-0.05</f>
        <v>0.65</v>
      </c>
      <c r="T32" s="82">
        <f t="shared" si="11"/>
        <v>0.85000000000000009</v>
      </c>
      <c r="U32" s="82">
        <f t="shared" si="12"/>
        <v>1.35</v>
      </c>
      <c r="V32" s="82">
        <f t="shared" si="13"/>
        <v>1</v>
      </c>
    </row>
    <row r="33" spans="2:97" x14ac:dyDescent="0.25">
      <c r="M33" s="181" t="s">
        <v>387</v>
      </c>
      <c r="N33" s="82">
        <f t="shared" ref="N33" si="80">MROUND(P58,0.05)-0.05</f>
        <v>0.7</v>
      </c>
      <c r="O33" s="82">
        <f t="shared" si="77"/>
        <v>2.2500000000000004</v>
      </c>
      <c r="P33" s="82"/>
      <c r="Q33" s="82"/>
      <c r="R33" s="82">
        <f t="shared" si="78"/>
        <v>1.55</v>
      </c>
      <c r="S33" s="82">
        <f t="shared" si="10"/>
        <v>0.55000000000000004</v>
      </c>
      <c r="T33" s="82">
        <f t="shared" si="11"/>
        <v>0.4</v>
      </c>
      <c r="U33" s="82">
        <f t="shared" si="12"/>
        <v>1.2000000000000002</v>
      </c>
      <c r="V33" s="82">
        <f t="shared" si="13"/>
        <v>1.1500000000000001</v>
      </c>
    </row>
    <row r="34" spans="2:97" x14ac:dyDescent="0.25">
      <c r="M34" s="181" t="s">
        <v>401</v>
      </c>
      <c r="N34" s="82">
        <f t="shared" si="22"/>
        <v>0.5</v>
      </c>
      <c r="O34" s="82">
        <f t="shared" si="28"/>
        <v>0.35000000000000003</v>
      </c>
      <c r="P34" s="82">
        <f t="shared" ref="P34:P35" si="81">MROUND(R59,0.05)-0.05</f>
        <v>2.6500000000000004</v>
      </c>
      <c r="Q34" s="82"/>
      <c r="R34" s="82"/>
      <c r="S34" s="82">
        <f t="shared" ref="S34:S35" si="82">MROUND(U59,0.05)-0.05</f>
        <v>2.7</v>
      </c>
      <c r="T34" s="82">
        <f t="shared" ref="T34" si="83">MROUND(V59,0.05)-0.05</f>
        <v>0.75</v>
      </c>
      <c r="U34" s="82">
        <f t="shared" si="12"/>
        <v>0.8</v>
      </c>
      <c r="V34" s="82">
        <f t="shared" si="13"/>
        <v>2.5500000000000003</v>
      </c>
    </row>
    <row r="35" spans="2:97" x14ac:dyDescent="0.25">
      <c r="M35" s="181" t="s">
        <v>398</v>
      </c>
      <c r="N35" s="82">
        <f t="shared" si="22"/>
        <v>0.30000000000000004</v>
      </c>
      <c r="O35" s="82">
        <f t="shared" ref="O35" si="84">MROUND(Q60,0.05)-0.05</f>
        <v>1.3</v>
      </c>
      <c r="P35" s="82">
        <f t="shared" si="81"/>
        <v>0.9</v>
      </c>
      <c r="Q35" s="82"/>
      <c r="R35" s="82"/>
      <c r="S35" s="82">
        <f t="shared" si="82"/>
        <v>0.75</v>
      </c>
      <c r="T35" s="82">
        <f t="shared" si="11"/>
        <v>0.55000000000000004</v>
      </c>
      <c r="U35" s="82">
        <f t="shared" si="12"/>
        <v>0.60000000000000009</v>
      </c>
      <c r="V35" s="82">
        <f t="shared" si="13"/>
        <v>0.70000000000000007</v>
      </c>
    </row>
    <row r="38" spans="2:97" ht="18.75" x14ac:dyDescent="0.3">
      <c r="B38" s="237" t="s">
        <v>46</v>
      </c>
      <c r="C38" s="237"/>
      <c r="D38" s="237"/>
      <c r="E38" s="237"/>
      <c r="F38" s="237"/>
      <c r="G38" s="237"/>
      <c r="H38" s="237"/>
      <c r="I38" s="237"/>
      <c r="J38" s="237"/>
      <c r="K38" s="237"/>
      <c r="L38" s="237"/>
      <c r="M38" s="237"/>
      <c r="N38" s="237"/>
      <c r="O38" s="237"/>
      <c r="P38" s="237"/>
      <c r="Q38" s="237"/>
      <c r="R38" s="237"/>
      <c r="S38" s="237"/>
      <c r="T38" s="237"/>
      <c r="U38" s="237"/>
      <c r="V38" s="237"/>
      <c r="W38" s="237"/>
      <c r="X38" s="237"/>
      <c r="Y38" s="237"/>
      <c r="Z38" s="237"/>
      <c r="AA38" s="237"/>
      <c r="AB38" s="237"/>
      <c r="AC38" s="237"/>
      <c r="AD38" s="237"/>
      <c r="AE38" s="237"/>
      <c r="AF38" s="237"/>
      <c r="AG38" s="237"/>
      <c r="AH38" s="237"/>
      <c r="AI38" s="237"/>
      <c r="AJ38" s="237"/>
      <c r="AK38" s="237"/>
    </row>
    <row r="40" spans="2:97" x14ac:dyDescent="0.25">
      <c r="C40" s="241" t="s">
        <v>696</v>
      </c>
      <c r="D40" s="241"/>
      <c r="E40" s="241"/>
      <c r="F40" s="241"/>
      <c r="G40" s="241"/>
      <c r="H40" s="241"/>
      <c r="I40" s="241"/>
      <c r="J40" s="241"/>
      <c r="K40" s="241"/>
      <c r="P40" s="241" t="s">
        <v>697</v>
      </c>
      <c r="Q40" s="241"/>
      <c r="R40" s="241"/>
      <c r="S40" s="241"/>
      <c r="T40" s="241"/>
      <c r="U40" s="241"/>
      <c r="V40" s="241"/>
      <c r="W40" s="241"/>
      <c r="X40" s="241"/>
      <c r="AC40" s="246" t="s">
        <v>701</v>
      </c>
      <c r="AD40" s="247"/>
      <c r="AE40" s="247"/>
      <c r="AF40" s="247"/>
      <c r="AG40" s="247"/>
      <c r="AH40" s="247"/>
      <c r="AI40" s="247"/>
      <c r="AJ40" s="247"/>
      <c r="AK40" s="248"/>
      <c r="AN40" s="241" t="s">
        <v>684</v>
      </c>
      <c r="AO40" s="241"/>
      <c r="AP40" s="241"/>
      <c r="AQ40" s="241"/>
      <c r="AR40" s="241"/>
      <c r="AS40" s="241"/>
      <c r="AT40" s="241"/>
      <c r="AU40" s="241"/>
      <c r="AV40" s="241"/>
      <c r="AY40" s="241" t="s">
        <v>698</v>
      </c>
      <c r="AZ40" s="241"/>
      <c r="BA40" s="241"/>
      <c r="BB40" s="241"/>
      <c r="BC40" s="241"/>
      <c r="BD40" s="241"/>
      <c r="BE40" s="241"/>
      <c r="BF40" s="241"/>
      <c r="BG40" s="241"/>
      <c r="BK40" s="241" t="s">
        <v>716</v>
      </c>
      <c r="BL40" s="241"/>
      <c r="BM40" s="241"/>
      <c r="BN40" s="241"/>
      <c r="BO40" s="241"/>
      <c r="BP40" s="241"/>
      <c r="BQ40" s="241"/>
      <c r="BR40" s="241"/>
      <c r="BS40" s="241"/>
      <c r="BX40" s="241" t="s">
        <v>719</v>
      </c>
      <c r="BY40" s="241"/>
      <c r="BZ40" s="241"/>
      <c r="CA40" s="241"/>
      <c r="CB40" s="241"/>
      <c r="CC40" s="241"/>
      <c r="CD40" s="241"/>
      <c r="CE40" s="241"/>
      <c r="CF40" s="241"/>
      <c r="CK40" s="241" t="s">
        <v>722</v>
      </c>
      <c r="CL40" s="241"/>
      <c r="CM40" s="241"/>
      <c r="CN40" s="241"/>
      <c r="CO40" s="241"/>
      <c r="CP40" s="241"/>
      <c r="CQ40" s="241"/>
      <c r="CR40" s="241"/>
      <c r="CS40" s="241"/>
    </row>
    <row r="41" spans="2:97" x14ac:dyDescent="0.25">
      <c r="B41" s="181" t="s">
        <v>631</v>
      </c>
      <c r="C41" s="181">
        <v>1</v>
      </c>
      <c r="D41" s="181">
        <v>2</v>
      </c>
      <c r="E41" s="181">
        <v>3</v>
      </c>
      <c r="F41" s="181">
        <v>4</v>
      </c>
      <c r="G41" s="181">
        <v>5</v>
      </c>
      <c r="H41" s="181">
        <v>6</v>
      </c>
      <c r="I41" s="181">
        <v>7</v>
      </c>
      <c r="J41" s="181">
        <v>8</v>
      </c>
      <c r="K41" s="181">
        <v>9</v>
      </c>
      <c r="O41" s="181" t="s">
        <v>671</v>
      </c>
      <c r="P41" s="181">
        <v>1</v>
      </c>
      <c r="Q41" s="181">
        <v>2</v>
      </c>
      <c r="R41" s="181">
        <v>3</v>
      </c>
      <c r="S41" s="181">
        <v>4</v>
      </c>
      <c r="T41" s="181">
        <v>5</v>
      </c>
      <c r="U41" s="181">
        <v>6</v>
      </c>
      <c r="V41" s="181">
        <v>7</v>
      </c>
      <c r="W41" s="181">
        <v>8</v>
      </c>
      <c r="X41" s="181">
        <v>9</v>
      </c>
      <c r="AB41" s="181" t="s">
        <v>671</v>
      </c>
      <c r="AC41" s="181">
        <v>1</v>
      </c>
      <c r="AD41" s="181">
        <v>2</v>
      </c>
      <c r="AE41" s="181">
        <v>3</v>
      </c>
      <c r="AF41" s="181">
        <v>4</v>
      </c>
      <c r="AG41" s="181">
        <v>5</v>
      </c>
      <c r="AH41" s="181">
        <v>6</v>
      </c>
      <c r="AI41" s="181">
        <v>7</v>
      </c>
      <c r="AJ41" s="181">
        <v>8</v>
      </c>
      <c r="AK41" s="181">
        <v>9</v>
      </c>
      <c r="AN41" s="181" t="s">
        <v>425</v>
      </c>
      <c r="AO41" s="181" t="s">
        <v>672</v>
      </c>
      <c r="AP41" s="181" t="s">
        <v>673</v>
      </c>
      <c r="AQ41" s="181" t="s">
        <v>674</v>
      </c>
      <c r="AR41" s="181" t="s">
        <v>675</v>
      </c>
      <c r="AS41" s="181" t="s">
        <v>676</v>
      </c>
      <c r="AT41" s="181" t="s">
        <v>677</v>
      </c>
      <c r="AU41" s="181" t="s">
        <v>678</v>
      </c>
      <c r="AV41" s="181" t="s">
        <v>691</v>
      </c>
      <c r="AX41" s="181" t="s">
        <v>631</v>
      </c>
      <c r="AY41" s="181">
        <v>1</v>
      </c>
      <c r="AZ41" s="181">
        <v>2</v>
      </c>
      <c r="BA41" s="181">
        <v>3</v>
      </c>
      <c r="BB41" s="181">
        <v>4</v>
      </c>
      <c r="BC41" s="181">
        <v>5</v>
      </c>
      <c r="BD41" s="181">
        <v>6</v>
      </c>
      <c r="BE41" s="181">
        <v>7</v>
      </c>
      <c r="BF41" s="181">
        <v>8</v>
      </c>
      <c r="BG41" s="181">
        <v>9</v>
      </c>
      <c r="BJ41" s="183" t="s">
        <v>631</v>
      </c>
      <c r="BK41" s="183">
        <v>1</v>
      </c>
      <c r="BL41" s="183">
        <v>2</v>
      </c>
      <c r="BM41" s="183">
        <v>3</v>
      </c>
      <c r="BN41" s="183">
        <v>4</v>
      </c>
      <c r="BO41" s="183">
        <v>5</v>
      </c>
      <c r="BP41" s="183">
        <v>6</v>
      </c>
      <c r="BQ41" s="183">
        <v>7</v>
      </c>
      <c r="BR41" s="183">
        <v>8</v>
      </c>
      <c r="BS41" s="183">
        <v>9</v>
      </c>
      <c r="BW41" s="183" t="s">
        <v>631</v>
      </c>
      <c r="BX41" s="183">
        <v>1</v>
      </c>
      <c r="BY41" s="183">
        <v>2</v>
      </c>
      <c r="BZ41" s="183">
        <v>3</v>
      </c>
      <c r="CA41" s="183">
        <v>4</v>
      </c>
      <c r="CB41" s="183">
        <v>5</v>
      </c>
      <c r="CC41" s="183">
        <v>6</v>
      </c>
      <c r="CD41" s="183">
        <v>7</v>
      </c>
      <c r="CE41" s="183">
        <v>8</v>
      </c>
      <c r="CF41" s="183">
        <v>9</v>
      </c>
      <c r="CJ41" s="183" t="s">
        <v>631</v>
      </c>
      <c r="CK41" s="183">
        <v>1</v>
      </c>
      <c r="CL41" s="183">
        <v>2</v>
      </c>
      <c r="CM41" s="183">
        <v>3</v>
      </c>
      <c r="CN41" s="183">
        <v>4</v>
      </c>
      <c r="CO41" s="183">
        <v>5</v>
      </c>
      <c r="CP41" s="183">
        <v>6</v>
      </c>
      <c r="CQ41" s="183">
        <v>7</v>
      </c>
      <c r="CR41" s="183">
        <v>8</v>
      </c>
      <c r="CS41" s="183">
        <v>9</v>
      </c>
    </row>
    <row r="42" spans="2:97" x14ac:dyDescent="0.25">
      <c r="B42" s="181">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181" t="s">
        <v>385</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181" t="s">
        <v>404</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181">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181">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183">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183">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183">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181">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181" t="s">
        <v>390</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Z43" s="186"/>
      <c r="AB43" s="181" t="s">
        <v>423</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M43" s="186"/>
      <c r="AN43" s="181">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181">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183">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183">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183">
        <v>2</v>
      </c>
      <c r="CK43" s="3">
        <f t="shared" ref="CK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181">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181" t="s">
        <v>397</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181" t="s">
        <v>406</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181">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181">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183">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183">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183">
        <v>3</v>
      </c>
      <c r="CK44" s="3">
        <f t="shared" ref="CK44:CL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181">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181" t="s">
        <v>396</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181" t="s">
        <v>405</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181">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181">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183">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183">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183">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181">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181" t="s">
        <v>399</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181" t="s">
        <v>407</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181">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181">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183">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183">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183">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181">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181" t="s">
        <v>388</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181" t="s">
        <v>410</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181">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181">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183">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183">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183">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181">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181" t="s">
        <v>384</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181" t="s">
        <v>411</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181">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181">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183">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183">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183">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181">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181" t="s">
        <v>393</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181" t="s">
        <v>415</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181">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181">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183">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183">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183">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181">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181" t="s">
        <v>386</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181" t="s">
        <v>409</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181">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181">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183">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183">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183">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241" t="s">
        <v>680</v>
      </c>
      <c r="D51" s="241"/>
      <c r="E51" s="241"/>
      <c r="F51" s="241"/>
      <c r="G51" s="241"/>
      <c r="H51" s="241"/>
      <c r="I51" s="241"/>
      <c r="J51" s="241"/>
      <c r="K51" s="241"/>
      <c r="O51" s="181" t="s">
        <v>389</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181" t="s">
        <v>413</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241" t="s">
        <v>685</v>
      </c>
      <c r="AO51" s="241"/>
      <c r="AP51" s="241"/>
      <c r="AQ51" s="241"/>
      <c r="AR51" s="241"/>
      <c r="AS51" s="241"/>
      <c r="AT51" s="241"/>
      <c r="AU51" s="241"/>
      <c r="AV51" s="241"/>
      <c r="AY51" s="241" t="s">
        <v>679</v>
      </c>
      <c r="AZ51" s="241"/>
      <c r="BA51" s="241"/>
      <c r="BB51" s="241"/>
      <c r="BC51" s="241"/>
      <c r="BD51" s="241"/>
      <c r="BE51" s="241"/>
      <c r="BF51" s="241"/>
      <c r="BG51" s="241"/>
      <c r="BK51" s="241" t="s">
        <v>717</v>
      </c>
      <c r="BL51" s="241"/>
      <c r="BM51" s="241"/>
      <c r="BN51" s="241"/>
      <c r="BO51" s="241"/>
      <c r="BP51" s="241"/>
      <c r="BQ51" s="241"/>
      <c r="BR51" s="241"/>
      <c r="BS51" s="241"/>
      <c r="BX51" s="241" t="s">
        <v>720</v>
      </c>
      <c r="BY51" s="241"/>
      <c r="BZ51" s="241"/>
      <c r="CA51" s="241"/>
      <c r="CB51" s="241"/>
      <c r="CC51" s="241"/>
      <c r="CD51" s="241"/>
      <c r="CE51" s="241"/>
      <c r="CF51" s="241"/>
      <c r="CK51" s="241" t="s">
        <v>723</v>
      </c>
      <c r="CL51" s="241"/>
      <c r="CM51" s="241"/>
      <c r="CN51" s="241"/>
      <c r="CO51" s="241"/>
      <c r="CP51" s="241"/>
      <c r="CQ51" s="241"/>
      <c r="CR51" s="241"/>
      <c r="CS51" s="241"/>
    </row>
    <row r="52" spans="2:98" x14ac:dyDescent="0.25">
      <c r="B52" s="181" t="s">
        <v>631</v>
      </c>
      <c r="C52" s="181">
        <v>1</v>
      </c>
      <c r="D52" s="181">
        <v>2</v>
      </c>
      <c r="E52" s="181">
        <v>3</v>
      </c>
      <c r="F52" s="181">
        <v>4</v>
      </c>
      <c r="G52" s="181">
        <v>5</v>
      </c>
      <c r="H52" s="181">
        <v>6</v>
      </c>
      <c r="I52" s="181">
        <v>7</v>
      </c>
      <c r="J52" s="181">
        <v>8</v>
      </c>
      <c r="K52" s="181">
        <v>9</v>
      </c>
      <c r="L52" s="181" t="s">
        <v>686</v>
      </c>
      <c r="O52" s="181" t="s">
        <v>400</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181" t="s">
        <v>403</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181" t="s">
        <v>22</v>
      </c>
      <c r="AO52" s="181" t="s">
        <v>672</v>
      </c>
      <c r="AP52" s="181" t="s">
        <v>673</v>
      </c>
      <c r="AQ52" s="181" t="s">
        <v>674</v>
      </c>
      <c r="AR52" s="181" t="s">
        <v>675</v>
      </c>
      <c r="AS52" s="181" t="s">
        <v>676</v>
      </c>
      <c r="AT52" s="181" t="s">
        <v>677</v>
      </c>
      <c r="AU52" s="181" t="s">
        <v>678</v>
      </c>
      <c r="AV52" s="181" t="s">
        <v>691</v>
      </c>
      <c r="AX52" s="181" t="s">
        <v>631</v>
      </c>
      <c r="AY52" s="181">
        <v>1</v>
      </c>
      <c r="AZ52" s="181">
        <v>2</v>
      </c>
      <c r="BA52" s="181">
        <v>3</v>
      </c>
      <c r="BB52" s="181">
        <v>4</v>
      </c>
      <c r="BC52" s="181">
        <v>5</v>
      </c>
      <c r="BD52" s="181">
        <v>6</v>
      </c>
      <c r="BE52" s="181">
        <v>7</v>
      </c>
      <c r="BF52" s="181">
        <v>8</v>
      </c>
      <c r="BG52" s="181">
        <v>9</v>
      </c>
      <c r="BH52" s="181" t="s">
        <v>686</v>
      </c>
      <c r="BJ52" s="183" t="s">
        <v>631</v>
      </c>
      <c r="BK52" s="183">
        <v>1</v>
      </c>
      <c r="BL52" s="183">
        <v>2</v>
      </c>
      <c r="BM52" s="183">
        <v>3</v>
      </c>
      <c r="BN52" s="183">
        <v>4</v>
      </c>
      <c r="BO52" s="183">
        <v>5</v>
      </c>
      <c r="BP52" s="183">
        <v>6</v>
      </c>
      <c r="BQ52" s="183">
        <v>7</v>
      </c>
      <c r="BR52" s="183">
        <v>8</v>
      </c>
      <c r="BS52" s="183">
        <v>9</v>
      </c>
      <c r="BT52" s="183" t="s">
        <v>686</v>
      </c>
      <c r="BW52" s="183" t="s">
        <v>631</v>
      </c>
      <c r="BX52" s="183">
        <v>1</v>
      </c>
      <c r="BY52" s="183">
        <v>2</v>
      </c>
      <c r="BZ52" s="183">
        <v>3</v>
      </c>
      <c r="CA52" s="183">
        <v>4</v>
      </c>
      <c r="CB52" s="183">
        <v>5</v>
      </c>
      <c r="CC52" s="183">
        <v>6</v>
      </c>
      <c r="CD52" s="183">
        <v>7</v>
      </c>
      <c r="CE52" s="183">
        <v>8</v>
      </c>
      <c r="CF52" s="183">
        <v>9</v>
      </c>
      <c r="CG52" s="183" t="s">
        <v>686</v>
      </c>
      <c r="CJ52" s="183" t="s">
        <v>631</v>
      </c>
      <c r="CK52" s="183">
        <v>1</v>
      </c>
      <c r="CL52" s="183">
        <v>2</v>
      </c>
      <c r="CM52" s="183">
        <v>3</v>
      </c>
      <c r="CN52" s="183">
        <v>4</v>
      </c>
      <c r="CO52" s="183">
        <v>5</v>
      </c>
      <c r="CP52" s="183">
        <v>6</v>
      </c>
      <c r="CQ52" s="183">
        <v>7</v>
      </c>
      <c r="CR52" s="183">
        <v>8</v>
      </c>
      <c r="CS52" s="183">
        <v>9</v>
      </c>
      <c r="CT52" s="183" t="s">
        <v>686</v>
      </c>
    </row>
    <row r="53" spans="2:98" x14ac:dyDescent="0.25">
      <c r="B53" s="181">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54">
        <f t="shared" ref="L53:L61" si="144">M85/SUM($M$85:$M$93)</f>
        <v>8.237801019838463E-2</v>
      </c>
      <c r="O53" s="181" t="s">
        <v>395</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181" t="s">
        <v>414</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181">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181">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54">
        <f t="shared" ref="BH53:BH61" si="149">BH85/SUM($BH$85:$BH$93)</f>
        <v>8.3437404657785014E-2</v>
      </c>
      <c r="BJ53" s="183">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54">
        <f t="shared" ref="BT53:BT61" si="151">BU85/SUM($M$85:$M$93)</f>
        <v>2.466780809171102E-2</v>
      </c>
      <c r="BW53" s="183">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54">
        <f t="shared" ref="CG53:CG61" si="153">CH85/SUM($M$85:$M$93)</f>
        <v>3.1348866639371718E-2</v>
      </c>
      <c r="CJ53" s="183">
        <v>1</v>
      </c>
      <c r="CK53" s="68">
        <f t="shared" ref="CK53:CS53" si="154">CK75/$BH85</f>
        <v>0</v>
      </c>
      <c r="CL53" s="68">
        <f t="shared" si="154"/>
        <v>1.4382526449222368E-3</v>
      </c>
      <c r="CM53" s="68">
        <f t="shared" si="154"/>
        <v>1.8039100970211107E-3</v>
      </c>
      <c r="CN53" s="68">
        <f t="shared" si="154"/>
        <v>7.8006923114426409E-4</v>
      </c>
      <c r="CO53" s="68">
        <f t="shared" si="154"/>
        <v>1.8039100970211107E-3</v>
      </c>
      <c r="CP53" s="68">
        <f t="shared" si="154"/>
        <v>1.2676125006094291E-3</v>
      </c>
      <c r="CQ53" s="68">
        <f t="shared" si="154"/>
        <v>8.7757788503729707E-4</v>
      </c>
      <c r="CR53" s="68">
        <f t="shared" si="154"/>
        <v>1.170103846716396E-3</v>
      </c>
      <c r="CS53" s="68">
        <f t="shared" si="154"/>
        <v>4.8754326946516503E-4</v>
      </c>
      <c r="CT53" s="154">
        <f t="shared" ref="CT53:CT61" si="155">CU85/SUM($M$85:$M$93)</f>
        <v>6.1320579149142067E-3</v>
      </c>
    </row>
    <row r="54" spans="2:98" x14ac:dyDescent="0.25">
      <c r="B54" s="181">
        <v>2</v>
      </c>
      <c r="C54" s="68">
        <f t="shared" ref="C54:K54" si="156">C76/$BH86</f>
        <v>1.7259484124711229E-2</v>
      </c>
      <c r="D54" s="68">
        <f t="shared" si="156"/>
        <v>5.7277049086431067E-5</v>
      </c>
      <c r="E54" s="68">
        <f t="shared" si="156"/>
        <v>1.3956507627393703E-2</v>
      </c>
      <c r="F54" s="68">
        <f t="shared" si="156"/>
        <v>2.2738988487313132E-2</v>
      </c>
      <c r="G54" s="68">
        <f t="shared" si="156"/>
        <v>1.2429119651755541E-2</v>
      </c>
      <c r="H54" s="68">
        <f t="shared" si="156"/>
        <v>1.7641331118620769E-2</v>
      </c>
      <c r="I54" s="68">
        <f t="shared" si="156"/>
        <v>1.4510185768562537E-2</v>
      </c>
      <c r="J54" s="68">
        <f t="shared" si="156"/>
        <v>1.0863546976726425E-2</v>
      </c>
      <c r="K54" s="68">
        <f t="shared" si="156"/>
        <v>9.5652671974339881E-3</v>
      </c>
      <c r="L54" s="154">
        <f t="shared" si="144"/>
        <v>0.10776231064130717</v>
      </c>
      <c r="O54" s="181" t="s">
        <v>392</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181" t="s">
        <v>412</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181">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181">
        <v>2</v>
      </c>
      <c r="AY54" s="68">
        <f t="shared" ref="AY54:BG54" si="157">AY76/$BH86</f>
        <v>4.3473280256601181E-2</v>
      </c>
      <c r="AZ54" s="68">
        <f t="shared" si="157"/>
        <v>1.2219103805105293E-2</v>
      </c>
      <c r="BA54" s="68">
        <f t="shared" si="157"/>
        <v>1.2352750252973634E-2</v>
      </c>
      <c r="BB54" s="68">
        <f t="shared" si="157"/>
        <v>1.6075758443591652E-2</v>
      </c>
      <c r="BC54" s="68">
        <f t="shared" si="157"/>
        <v>1.7679515818011724E-2</v>
      </c>
      <c r="BD54" s="68">
        <f t="shared" si="157"/>
        <v>2.0256983026901119E-2</v>
      </c>
      <c r="BE54" s="68">
        <f t="shared" si="157"/>
        <v>2.8944002138343167E-2</v>
      </c>
      <c r="BF54" s="68">
        <f t="shared" si="157"/>
        <v>4.6718979704832277E-2</v>
      </c>
      <c r="BG54" s="68">
        <f t="shared" si="157"/>
        <v>6.8426981308589652E-2</v>
      </c>
      <c r="BH54" s="154">
        <f t="shared" si="149"/>
        <v>0.10653310281704464</v>
      </c>
      <c r="BJ54" s="183">
        <v>2</v>
      </c>
      <c r="BK54" s="68">
        <f t="shared" ref="BK54:BS54" si="158">BK76/$BH86</f>
        <v>4.8876415220421177E-3</v>
      </c>
      <c r="BL54" s="68">
        <f t="shared" si="158"/>
        <v>0</v>
      </c>
      <c r="BM54" s="68">
        <f t="shared" si="158"/>
        <v>3.4938999942722951E-3</v>
      </c>
      <c r="BN54" s="68">
        <f t="shared" si="158"/>
        <v>5.7849819577295378E-3</v>
      </c>
      <c r="BO54" s="68">
        <f t="shared" si="158"/>
        <v>3.1884223991446629E-3</v>
      </c>
      <c r="BP54" s="68">
        <f t="shared" si="158"/>
        <v>5.0212879699104568E-3</v>
      </c>
      <c r="BQ54" s="68">
        <f t="shared" si="158"/>
        <v>4.2766863317868532E-3</v>
      </c>
      <c r="BR54" s="68">
        <f t="shared" si="158"/>
        <v>3.58936174274968E-3</v>
      </c>
      <c r="BS54" s="68">
        <f t="shared" si="158"/>
        <v>3.1120530003627546E-3</v>
      </c>
      <c r="BT54" s="154">
        <f t="shared" si="151"/>
        <v>3.3405292738303498E-2</v>
      </c>
      <c r="BW54" s="183">
        <v>2</v>
      </c>
      <c r="BX54" s="68">
        <f t="shared" ref="BX54:CF54" si="159">BX76/$BH86</f>
        <v>7.0832617370219751E-3</v>
      </c>
      <c r="BY54" s="68">
        <f t="shared" si="159"/>
        <v>0</v>
      </c>
      <c r="BZ54" s="68">
        <f t="shared" si="159"/>
        <v>5.4795043626019056E-3</v>
      </c>
      <c r="CA54" s="68">
        <f t="shared" si="159"/>
        <v>9.4507130992611266E-3</v>
      </c>
      <c r="CB54" s="68">
        <f t="shared" si="159"/>
        <v>5.1167497183878417E-3</v>
      </c>
      <c r="CC54" s="68">
        <f t="shared" si="159"/>
        <v>6.5104912461576648E-3</v>
      </c>
      <c r="CD54" s="68">
        <f t="shared" si="159"/>
        <v>5.2885808656471349E-3</v>
      </c>
      <c r="CE54" s="68">
        <f t="shared" si="159"/>
        <v>3.8184699390954044E-3</v>
      </c>
      <c r="CF54" s="68">
        <f t="shared" si="159"/>
        <v>3.2838841476220478E-3</v>
      </c>
      <c r="CG54" s="154">
        <f t="shared" si="153"/>
        <v>3.9788588230915252E-2</v>
      </c>
      <c r="CJ54" s="183">
        <v>2</v>
      </c>
      <c r="CK54" s="68">
        <f t="shared" ref="CK54:CS54" si="160">CK76/$BH86</f>
        <v>1.3555568283788685E-3</v>
      </c>
      <c r="CL54" s="68">
        <f t="shared" si="160"/>
        <v>1.9092349695477022E-5</v>
      </c>
      <c r="CM54" s="68">
        <f t="shared" si="160"/>
        <v>1.3937415277698226E-3</v>
      </c>
      <c r="CN54" s="68">
        <f t="shared" si="160"/>
        <v>1.9474196689386564E-3</v>
      </c>
      <c r="CO54" s="68">
        <f t="shared" si="160"/>
        <v>1.2028180308150524E-3</v>
      </c>
      <c r="CP54" s="68">
        <f t="shared" si="160"/>
        <v>1.5846650247245929E-3</v>
      </c>
      <c r="CQ54" s="68">
        <f t="shared" si="160"/>
        <v>1.1646333314240984E-3</v>
      </c>
      <c r="CR54" s="68">
        <f t="shared" si="160"/>
        <v>8.9734043568742E-4</v>
      </c>
      <c r="CS54" s="68">
        <f t="shared" si="160"/>
        <v>7.4460163812360388E-4</v>
      </c>
      <c r="CT54" s="154">
        <f t="shared" si="155"/>
        <v>7.9465515316187139E-3</v>
      </c>
    </row>
    <row r="55" spans="2:98" x14ac:dyDescent="0.25">
      <c r="B55" s="181">
        <v>3</v>
      </c>
      <c r="C55" s="68">
        <f t="shared" ref="C55:K55" si="161">C77/$BH87</f>
        <v>1.3844949610254068E-2</v>
      </c>
      <c r="D55" s="68">
        <f t="shared" si="161"/>
        <v>1.3469880303969211E-2</v>
      </c>
      <c r="E55" s="68">
        <f t="shared" si="161"/>
        <v>4.8922083428459606E-5</v>
      </c>
      <c r="F55" s="68">
        <f t="shared" si="161"/>
        <v>1.9666677538240761E-2</v>
      </c>
      <c r="G55" s="68">
        <f t="shared" si="161"/>
        <v>2.0123283650239718E-2</v>
      </c>
      <c r="H55" s="68">
        <f t="shared" si="161"/>
        <v>1.1643455855973386E-2</v>
      </c>
      <c r="I55" s="68">
        <f t="shared" si="161"/>
        <v>1.5655066697107076E-2</v>
      </c>
      <c r="J55" s="68">
        <f t="shared" si="161"/>
        <v>1.2312057662829001E-2</v>
      </c>
      <c r="K55" s="68">
        <f t="shared" si="161"/>
        <v>7.6155376536968791E-3</v>
      </c>
      <c r="L55" s="154">
        <f t="shared" si="144"/>
        <v>0.12560017865783302</v>
      </c>
      <c r="O55" s="181" t="s">
        <v>391</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181" t="s">
        <v>408</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181">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181">
        <v>3</v>
      </c>
      <c r="AY55" s="68">
        <f t="shared" ref="AY55:BG55" si="162">AY77/$BH87</f>
        <v>4.7063044258178144E-2</v>
      </c>
      <c r="AZ55" s="68">
        <f t="shared" si="162"/>
        <v>1.2882815302827696E-2</v>
      </c>
      <c r="BA55" s="68">
        <f t="shared" si="162"/>
        <v>8.7896676559799086E-3</v>
      </c>
      <c r="BB55" s="68">
        <f t="shared" si="162"/>
        <v>7.6481523759825186E-3</v>
      </c>
      <c r="BC55" s="68">
        <f t="shared" si="162"/>
        <v>1.4317863083395844E-2</v>
      </c>
      <c r="BD55" s="68">
        <f t="shared" si="162"/>
        <v>2.4200123935944687E-2</v>
      </c>
      <c r="BE55" s="68">
        <f t="shared" si="162"/>
        <v>2.8652033527934509E-2</v>
      </c>
      <c r="BF55" s="68">
        <f t="shared" si="162"/>
        <v>4.4910472587325917E-2</v>
      </c>
      <c r="BG55" s="68">
        <f t="shared" si="162"/>
        <v>6.9909657219268784E-2</v>
      </c>
      <c r="BH55" s="154">
        <f t="shared" si="149"/>
        <v>0.12472693989626767</v>
      </c>
      <c r="BJ55" s="183">
        <v>3</v>
      </c>
      <c r="BK55" s="68">
        <f t="shared" ref="BK55:BS55" si="163">BK77/$BH87</f>
        <v>3.8159225074198494E-3</v>
      </c>
      <c r="BL55" s="68">
        <f t="shared" si="163"/>
        <v>3.1799354228498745E-3</v>
      </c>
      <c r="BM55" s="68">
        <f t="shared" si="163"/>
        <v>0</v>
      </c>
      <c r="BN55" s="68">
        <f t="shared" si="163"/>
        <v>5.0552819542741597E-3</v>
      </c>
      <c r="BO55" s="68">
        <f t="shared" si="163"/>
        <v>5.0226672319885193E-3</v>
      </c>
      <c r="BP55" s="68">
        <f t="shared" si="163"/>
        <v>3.0331691725644957E-3</v>
      </c>
      <c r="BQ55" s="68">
        <f t="shared" si="163"/>
        <v>4.4356022308470041E-3</v>
      </c>
      <c r="BR55" s="68">
        <f t="shared" si="163"/>
        <v>3.8159225074198494E-3</v>
      </c>
      <c r="BS55" s="68">
        <f t="shared" si="163"/>
        <v>2.2014937542806823E-3</v>
      </c>
      <c r="BT55" s="154">
        <f t="shared" si="151"/>
        <v>3.8178806714556889E-2</v>
      </c>
      <c r="BW55" s="183">
        <v>3</v>
      </c>
      <c r="BX55" s="68">
        <f t="shared" ref="BX55:CF55" si="164">BX77/$BH87</f>
        <v>5.3488144548449173E-3</v>
      </c>
      <c r="BY55" s="68">
        <f t="shared" si="164"/>
        <v>5.7075763999869539E-3</v>
      </c>
      <c r="BZ55" s="68">
        <f t="shared" si="164"/>
        <v>1.6307361142819868E-5</v>
      </c>
      <c r="CA55" s="68">
        <f t="shared" si="164"/>
        <v>7.4687714034115003E-3</v>
      </c>
      <c r="CB55" s="68">
        <f t="shared" si="164"/>
        <v>8.3004468216953137E-3</v>
      </c>
      <c r="CC55" s="68">
        <f t="shared" si="164"/>
        <v>4.6965200091321222E-3</v>
      </c>
      <c r="CD55" s="68">
        <f t="shared" si="164"/>
        <v>5.6586543165584946E-3</v>
      </c>
      <c r="CE55" s="68">
        <f t="shared" si="164"/>
        <v>4.3540654251329053E-3</v>
      </c>
      <c r="CF55" s="68">
        <f t="shared" si="164"/>
        <v>2.9516323668503965E-3</v>
      </c>
      <c r="CG55" s="154">
        <f t="shared" si="153"/>
        <v>4.6385900919343435E-2</v>
      </c>
      <c r="CJ55" s="183">
        <v>3</v>
      </c>
      <c r="CK55" s="68">
        <f t="shared" ref="CK55:CS55" si="165">CK77/$BH87</f>
        <v>1.0925931965689313E-3</v>
      </c>
      <c r="CL55" s="68">
        <f t="shared" si="165"/>
        <v>1.2556668079971298E-3</v>
      </c>
      <c r="CM55" s="68">
        <f t="shared" si="165"/>
        <v>0</v>
      </c>
      <c r="CN55" s="68">
        <f t="shared" si="165"/>
        <v>1.9568833371383845E-3</v>
      </c>
      <c r="CO55" s="68">
        <f t="shared" si="165"/>
        <v>1.8427318091386452E-3</v>
      </c>
      <c r="CP55" s="68">
        <f t="shared" si="165"/>
        <v>1.0110563908548318E-3</v>
      </c>
      <c r="CQ55" s="68">
        <f t="shared" si="165"/>
        <v>1.2393594468543101E-3</v>
      </c>
      <c r="CR55" s="68">
        <f t="shared" si="165"/>
        <v>1.0436711131404715E-3</v>
      </c>
      <c r="CS55" s="68">
        <f t="shared" si="165"/>
        <v>5.5445027885587552E-4</v>
      </c>
      <c r="CT55" s="154">
        <f t="shared" si="155"/>
        <v>9.2678750883984067E-3</v>
      </c>
    </row>
    <row r="56" spans="2:98" x14ac:dyDescent="0.25">
      <c r="B56" s="181">
        <v>4</v>
      </c>
      <c r="C56" s="68">
        <f t="shared" ref="C56:K56" si="166">C78/$BH88</f>
        <v>2.5776762853781743E-3</v>
      </c>
      <c r="D56" s="68">
        <f t="shared" si="166"/>
        <v>1.5310359144695869E-2</v>
      </c>
      <c r="E56" s="68">
        <f t="shared" si="166"/>
        <v>1.2576984291744515E-2</v>
      </c>
      <c r="F56" s="68">
        <f t="shared" si="166"/>
        <v>1.2109888589024981E-4</v>
      </c>
      <c r="G56" s="68">
        <f t="shared" si="166"/>
        <v>1.994671649020829E-2</v>
      </c>
      <c r="H56" s="68">
        <f t="shared" si="166"/>
        <v>1.7542038613244756E-2</v>
      </c>
      <c r="I56" s="68">
        <f t="shared" si="166"/>
        <v>1.2161788111549374E-2</v>
      </c>
      <c r="J56" s="68">
        <f t="shared" si="166"/>
        <v>1.36495744239153E-2</v>
      </c>
      <c r="K56" s="68">
        <f t="shared" si="166"/>
        <v>9.5668119853297342E-3</v>
      </c>
      <c r="L56" s="154">
        <f t="shared" si="144"/>
        <v>0.11682547362935944</v>
      </c>
      <c r="O56" s="181" t="s">
        <v>394</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241" t="s">
        <v>683</v>
      </c>
      <c r="AD56" s="241"/>
      <c r="AE56" s="241"/>
      <c r="AF56" s="241"/>
      <c r="AG56" s="241"/>
      <c r="AH56" s="241"/>
      <c r="AI56" s="241"/>
      <c r="AJ56" s="241"/>
      <c r="AK56" s="241"/>
      <c r="AN56" s="181">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181">
        <v>4</v>
      </c>
      <c r="AY56" s="68">
        <f t="shared" ref="AY56:BG56" si="167">AY78/$BH88</f>
        <v>8.1291952114040555E-2</v>
      </c>
      <c r="AZ56" s="68">
        <f t="shared" si="167"/>
        <v>3.2956196802989411E-2</v>
      </c>
      <c r="BA56" s="68">
        <f t="shared" si="167"/>
        <v>7.2659331534149886E-3</v>
      </c>
      <c r="BB56" s="68">
        <f t="shared" si="167"/>
        <v>8.3558231264272368E-3</v>
      </c>
      <c r="BC56" s="68">
        <f t="shared" si="167"/>
        <v>4.7228565497197429E-3</v>
      </c>
      <c r="BD56" s="68">
        <f t="shared" si="167"/>
        <v>1.5621756279842226E-2</v>
      </c>
      <c r="BE56" s="68">
        <f t="shared" si="167"/>
        <v>2.9703826724794134E-2</v>
      </c>
      <c r="BF56" s="68">
        <f t="shared" si="167"/>
        <v>4.3906996055636291E-2</v>
      </c>
      <c r="BG56" s="68">
        <f t="shared" si="167"/>
        <v>6.610269185523493E-2</v>
      </c>
      <c r="BH56" s="154">
        <f t="shared" si="149"/>
        <v>0.1175714430997661</v>
      </c>
      <c r="BJ56" s="183">
        <v>4</v>
      </c>
      <c r="BK56" s="68">
        <f t="shared" ref="BK56:BS56" si="168">BK78/$BH88</f>
        <v>1.0206906096463912E-3</v>
      </c>
      <c r="BL56" s="68">
        <f t="shared" si="168"/>
        <v>3.7886651442806726E-3</v>
      </c>
      <c r="BM56" s="68">
        <f t="shared" si="168"/>
        <v>3.0966715106221024E-3</v>
      </c>
      <c r="BN56" s="68">
        <f t="shared" si="168"/>
        <v>1.7299840841464257E-5</v>
      </c>
      <c r="BO56" s="68">
        <f t="shared" si="168"/>
        <v>4.7574562314026715E-3</v>
      </c>
      <c r="BP56" s="68">
        <f t="shared" si="168"/>
        <v>4.7920559130855992E-3</v>
      </c>
      <c r="BQ56" s="68">
        <f t="shared" si="168"/>
        <v>3.5118676908172447E-3</v>
      </c>
      <c r="BR56" s="68">
        <f t="shared" si="168"/>
        <v>3.6329665767074943E-3</v>
      </c>
      <c r="BS56" s="68">
        <f t="shared" si="168"/>
        <v>3.0101723064147809E-3</v>
      </c>
      <c r="BT56" s="154">
        <f t="shared" si="151"/>
        <v>3.4875497822607661E-2</v>
      </c>
      <c r="BW56" s="183">
        <v>4</v>
      </c>
      <c r="BX56" s="68">
        <f t="shared" ref="BX56:CF56" si="169">BX78/$BH88</f>
        <v>7.7849283786589167E-4</v>
      </c>
      <c r="BY56" s="68">
        <f t="shared" si="169"/>
        <v>6.1760431804027405E-3</v>
      </c>
      <c r="BZ56" s="68">
        <f t="shared" si="169"/>
        <v>4.8785551172929207E-3</v>
      </c>
      <c r="CA56" s="68">
        <f t="shared" si="169"/>
        <v>5.1899522524392779E-5</v>
      </c>
      <c r="CB56" s="68">
        <f t="shared" si="169"/>
        <v>8.1655248771711295E-3</v>
      </c>
      <c r="CC56" s="68">
        <f t="shared" si="169"/>
        <v>6.712338246488132E-3</v>
      </c>
      <c r="CD56" s="68">
        <f t="shared" si="169"/>
        <v>4.3422600512075292E-3</v>
      </c>
      <c r="CE56" s="68">
        <f t="shared" si="169"/>
        <v>5.2591516158051344E-3</v>
      </c>
      <c r="CF56" s="68">
        <f t="shared" si="169"/>
        <v>3.5637672133416371E-3</v>
      </c>
      <c r="CG56" s="154">
        <f t="shared" si="153"/>
        <v>4.3333829605091745E-2</v>
      </c>
      <c r="CJ56" s="183">
        <v>4</v>
      </c>
      <c r="CK56" s="68">
        <f t="shared" ref="CK56:CS56" si="170">CK78/$BH88</f>
        <v>1.0379904504878556E-4</v>
      </c>
      <c r="CL56" s="68">
        <f t="shared" si="170"/>
        <v>1.3147879039512836E-3</v>
      </c>
      <c r="CM56" s="68">
        <f t="shared" si="170"/>
        <v>1.5223859940488547E-3</v>
      </c>
      <c r="CN56" s="68">
        <f t="shared" si="170"/>
        <v>3.4599681682928514E-5</v>
      </c>
      <c r="CO56" s="68">
        <f t="shared" si="170"/>
        <v>1.9202823334025327E-3</v>
      </c>
      <c r="CP56" s="68">
        <f t="shared" si="170"/>
        <v>1.6607847207805689E-3</v>
      </c>
      <c r="CQ56" s="68">
        <f t="shared" si="170"/>
        <v>9.5149124628053422E-4</v>
      </c>
      <c r="CR56" s="68">
        <f t="shared" si="170"/>
        <v>1.2455885405854266E-3</v>
      </c>
      <c r="CS56" s="68">
        <f t="shared" si="170"/>
        <v>6.573939519756418E-4</v>
      </c>
      <c r="CT56" s="154">
        <f t="shared" si="155"/>
        <v>8.9235865559980643E-3</v>
      </c>
    </row>
    <row r="57" spans="2:98" x14ac:dyDescent="0.25">
      <c r="B57" s="181">
        <v>5</v>
      </c>
      <c r="C57" s="68">
        <f t="shared" ref="C57:K57" si="171">C79/$BH89</f>
        <v>1.056672066786345E-2</v>
      </c>
      <c r="D57" s="68">
        <f t="shared" si="171"/>
        <v>8.5818118131266701E-3</v>
      </c>
      <c r="E57" s="68">
        <f t="shared" si="171"/>
        <v>1.487222149247632E-2</v>
      </c>
      <c r="F57" s="68">
        <f t="shared" si="171"/>
        <v>1.8404191660463826E-2</v>
      </c>
      <c r="G57" s="68">
        <f t="shared" si="171"/>
        <v>5.8379672198140606E-5</v>
      </c>
      <c r="H57" s="68">
        <f t="shared" si="171"/>
        <v>1.8258242479968476E-2</v>
      </c>
      <c r="I57" s="68">
        <f t="shared" si="171"/>
        <v>1.5543587722754937E-2</v>
      </c>
      <c r="J57" s="68">
        <f t="shared" si="171"/>
        <v>8.3191032882350361E-3</v>
      </c>
      <c r="K57" s="68">
        <f t="shared" si="171"/>
        <v>1.0989973291299969E-2</v>
      </c>
      <c r="L57" s="154">
        <f t="shared" si="144"/>
        <v>0.13768749767372612</v>
      </c>
      <c r="O57" s="181" t="s">
        <v>402</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181" t="s">
        <v>671</v>
      </c>
      <c r="AC57" s="181">
        <v>1</v>
      </c>
      <c r="AD57" s="181">
        <v>2</v>
      </c>
      <c r="AE57" s="181">
        <v>3</v>
      </c>
      <c r="AF57" s="181">
        <v>4</v>
      </c>
      <c r="AG57" s="181">
        <v>5</v>
      </c>
      <c r="AH57" s="181">
        <v>6</v>
      </c>
      <c r="AI57" s="181">
        <v>7</v>
      </c>
      <c r="AJ57" s="181">
        <v>8</v>
      </c>
      <c r="AK57" s="181">
        <v>9</v>
      </c>
      <c r="AN57" s="181">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181">
        <v>5</v>
      </c>
      <c r="AY57" s="68">
        <f t="shared" ref="AY57:BG57" si="172">AY79/$BH89</f>
        <v>6.4042500401360253E-2</v>
      </c>
      <c r="AZ57" s="68">
        <f t="shared" si="172"/>
        <v>5.0615175795787906E-2</v>
      </c>
      <c r="BA57" s="68">
        <f t="shared" si="172"/>
        <v>2.1688048221609236E-2</v>
      </c>
      <c r="BB57" s="68">
        <f t="shared" si="172"/>
        <v>7.9542303369966576E-3</v>
      </c>
      <c r="BC57" s="68">
        <f t="shared" si="172"/>
        <v>4.6119941036531081E-3</v>
      </c>
      <c r="BD57" s="68">
        <f t="shared" si="172"/>
        <v>8.289913452135967E-3</v>
      </c>
      <c r="BE57" s="68">
        <f t="shared" si="172"/>
        <v>2.1906971992352264E-2</v>
      </c>
      <c r="BF57" s="68">
        <f t="shared" si="172"/>
        <v>5.0279492680648595E-2</v>
      </c>
      <c r="BG57" s="68">
        <f t="shared" si="172"/>
        <v>6.310842564619E-2</v>
      </c>
      <c r="BH57" s="154">
        <f t="shared" si="149"/>
        <v>0.13936133428251804</v>
      </c>
      <c r="BJ57" s="183">
        <v>5</v>
      </c>
      <c r="BK57" s="68">
        <f t="shared" ref="BK57:BS57" si="173">BK79/$BH89</f>
        <v>3.167097216749128E-3</v>
      </c>
      <c r="BL57" s="68">
        <f t="shared" si="173"/>
        <v>2.8168191835602845E-3</v>
      </c>
      <c r="BM57" s="68">
        <f t="shared" si="173"/>
        <v>3.6049447582351827E-3</v>
      </c>
      <c r="BN57" s="68">
        <f t="shared" si="173"/>
        <v>4.8747026285447404E-3</v>
      </c>
      <c r="BO57" s="68">
        <f t="shared" si="173"/>
        <v>0</v>
      </c>
      <c r="BP57" s="68">
        <f t="shared" si="173"/>
        <v>4.2325262343651943E-3</v>
      </c>
      <c r="BQ57" s="68">
        <f t="shared" si="173"/>
        <v>4.0281973816717019E-3</v>
      </c>
      <c r="BR57" s="68">
        <f t="shared" si="173"/>
        <v>2.8751988557584249E-3</v>
      </c>
      <c r="BS57" s="68">
        <f t="shared" si="173"/>
        <v>3.0357429543033114E-3</v>
      </c>
      <c r="BT57" s="154">
        <f t="shared" si="151"/>
        <v>4.1482115606506123E-2</v>
      </c>
      <c r="BW57" s="183">
        <v>5</v>
      </c>
      <c r="BX57" s="68">
        <f t="shared" ref="BX57:CF57" si="174">BX79/$BH89</f>
        <v>3.6341345943342526E-3</v>
      </c>
      <c r="BY57" s="68">
        <f t="shared" si="174"/>
        <v>3.2108819708977334E-3</v>
      </c>
      <c r="BZ57" s="68">
        <f t="shared" si="174"/>
        <v>6.334194433498256E-3</v>
      </c>
      <c r="CA57" s="68">
        <f t="shared" si="174"/>
        <v>7.326648860866646E-3</v>
      </c>
      <c r="CB57" s="68">
        <f t="shared" si="174"/>
        <v>5.8379672198140606E-5</v>
      </c>
      <c r="CC57" s="68">
        <f t="shared" si="174"/>
        <v>7.6185472218573492E-3</v>
      </c>
      <c r="CD57" s="68">
        <f t="shared" si="174"/>
        <v>6.5239283681422129E-3</v>
      </c>
      <c r="CE57" s="68">
        <f t="shared" si="174"/>
        <v>3.0357429543033114E-3</v>
      </c>
      <c r="CF57" s="68">
        <f t="shared" si="174"/>
        <v>4.4660449231577566E-3</v>
      </c>
      <c r="CG57" s="154">
        <f t="shared" si="153"/>
        <v>5.134551680500242E-2</v>
      </c>
      <c r="CJ57" s="183">
        <v>5</v>
      </c>
      <c r="CK57" s="68">
        <f t="shared" ref="CK57:CS57" si="175">CK79/$BH89</f>
        <v>7.1515098442722247E-4</v>
      </c>
      <c r="CL57" s="68">
        <f t="shared" si="175"/>
        <v>4.9622721368419514E-4</v>
      </c>
      <c r="CM57" s="68">
        <f t="shared" si="175"/>
        <v>1.3719222966563044E-3</v>
      </c>
      <c r="CN57" s="68">
        <f t="shared" si="175"/>
        <v>1.5178714771516557E-3</v>
      </c>
      <c r="CO57" s="68">
        <f t="shared" si="175"/>
        <v>0</v>
      </c>
      <c r="CP57" s="68">
        <f t="shared" si="175"/>
        <v>1.7805800020432884E-3</v>
      </c>
      <c r="CQ57" s="68">
        <f t="shared" si="175"/>
        <v>1.4157070508049097E-3</v>
      </c>
      <c r="CR57" s="68">
        <f t="shared" si="175"/>
        <v>3.9406278733744913E-4</v>
      </c>
      <c r="CS57" s="68">
        <f t="shared" si="175"/>
        <v>8.3191032882350363E-4</v>
      </c>
      <c r="CT57" s="154">
        <f t="shared" si="155"/>
        <v>9.9192317713179736E-3</v>
      </c>
    </row>
    <row r="58" spans="2:98" x14ac:dyDescent="0.25">
      <c r="B58" s="181">
        <v>6</v>
      </c>
      <c r="C58" s="68">
        <f t="shared" ref="C58:K58" si="176">C80/$BH90</f>
        <v>9.6168977636341378E-3</v>
      </c>
      <c r="D58" s="68">
        <f t="shared" si="176"/>
        <v>1.3393715794443182E-2</v>
      </c>
      <c r="E58" s="68">
        <f t="shared" si="176"/>
        <v>1.1697644734311343E-2</v>
      </c>
      <c r="F58" s="68">
        <f t="shared" si="176"/>
        <v>1.7205504362574529E-2</v>
      </c>
      <c r="G58" s="68">
        <f t="shared" si="176"/>
        <v>2.0597646482838208E-2</v>
      </c>
      <c r="H58" s="68">
        <f t="shared" si="176"/>
        <v>2.0982322393383574E-4</v>
      </c>
      <c r="I58" s="68">
        <f t="shared" si="176"/>
        <v>1.2064835376195555E-2</v>
      </c>
      <c r="J58" s="68">
        <f t="shared" si="176"/>
        <v>1.578919760102114E-2</v>
      </c>
      <c r="K58" s="68">
        <f t="shared" si="176"/>
        <v>2.7102166424787118E-3</v>
      </c>
      <c r="L58" s="154">
        <f t="shared" si="144"/>
        <v>0.11620203223285071</v>
      </c>
      <c r="O58" s="181" t="s">
        <v>387</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181" t="s">
        <v>404</v>
      </c>
      <c r="AC58" s="3">
        <f t="shared" ref="AC58:AK58" si="177">AC90/$AM105</f>
        <v>1.77999288002848E-3</v>
      </c>
      <c r="AD58" s="3">
        <f t="shared" si="177"/>
        <v>5.1263794944820223E-2</v>
      </c>
      <c r="AE58" s="3">
        <f t="shared" si="177"/>
        <v>7.0843716625133502E-2</v>
      </c>
      <c r="AF58" s="3">
        <f t="shared" si="177"/>
        <v>3.1683873264506945E-2</v>
      </c>
      <c r="AG58" s="3">
        <f t="shared" si="177"/>
        <v>0.1060875756496974</v>
      </c>
      <c r="AH58" s="3">
        <f t="shared" si="177"/>
        <v>0.10679957280170879</v>
      </c>
      <c r="AI58" s="3">
        <f t="shared" si="177"/>
        <v>0</v>
      </c>
      <c r="AJ58" s="3">
        <f t="shared" si="177"/>
        <v>6.692773228907084E-2</v>
      </c>
      <c r="AK58" s="3">
        <f t="shared" si="177"/>
        <v>7.1199715201139199E-2</v>
      </c>
      <c r="AN58" s="181">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181">
        <v>6</v>
      </c>
      <c r="AY58" s="68">
        <f t="shared" ref="AY58:BG58" si="178">AY80/$BH90</f>
        <v>6.653144725568709E-2</v>
      </c>
      <c r="AZ58" s="68">
        <f t="shared" si="178"/>
        <v>4.345089262296515E-2</v>
      </c>
      <c r="BA58" s="68">
        <f t="shared" si="178"/>
        <v>3.1351086709447293E-2</v>
      </c>
      <c r="BB58" s="68">
        <f t="shared" si="178"/>
        <v>1.5771712332359987E-2</v>
      </c>
      <c r="BC58" s="68">
        <f t="shared" si="178"/>
        <v>4.5811403892220808E-3</v>
      </c>
      <c r="BD58" s="68">
        <f t="shared" si="178"/>
        <v>8.2705320767253593E-3</v>
      </c>
      <c r="BE58" s="68">
        <f t="shared" si="178"/>
        <v>7.5011802556346277E-3</v>
      </c>
      <c r="BF58" s="68">
        <f t="shared" si="178"/>
        <v>3.3641656904058334E-2</v>
      </c>
      <c r="BG58" s="68">
        <f t="shared" si="178"/>
        <v>8.0414750572642552E-2</v>
      </c>
      <c r="BH58" s="154">
        <f t="shared" si="149"/>
        <v>0.11632462117359911</v>
      </c>
      <c r="BJ58" s="183">
        <v>6</v>
      </c>
      <c r="BK58" s="68">
        <f t="shared" ref="BK58:BS58" si="179">BK80/$BH90</f>
        <v>2.9724956723960064E-3</v>
      </c>
      <c r="BL58" s="68">
        <f t="shared" si="179"/>
        <v>3.8467591054536553E-3</v>
      </c>
      <c r="BM58" s="68">
        <f t="shared" si="179"/>
        <v>3.3047157769579131E-3</v>
      </c>
      <c r="BN58" s="68">
        <f t="shared" si="179"/>
        <v>4.9308457624451397E-3</v>
      </c>
      <c r="BO58" s="68">
        <f t="shared" si="179"/>
        <v>5.2455805983458934E-3</v>
      </c>
      <c r="BP58" s="68">
        <f t="shared" si="179"/>
        <v>3.4970537322305958E-5</v>
      </c>
      <c r="BQ58" s="68">
        <f t="shared" si="179"/>
        <v>3.1998041649909949E-3</v>
      </c>
      <c r="BR58" s="68">
        <f t="shared" si="179"/>
        <v>4.1090381353709503E-3</v>
      </c>
      <c r="BS58" s="68">
        <f t="shared" si="179"/>
        <v>8.7426343305764889E-4</v>
      </c>
      <c r="BT58" s="154">
        <f t="shared" si="151"/>
        <v>3.5508244314586671E-2</v>
      </c>
      <c r="BW58" s="183">
        <v>6</v>
      </c>
      <c r="BX58" s="68">
        <f t="shared" ref="BX58:CF58" si="180">BX80/$BH90</f>
        <v>3.269745239635607E-3</v>
      </c>
      <c r="BY58" s="68">
        <f t="shared" si="180"/>
        <v>4.8259341504782224E-3</v>
      </c>
      <c r="BZ58" s="68">
        <f t="shared" si="180"/>
        <v>4.8609046878005284E-3</v>
      </c>
      <c r="CA58" s="68">
        <f t="shared" si="180"/>
        <v>6.6618873598992849E-3</v>
      </c>
      <c r="CB58" s="68">
        <f t="shared" si="180"/>
        <v>8.288017345386511E-3</v>
      </c>
      <c r="CC58" s="68">
        <f t="shared" si="180"/>
        <v>8.7426343305764892E-5</v>
      </c>
      <c r="CD58" s="68">
        <f t="shared" si="180"/>
        <v>4.8609046878005284E-3</v>
      </c>
      <c r="CE58" s="68">
        <f t="shared" si="180"/>
        <v>6.6444020912381323E-3</v>
      </c>
      <c r="CF58" s="68">
        <f t="shared" si="180"/>
        <v>8.2180762707419002E-4</v>
      </c>
      <c r="CG58" s="154">
        <f t="shared" si="153"/>
        <v>4.3603677373729853E-2</v>
      </c>
      <c r="CJ58" s="183">
        <v>6</v>
      </c>
      <c r="CK58" s="68">
        <f t="shared" ref="CK58:CS58" si="181">CK80/$BH90</f>
        <v>8.3929289573534294E-4</v>
      </c>
      <c r="CL58" s="68">
        <f t="shared" si="181"/>
        <v>9.9666031368571988E-4</v>
      </c>
      <c r="CM58" s="68">
        <f t="shared" si="181"/>
        <v>5.9449913447920128E-4</v>
      </c>
      <c r="CN58" s="68">
        <f t="shared" si="181"/>
        <v>1.5387036421814621E-3</v>
      </c>
      <c r="CO58" s="68">
        <f t="shared" si="181"/>
        <v>1.7834974034376038E-3</v>
      </c>
      <c r="CP58" s="68">
        <f t="shared" si="181"/>
        <v>1.7485268661152979E-5</v>
      </c>
      <c r="CQ58" s="68">
        <f t="shared" si="181"/>
        <v>1.2589393436030145E-3</v>
      </c>
      <c r="CR58" s="68">
        <f t="shared" si="181"/>
        <v>1.1190571943137907E-3</v>
      </c>
      <c r="CS58" s="68">
        <f t="shared" si="181"/>
        <v>2.9724956723960064E-4</v>
      </c>
      <c r="CT58" s="154">
        <f t="shared" si="155"/>
        <v>8.3745859232515728E-3</v>
      </c>
    </row>
    <row r="59" spans="2:98" x14ac:dyDescent="0.25">
      <c r="B59" s="181">
        <v>7</v>
      </c>
      <c r="C59" s="68">
        <f t="shared" ref="C59:K59" si="182">C81/$BH91</f>
        <v>8.5309926524976577E-3</v>
      </c>
      <c r="D59" s="68">
        <f t="shared" si="182"/>
        <v>1.2607459276427174E-2</v>
      </c>
      <c r="E59" s="68">
        <f t="shared" si="182"/>
        <v>1.4990877262192415E-2</v>
      </c>
      <c r="F59" s="68">
        <f t="shared" si="182"/>
        <v>1.2196525140950409E-2</v>
      </c>
      <c r="G59" s="68">
        <f t="shared" si="182"/>
        <v>2.0727517793448065E-2</v>
      </c>
      <c r="H59" s="68">
        <f t="shared" si="182"/>
        <v>2.0809704620543421E-2</v>
      </c>
      <c r="I59" s="68">
        <f t="shared" si="182"/>
        <v>9.8624192514423792E-5</v>
      </c>
      <c r="J59" s="68">
        <f t="shared" si="182"/>
        <v>1.2640334007265315E-2</v>
      </c>
      <c r="K59" s="68">
        <f t="shared" si="182"/>
        <v>1.4941565165935203E-2</v>
      </c>
      <c r="L59" s="154">
        <f t="shared" si="144"/>
        <v>0.12529311050731382</v>
      </c>
      <c r="O59" s="181" t="s">
        <v>401</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181" t="s">
        <v>423</v>
      </c>
      <c r="AC59" s="3">
        <f t="shared" ref="AC59:AK59" si="183">AC91/$AM106</f>
        <v>0</v>
      </c>
      <c r="AD59" s="3">
        <f t="shared" si="183"/>
        <v>9.2568448500651893E-2</v>
      </c>
      <c r="AE59" s="3">
        <f t="shared" si="183"/>
        <v>9.7783572359843543E-2</v>
      </c>
      <c r="AF59" s="3">
        <f t="shared" si="183"/>
        <v>2.0860495436766623E-2</v>
      </c>
      <c r="AG59" s="3">
        <f t="shared" si="183"/>
        <v>7.6923076923076927E-2</v>
      </c>
      <c r="AH59" s="3">
        <f t="shared" si="183"/>
        <v>6.7796610169491525E-2</v>
      </c>
      <c r="AI59" s="3">
        <f t="shared" si="183"/>
        <v>0</v>
      </c>
      <c r="AJ59" s="3">
        <f t="shared" si="183"/>
        <v>1.6949152542372881E-2</v>
      </c>
      <c r="AK59" s="3">
        <f t="shared" si="183"/>
        <v>1.8252933507170794E-2</v>
      </c>
      <c r="AL59" s="186"/>
      <c r="AN59" s="181">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181">
        <v>7</v>
      </c>
      <c r="AY59" s="68">
        <f t="shared" ref="AY59:BG59" si="184">AY81/$BH91</f>
        <v>6.9283495241382706E-2</v>
      </c>
      <c r="AZ59" s="68">
        <f t="shared" si="184"/>
        <v>4.4348011900652566E-2</v>
      </c>
      <c r="BA59" s="68">
        <f t="shared" si="184"/>
        <v>2.8765389483373604E-2</v>
      </c>
      <c r="BB59" s="68">
        <f t="shared" si="184"/>
        <v>2.4228676627710111E-2</v>
      </c>
      <c r="BC59" s="68">
        <f t="shared" si="184"/>
        <v>1.433338264542959E-2</v>
      </c>
      <c r="BD59" s="68">
        <f t="shared" si="184"/>
        <v>8.662491575850223E-3</v>
      </c>
      <c r="BE59" s="68">
        <f t="shared" si="184"/>
        <v>8.3173069020497387E-3</v>
      </c>
      <c r="BF59" s="68">
        <f t="shared" si="184"/>
        <v>1.3034830777323011E-2</v>
      </c>
      <c r="BG59" s="68">
        <f t="shared" si="184"/>
        <v>4.8769663198382565E-2</v>
      </c>
      <c r="BH59" s="154">
        <f t="shared" si="149"/>
        <v>0.12374046577850097</v>
      </c>
      <c r="BJ59" s="183">
        <v>7</v>
      </c>
      <c r="BK59" s="68">
        <f t="shared" ref="BK59:BS59" si="185">BK81/$BH91</f>
        <v>2.7450400249847953E-3</v>
      </c>
      <c r="BL59" s="68">
        <f t="shared" si="185"/>
        <v>3.8299061426434571E-3</v>
      </c>
      <c r="BM59" s="68">
        <f t="shared" si="185"/>
        <v>4.4052139323109288E-3</v>
      </c>
      <c r="BN59" s="68">
        <f t="shared" si="185"/>
        <v>3.2217236221378435E-3</v>
      </c>
      <c r="BO59" s="68">
        <f t="shared" si="185"/>
        <v>5.539392146226803E-3</v>
      </c>
      <c r="BP59" s="68">
        <f t="shared" si="185"/>
        <v>5.4078932228742377E-3</v>
      </c>
      <c r="BQ59" s="68">
        <f t="shared" si="185"/>
        <v>3.2874730838141264E-5</v>
      </c>
      <c r="BR59" s="68">
        <f t="shared" si="185"/>
        <v>3.0080378716899254E-3</v>
      </c>
      <c r="BS59" s="68">
        <f t="shared" si="185"/>
        <v>4.2572776435392933E-3</v>
      </c>
      <c r="BT59" s="154">
        <f t="shared" si="151"/>
        <v>3.9528045557747422E-2</v>
      </c>
      <c r="BW59" s="183">
        <v>7</v>
      </c>
      <c r="BX59" s="68">
        <f t="shared" ref="BX59:CF59" si="186">BX81/$BH91</f>
        <v>3.0244752371089961E-3</v>
      </c>
      <c r="BY59" s="68">
        <f t="shared" si="186"/>
        <v>4.6188996827588478E-3</v>
      </c>
      <c r="BZ59" s="68">
        <f t="shared" si="186"/>
        <v>5.7695152620937913E-3</v>
      </c>
      <c r="CA59" s="68">
        <f t="shared" si="186"/>
        <v>4.7010865098542007E-3</v>
      </c>
      <c r="CB59" s="68">
        <f t="shared" si="186"/>
        <v>8.1036211516018215E-3</v>
      </c>
      <c r="CC59" s="68">
        <f t="shared" si="186"/>
        <v>8.662491575850223E-3</v>
      </c>
      <c r="CD59" s="68">
        <f t="shared" si="186"/>
        <v>4.9312096257211896E-5</v>
      </c>
      <c r="CE59" s="68">
        <f t="shared" si="186"/>
        <v>5.3257063957788849E-3</v>
      </c>
      <c r="CF59" s="68">
        <f t="shared" si="186"/>
        <v>5.9010141854463566E-3</v>
      </c>
      <c r="CG59" s="154">
        <f t="shared" si="153"/>
        <v>4.605091748241337E-2</v>
      </c>
      <c r="CJ59" s="183">
        <v>7</v>
      </c>
      <c r="CK59" s="68">
        <f t="shared" ref="CK59:CS59" si="187">CK81/$BH91</f>
        <v>7.8899354011539033E-4</v>
      </c>
      <c r="CL59" s="68">
        <f t="shared" si="187"/>
        <v>8.2186827095353154E-4</v>
      </c>
      <c r="CM59" s="68">
        <f t="shared" si="187"/>
        <v>1.2656771372684386E-3</v>
      </c>
      <c r="CN59" s="68">
        <f t="shared" si="187"/>
        <v>1.2492397718493679E-3</v>
      </c>
      <c r="CO59" s="68">
        <f t="shared" si="187"/>
        <v>1.5944244456498513E-3</v>
      </c>
      <c r="CP59" s="68">
        <f t="shared" si="187"/>
        <v>1.956046484869405E-3</v>
      </c>
      <c r="CQ59" s="68">
        <f t="shared" si="187"/>
        <v>0</v>
      </c>
      <c r="CR59" s="68">
        <f t="shared" si="187"/>
        <v>1.1506155793349442E-3</v>
      </c>
      <c r="CS59" s="68">
        <f t="shared" si="187"/>
        <v>1.2163650410112268E-3</v>
      </c>
      <c r="CT59" s="154">
        <f t="shared" si="155"/>
        <v>8.9794171288197413E-3</v>
      </c>
    </row>
    <row r="60" spans="2:98" x14ac:dyDescent="0.25">
      <c r="B60" s="181">
        <v>8</v>
      </c>
      <c r="C60" s="68">
        <f t="shared" ref="C60:K60" si="188">C82/$BH92</f>
        <v>9.5760012135922331E-3</v>
      </c>
      <c r="D60" s="68">
        <f t="shared" si="188"/>
        <v>1.0846480582524272E-2</v>
      </c>
      <c r="E60" s="68">
        <f t="shared" si="188"/>
        <v>1.3273665048543689E-2</v>
      </c>
      <c r="F60" s="68">
        <f t="shared" si="188"/>
        <v>1.8867566747572815E-2</v>
      </c>
      <c r="G60" s="68">
        <f t="shared" si="188"/>
        <v>1.1908373786407767E-2</v>
      </c>
      <c r="H60" s="68">
        <f t="shared" si="188"/>
        <v>2.1522299757281555E-2</v>
      </c>
      <c r="I60" s="68">
        <f t="shared" si="188"/>
        <v>1.4373483009708738E-2</v>
      </c>
      <c r="J60" s="68">
        <f t="shared" si="188"/>
        <v>7.584951456310679E-5</v>
      </c>
      <c r="K60" s="68">
        <f t="shared" si="188"/>
        <v>1.551122572815534E-2</v>
      </c>
      <c r="L60" s="154">
        <f t="shared" si="144"/>
        <v>0.10760412401831243</v>
      </c>
      <c r="O60" s="181" t="s">
        <v>398</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181" t="s">
        <v>406</v>
      </c>
      <c r="AC60" s="3">
        <f t="shared" ref="AC60:AK60" si="189">AC92/$AM107</f>
        <v>2.2302591922845089E-2</v>
      </c>
      <c r="AD60" s="3">
        <f t="shared" si="189"/>
        <v>1.2055455093429777E-3</v>
      </c>
      <c r="AE60" s="3">
        <f t="shared" si="189"/>
        <v>4.822182037371911E-2</v>
      </c>
      <c r="AF60" s="3">
        <f t="shared" si="189"/>
        <v>6.148282097649186E-2</v>
      </c>
      <c r="AG60" s="3">
        <f t="shared" si="189"/>
        <v>2.8933092224231464E-2</v>
      </c>
      <c r="AH60" s="3">
        <f t="shared" si="189"/>
        <v>0.11452682338758288</v>
      </c>
      <c r="AI60" s="3">
        <f t="shared" si="189"/>
        <v>6.9921639541892705E-2</v>
      </c>
      <c r="AJ60" s="3">
        <f t="shared" si="189"/>
        <v>0</v>
      </c>
      <c r="AK60" s="3">
        <f t="shared" si="189"/>
        <v>8.1374321880650996E-2</v>
      </c>
      <c r="AN60" s="181">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181">
        <v>8</v>
      </c>
      <c r="AY60" s="68">
        <f t="shared" ref="AY60:BG60" si="190">AY82/$BH92</f>
        <v>6.9914290048543687E-2</v>
      </c>
      <c r="AZ60" s="68">
        <f t="shared" si="190"/>
        <v>4.7880006067961167E-2</v>
      </c>
      <c r="BA60" s="68">
        <f t="shared" si="190"/>
        <v>2.8405643203883495E-2</v>
      </c>
      <c r="BB60" s="68">
        <f t="shared" si="190"/>
        <v>2.0119083737864078E-2</v>
      </c>
      <c r="BC60" s="68">
        <f t="shared" si="190"/>
        <v>1.6611043689320388E-2</v>
      </c>
      <c r="BD60" s="68">
        <f t="shared" si="190"/>
        <v>1.5833586165048544E-2</v>
      </c>
      <c r="BE60" s="68">
        <f t="shared" si="190"/>
        <v>1.3008191747572815E-2</v>
      </c>
      <c r="BF60" s="68">
        <f t="shared" si="190"/>
        <v>1.1301577669902913E-2</v>
      </c>
      <c r="BG60" s="68">
        <f t="shared" si="190"/>
        <v>4.359450849514563E-2</v>
      </c>
      <c r="BH60" s="154">
        <f t="shared" si="149"/>
        <v>0.10726329706091732</v>
      </c>
      <c r="BJ60" s="183">
        <v>8</v>
      </c>
      <c r="BK60" s="68">
        <f t="shared" ref="BK60:BS60" si="191">BK82/$BH92</f>
        <v>2.8822815533980583E-3</v>
      </c>
      <c r="BL60" s="68">
        <f t="shared" si="191"/>
        <v>3.1856796116504853E-3</v>
      </c>
      <c r="BM60" s="68">
        <f t="shared" si="191"/>
        <v>4.3423847087378639E-3</v>
      </c>
      <c r="BN60" s="68">
        <f t="shared" si="191"/>
        <v>5.1956917475728158E-3</v>
      </c>
      <c r="BO60" s="68">
        <f t="shared" si="191"/>
        <v>3.2615291262135921E-3</v>
      </c>
      <c r="BP60" s="68">
        <f t="shared" si="191"/>
        <v>5.7835254854368932E-3</v>
      </c>
      <c r="BQ60" s="68">
        <f t="shared" si="191"/>
        <v>3.3373786407766988E-3</v>
      </c>
      <c r="BR60" s="68">
        <f t="shared" si="191"/>
        <v>1.8962378640776697E-5</v>
      </c>
      <c r="BS60" s="68">
        <f t="shared" si="191"/>
        <v>4.0579490291262135E-3</v>
      </c>
      <c r="BT60" s="154">
        <f t="shared" si="151"/>
        <v>3.2958648155730075E-2</v>
      </c>
      <c r="BW60" s="183">
        <v>8</v>
      </c>
      <c r="BX60" s="68">
        <f t="shared" ref="BX60:CF60" si="192">BX82/$BH92</f>
        <v>3.7166262135922331E-3</v>
      </c>
      <c r="BY60" s="68">
        <f t="shared" si="192"/>
        <v>3.9631371359223301E-3</v>
      </c>
      <c r="BZ60" s="68">
        <f t="shared" si="192"/>
        <v>4.8543689320388345E-3</v>
      </c>
      <c r="CA60" s="68">
        <f t="shared" si="192"/>
        <v>7.5280643203883496E-3</v>
      </c>
      <c r="CB60" s="68">
        <f t="shared" si="192"/>
        <v>4.4371966019417473E-3</v>
      </c>
      <c r="CC60" s="68">
        <f t="shared" si="192"/>
        <v>8.1348604368932046E-3</v>
      </c>
      <c r="CD60" s="68">
        <f t="shared" si="192"/>
        <v>6.2196601941747571E-3</v>
      </c>
      <c r="CE60" s="68">
        <f t="shared" si="192"/>
        <v>3.7924757281553395E-5</v>
      </c>
      <c r="CF60" s="68">
        <f t="shared" si="192"/>
        <v>5.8783373786407767E-3</v>
      </c>
      <c r="CG60" s="154">
        <f t="shared" si="153"/>
        <v>3.9323333457401272E-2</v>
      </c>
      <c r="CJ60" s="183">
        <v>8</v>
      </c>
      <c r="CK60" s="68">
        <f t="shared" ref="CK60:CS60" si="193">CK82/$BH92</f>
        <v>7.0160800970873788E-4</v>
      </c>
      <c r="CL60" s="68">
        <f t="shared" si="193"/>
        <v>8.722694174757282E-4</v>
      </c>
      <c r="CM60" s="68">
        <f t="shared" si="193"/>
        <v>1.005006067961165E-3</v>
      </c>
      <c r="CN60" s="68">
        <f t="shared" si="193"/>
        <v>1.573877427184466E-3</v>
      </c>
      <c r="CO60" s="68">
        <f t="shared" si="193"/>
        <v>1.005006067961165E-3</v>
      </c>
      <c r="CP60" s="68">
        <f t="shared" si="193"/>
        <v>2.0479368932038835E-3</v>
      </c>
      <c r="CQ60" s="68">
        <f t="shared" si="193"/>
        <v>1.4032160194174758E-3</v>
      </c>
      <c r="CR60" s="68">
        <f t="shared" si="193"/>
        <v>1.8962378640776697E-5</v>
      </c>
      <c r="CS60" s="68">
        <f t="shared" si="193"/>
        <v>1.4601031553398058E-3</v>
      </c>
      <c r="CT60" s="154">
        <f t="shared" si="155"/>
        <v>8.1698738229054237E-3</v>
      </c>
    </row>
    <row r="61" spans="2:98" x14ac:dyDescent="0.25">
      <c r="B61" s="181">
        <v>9</v>
      </c>
      <c r="C61" s="68">
        <f t="shared" ref="C61:K61" si="194">C83/$BH93</f>
        <v>1.0039152695512499E-2</v>
      </c>
      <c r="D61" s="68">
        <f t="shared" si="194"/>
        <v>1.3050898504166249E-2</v>
      </c>
      <c r="E61" s="68">
        <f t="shared" si="194"/>
        <v>1.2147374761570124E-2</v>
      </c>
      <c r="F61" s="68">
        <f t="shared" si="194"/>
        <v>1.7593615098885653E-2</v>
      </c>
      <c r="G61" s="68">
        <f t="shared" si="194"/>
        <v>1.9852424455375967E-2</v>
      </c>
      <c r="H61" s="68">
        <f t="shared" si="194"/>
        <v>1.2222668406786466E-2</v>
      </c>
      <c r="I61" s="68">
        <f t="shared" si="194"/>
        <v>1.7041461700632466E-2</v>
      </c>
      <c r="J61" s="68">
        <f t="shared" si="194"/>
        <v>1.9777130810159624E-2</v>
      </c>
      <c r="K61" s="68">
        <f t="shared" si="194"/>
        <v>1.7568517217146873E-4</v>
      </c>
      <c r="L61" s="154">
        <f t="shared" si="144"/>
        <v>8.0647262440912637E-2</v>
      </c>
      <c r="P61" s="241" t="s">
        <v>683</v>
      </c>
      <c r="Q61" s="241"/>
      <c r="R61" s="241"/>
      <c r="S61" s="241"/>
      <c r="T61" s="241"/>
      <c r="U61" s="241"/>
      <c r="V61" s="241"/>
      <c r="W61" s="241"/>
      <c r="X61" s="241"/>
      <c r="AB61" s="181" t="s">
        <v>405</v>
      </c>
      <c r="AC61" s="3">
        <f t="shared" ref="AC61:AK61" si="195">AC93/$AM108</f>
        <v>6.2656641604010022E-4</v>
      </c>
      <c r="AD61" s="3">
        <f t="shared" si="195"/>
        <v>5.2005012531328318E-2</v>
      </c>
      <c r="AE61" s="3">
        <f t="shared" si="195"/>
        <v>4.6365914786967416E-2</v>
      </c>
      <c r="AF61" s="3">
        <f t="shared" si="195"/>
        <v>4.8245614035087717E-2</v>
      </c>
      <c r="AG61" s="3">
        <f t="shared" si="195"/>
        <v>9.8997493734335834E-2</v>
      </c>
      <c r="AH61" s="3">
        <f t="shared" si="195"/>
        <v>5.6390977443609019E-2</v>
      </c>
      <c r="AI61" s="3">
        <f t="shared" si="195"/>
        <v>8.5213032581453629E-2</v>
      </c>
      <c r="AJ61" s="3">
        <f t="shared" si="195"/>
        <v>9.9624060150375934E-2</v>
      </c>
      <c r="AK61" s="3">
        <f t="shared" si="195"/>
        <v>1.8796992481203006E-3</v>
      </c>
      <c r="AN61" s="181">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181">
        <v>9</v>
      </c>
      <c r="AY61" s="68">
        <f t="shared" ref="AY61:BG61" si="196">AY83/$BH93</f>
        <v>6.1991767894789683E-2</v>
      </c>
      <c r="AZ61" s="68">
        <f t="shared" si="196"/>
        <v>4.3745607870695716E-2</v>
      </c>
      <c r="BA61" s="68">
        <f t="shared" si="196"/>
        <v>2.8988053408292341E-2</v>
      </c>
      <c r="BB61" s="68">
        <f t="shared" si="196"/>
        <v>2.2839072382290933E-2</v>
      </c>
      <c r="BC61" s="68">
        <f t="shared" si="196"/>
        <v>1.7267342636281498E-2</v>
      </c>
      <c r="BD61" s="68">
        <f t="shared" si="196"/>
        <v>1.4155205300672623E-2</v>
      </c>
      <c r="BE61" s="68">
        <f t="shared" si="196"/>
        <v>2.1533982531874309E-2</v>
      </c>
      <c r="BF61" s="68">
        <f t="shared" si="196"/>
        <v>3.3455476357795402E-2</v>
      </c>
      <c r="BG61" s="68">
        <f t="shared" si="196"/>
        <v>2.6402971589197872E-2</v>
      </c>
      <c r="BH61" s="154">
        <f t="shared" si="149"/>
        <v>8.1041391233601143E-2</v>
      </c>
      <c r="BJ61" s="183">
        <v>9</v>
      </c>
      <c r="BK61" s="68">
        <f t="shared" ref="BK61:BS61" si="197">BK83/$BH93</f>
        <v>3.1874309808252186E-3</v>
      </c>
      <c r="BL61" s="68">
        <f t="shared" si="197"/>
        <v>3.8650737877723119E-3</v>
      </c>
      <c r="BM61" s="68">
        <f t="shared" si="197"/>
        <v>3.7395843790784056E-3</v>
      </c>
      <c r="BN61" s="68">
        <f t="shared" si="197"/>
        <v>5.320750928621624E-3</v>
      </c>
      <c r="BO61" s="68">
        <f t="shared" si="197"/>
        <v>4.9693805842786869E-3</v>
      </c>
      <c r="BP61" s="68">
        <f t="shared" si="197"/>
        <v>3.3380182712579058E-3</v>
      </c>
      <c r="BQ61" s="68">
        <f t="shared" si="197"/>
        <v>4.7184017668908743E-3</v>
      </c>
      <c r="BR61" s="68">
        <f t="shared" si="197"/>
        <v>5.1952615199277177E-3</v>
      </c>
      <c r="BS61" s="68">
        <f t="shared" si="197"/>
        <v>2.5097881738781246E-5</v>
      </c>
      <c r="BT61" s="154">
        <f t="shared" si="151"/>
        <v>2.4639892805300181E-2</v>
      </c>
      <c r="BW61" s="183">
        <v>9</v>
      </c>
      <c r="BX61" s="68">
        <f t="shared" ref="BX61:CF61" si="198">BX83/$BH93</f>
        <v>3.5137034434293743E-3</v>
      </c>
      <c r="BY61" s="68">
        <f t="shared" si="198"/>
        <v>4.9693805842786869E-3</v>
      </c>
      <c r="BZ61" s="68">
        <f t="shared" si="198"/>
        <v>4.7936954121072179E-3</v>
      </c>
      <c r="CA61" s="68">
        <f t="shared" si="198"/>
        <v>6.4752534886055617E-3</v>
      </c>
      <c r="CB61" s="68">
        <f t="shared" si="198"/>
        <v>8.3073988555365935E-3</v>
      </c>
      <c r="CC61" s="68">
        <f t="shared" si="198"/>
        <v>4.8187932938459997E-3</v>
      </c>
      <c r="CD61" s="68">
        <f t="shared" si="198"/>
        <v>6.600742897299468E-3</v>
      </c>
      <c r="CE61" s="68">
        <f t="shared" si="198"/>
        <v>8.0313221564099983E-3</v>
      </c>
      <c r="CF61" s="68">
        <f t="shared" si="198"/>
        <v>1.0039152695512498E-4</v>
      </c>
      <c r="CG61" s="154">
        <f t="shared" si="153"/>
        <v>3.0641679383630476E-2</v>
      </c>
      <c r="CJ61" s="183">
        <v>9</v>
      </c>
      <c r="CK61" s="68">
        <f t="shared" ref="CK61:CS61" si="199">CK83/$BH93</f>
        <v>5.7725127999196872E-4</v>
      </c>
      <c r="CL61" s="68">
        <f t="shared" si="199"/>
        <v>6.5254492520831243E-4</v>
      </c>
      <c r="CM61" s="68">
        <f t="shared" si="199"/>
        <v>6.5254492520831243E-4</v>
      </c>
      <c r="CN61" s="68">
        <f t="shared" si="199"/>
        <v>1.2046983234614999E-3</v>
      </c>
      <c r="CO61" s="68">
        <f t="shared" si="199"/>
        <v>1.1294046782451561E-3</v>
      </c>
      <c r="CP61" s="68">
        <f t="shared" si="199"/>
        <v>9.5371950607368741E-4</v>
      </c>
      <c r="CQ61" s="68">
        <f t="shared" si="199"/>
        <v>1.5811665495432186E-3</v>
      </c>
      <c r="CR61" s="68">
        <f t="shared" si="199"/>
        <v>1.2046983234614999E-3</v>
      </c>
      <c r="CS61" s="68">
        <f t="shared" si="199"/>
        <v>0</v>
      </c>
      <c r="CT61" s="154">
        <f t="shared" si="155"/>
        <v>5.2666840361782112E-3</v>
      </c>
    </row>
    <row r="62" spans="2:98" x14ac:dyDescent="0.25">
      <c r="C62" s="241" t="s">
        <v>681</v>
      </c>
      <c r="D62" s="241"/>
      <c r="E62" s="241"/>
      <c r="F62" s="241"/>
      <c r="G62" s="241"/>
      <c r="H62" s="241"/>
      <c r="I62" s="241"/>
      <c r="J62" s="241"/>
      <c r="K62" s="241"/>
      <c r="O62" s="181" t="s">
        <v>671</v>
      </c>
      <c r="P62" s="181">
        <v>1</v>
      </c>
      <c r="Q62" s="181">
        <v>2</v>
      </c>
      <c r="R62" s="181">
        <v>3</v>
      </c>
      <c r="S62" s="181">
        <v>4</v>
      </c>
      <c r="T62" s="181">
        <v>5</v>
      </c>
      <c r="U62" s="181">
        <v>6</v>
      </c>
      <c r="V62" s="181">
        <v>7</v>
      </c>
      <c r="W62" s="181">
        <v>8</v>
      </c>
      <c r="X62" s="181">
        <v>9</v>
      </c>
      <c r="AB62" s="181" t="s">
        <v>407</v>
      </c>
      <c r="AC62" s="3">
        <f t="shared" ref="AC62:AK62" si="200">AC94/$AM109</f>
        <v>2.7977617905675461E-3</v>
      </c>
      <c r="AD62" s="3">
        <f t="shared" si="200"/>
        <v>5.7953637090327741E-2</v>
      </c>
      <c r="AE62" s="3">
        <f t="shared" si="200"/>
        <v>5.1958433253397281E-2</v>
      </c>
      <c r="AF62" s="3">
        <f t="shared" si="200"/>
        <v>5.9152677857713831E-2</v>
      </c>
      <c r="AG62" s="3">
        <f t="shared" si="200"/>
        <v>0.10511590727418066</v>
      </c>
      <c r="AH62" s="3">
        <f t="shared" si="200"/>
        <v>1.199040767386091E-3</v>
      </c>
      <c r="AI62" s="3">
        <f t="shared" si="200"/>
        <v>5.3557154276578735E-2</v>
      </c>
      <c r="AJ62" s="3">
        <f t="shared" si="200"/>
        <v>7.9536370903277379E-2</v>
      </c>
      <c r="AK62" s="3">
        <f t="shared" si="200"/>
        <v>1.3189448441247002E-2</v>
      </c>
      <c r="AN62" s="181">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241" t="s">
        <v>669</v>
      </c>
      <c r="AZ62" s="241"/>
      <c r="BA62" s="241"/>
      <c r="BB62" s="241"/>
      <c r="BC62" s="241"/>
      <c r="BD62" s="241"/>
      <c r="BE62" s="241"/>
      <c r="BF62" s="241"/>
      <c r="BG62" s="241"/>
      <c r="BK62" s="241" t="s">
        <v>718</v>
      </c>
      <c r="BL62" s="241"/>
      <c r="BM62" s="241"/>
      <c r="BN62" s="241"/>
      <c r="BO62" s="241"/>
      <c r="BP62" s="241"/>
      <c r="BQ62" s="241"/>
      <c r="BR62" s="241"/>
      <c r="BS62" s="241"/>
      <c r="BX62" s="241" t="s">
        <v>721</v>
      </c>
      <c r="BY62" s="241"/>
      <c r="BZ62" s="241"/>
      <c r="CA62" s="241"/>
      <c r="CB62" s="241"/>
      <c r="CC62" s="241"/>
      <c r="CD62" s="241"/>
      <c r="CE62" s="241"/>
      <c r="CF62" s="241"/>
      <c r="CK62" s="241" t="s">
        <v>724</v>
      </c>
      <c r="CL62" s="241"/>
      <c r="CM62" s="241"/>
      <c r="CN62" s="241"/>
      <c r="CO62" s="241"/>
      <c r="CP62" s="241"/>
      <c r="CQ62" s="241"/>
      <c r="CR62" s="241"/>
      <c r="CS62" s="241"/>
    </row>
    <row r="63" spans="2:98" x14ac:dyDescent="0.25">
      <c r="B63" s="181" t="s">
        <v>631</v>
      </c>
      <c r="C63" s="181">
        <v>1</v>
      </c>
      <c r="D63" s="181">
        <v>2</v>
      </c>
      <c r="E63" s="181">
        <v>3</v>
      </c>
      <c r="F63" s="181">
        <v>4</v>
      </c>
      <c r="G63" s="181">
        <v>5</v>
      </c>
      <c r="H63" s="181">
        <v>6</v>
      </c>
      <c r="I63" s="181">
        <v>7</v>
      </c>
      <c r="J63" s="181">
        <v>8</v>
      </c>
      <c r="K63" s="181">
        <v>9</v>
      </c>
      <c r="L63" s="181" t="s">
        <v>4</v>
      </c>
      <c r="O63" s="181" t="s">
        <v>385</v>
      </c>
      <c r="P63" s="3">
        <f t="shared" ref="P63:X63" si="201">P105/$Z125</f>
        <v>1.1786892975011788E-3</v>
      </c>
      <c r="Q63" s="3">
        <f t="shared" si="201"/>
        <v>7.6614804337576614E-2</v>
      </c>
      <c r="R63" s="3">
        <f t="shared" si="201"/>
        <v>8.0975954738330982E-2</v>
      </c>
      <c r="S63" s="3">
        <f t="shared" si="201"/>
        <v>5.5987741631305987E-2</v>
      </c>
      <c r="T63" s="3">
        <f t="shared" si="201"/>
        <v>8.0504479019330499E-2</v>
      </c>
      <c r="U63" s="3">
        <f t="shared" si="201"/>
        <v>8.0975954738330982E-2</v>
      </c>
      <c r="V63" s="3">
        <f t="shared" si="201"/>
        <v>6.0231023102310231E-2</v>
      </c>
      <c r="W63" s="3">
        <f t="shared" si="201"/>
        <v>5.3630363036303627E-2</v>
      </c>
      <c r="X63" s="3">
        <f t="shared" si="201"/>
        <v>4.302215935879302E-2</v>
      </c>
      <c r="AB63" s="181" t="s">
        <v>410</v>
      </c>
      <c r="AC63" s="3">
        <f t="shared" ref="AC63:AK63" si="202">AC95/$AM110</f>
        <v>1.6835016835016834E-3</v>
      </c>
      <c r="AD63" s="3">
        <f t="shared" si="202"/>
        <v>0.11279461279461279</v>
      </c>
      <c r="AE63" s="3">
        <f t="shared" si="202"/>
        <v>7.575757575757576E-2</v>
      </c>
      <c r="AF63" s="3">
        <f t="shared" si="202"/>
        <v>3.3670033670033669E-2</v>
      </c>
      <c r="AG63" s="3">
        <f t="shared" si="202"/>
        <v>7.7441077441077436E-2</v>
      </c>
      <c r="AH63" s="3">
        <f t="shared" si="202"/>
        <v>1.6835016835016834E-3</v>
      </c>
      <c r="AI63" s="3">
        <f t="shared" si="202"/>
        <v>3.7037037037037035E-2</v>
      </c>
      <c r="AJ63" s="3">
        <f t="shared" si="202"/>
        <v>3.8720538720538718E-2</v>
      </c>
      <c r="AK63" s="3">
        <f t="shared" si="202"/>
        <v>1.5151515151515152E-2</v>
      </c>
      <c r="AN63" s="181">
        <v>10</v>
      </c>
      <c r="AO63" s="3">
        <f t="shared" ref="AO63:AU70" si="203">AO95/$AV95</f>
        <v>6.8408387762117565E-2</v>
      </c>
      <c r="AP63" s="3">
        <f t="shared" si="203"/>
        <v>4.8241090867422939E-2</v>
      </c>
      <c r="AQ63" s="3">
        <f t="shared" si="203"/>
        <v>2.2459035178182651E-2</v>
      </c>
      <c r="AR63" s="3">
        <f t="shared" si="203"/>
        <v>1.0198235361521714E-2</v>
      </c>
      <c r="AS63" s="3">
        <f t="shared" si="203"/>
        <v>4.3543027386272484E-2</v>
      </c>
      <c r="AT63" s="3">
        <f t="shared" si="203"/>
        <v>1.2719147473358542E-2</v>
      </c>
      <c r="AU63" s="3">
        <f t="shared" si="203"/>
        <v>0.79443107597112406</v>
      </c>
      <c r="AV63" s="3">
        <f t="shared" si="147"/>
        <v>0.20556892402887594</v>
      </c>
      <c r="AX63" s="181" t="s">
        <v>631</v>
      </c>
      <c r="AY63" s="181">
        <v>1</v>
      </c>
      <c r="AZ63" s="181">
        <v>2</v>
      </c>
      <c r="BA63" s="181">
        <v>3</v>
      </c>
      <c r="BB63" s="181">
        <v>4</v>
      </c>
      <c r="BC63" s="181">
        <v>5</v>
      </c>
      <c r="BD63" s="181">
        <v>6</v>
      </c>
      <c r="BE63" s="181">
        <v>7</v>
      </c>
      <c r="BF63" s="181">
        <v>8</v>
      </c>
      <c r="BG63" s="181">
        <v>9</v>
      </c>
      <c r="BJ63" s="183" t="s">
        <v>631</v>
      </c>
      <c r="BK63" s="183">
        <v>1</v>
      </c>
      <c r="BL63" s="183">
        <v>2</v>
      </c>
      <c r="BM63" s="183">
        <v>3</v>
      </c>
      <c r="BN63" s="183">
        <v>4</v>
      </c>
      <c r="BO63" s="183">
        <v>5</v>
      </c>
      <c r="BP63" s="183">
        <v>6</v>
      </c>
      <c r="BQ63" s="183">
        <v>7</v>
      </c>
      <c r="BR63" s="183">
        <v>8</v>
      </c>
      <c r="BS63" s="183">
        <v>9</v>
      </c>
      <c r="BT63" s="183" t="s">
        <v>4</v>
      </c>
      <c r="BW63" s="183" t="s">
        <v>631</v>
      </c>
      <c r="BX63" s="183">
        <v>1</v>
      </c>
      <c r="BY63" s="183">
        <v>2</v>
      </c>
      <c r="BZ63" s="183">
        <v>3</v>
      </c>
      <c r="CA63" s="183">
        <v>4</v>
      </c>
      <c r="CB63" s="183">
        <v>5</v>
      </c>
      <c r="CC63" s="183">
        <v>6</v>
      </c>
      <c r="CD63" s="183">
        <v>7</v>
      </c>
      <c r="CE63" s="183">
        <v>8</v>
      </c>
      <c r="CF63" s="183">
        <v>9</v>
      </c>
      <c r="CG63" s="183" t="s">
        <v>4</v>
      </c>
      <c r="CJ63" s="183" t="s">
        <v>631</v>
      </c>
      <c r="CK63" s="183">
        <v>1</v>
      </c>
      <c r="CL63" s="183">
        <v>2</v>
      </c>
      <c r="CM63" s="183">
        <v>3</v>
      </c>
      <c r="CN63" s="183">
        <v>4</v>
      </c>
      <c r="CO63" s="183">
        <v>5</v>
      </c>
      <c r="CP63" s="183">
        <v>6</v>
      </c>
      <c r="CQ63" s="183">
        <v>7</v>
      </c>
      <c r="CR63" s="183">
        <v>8</v>
      </c>
      <c r="CS63" s="183">
        <v>9</v>
      </c>
      <c r="CT63" s="183" t="s">
        <v>4</v>
      </c>
    </row>
    <row r="64" spans="2:98" x14ac:dyDescent="0.25">
      <c r="B64" s="181">
        <v>1</v>
      </c>
      <c r="C64" s="68">
        <f t="shared" ref="C64:L64" si="204">C85/$BH85</f>
        <v>1.8794793037882111E-2</v>
      </c>
      <c r="D64" s="68">
        <f t="shared" si="204"/>
        <v>2.4157769001998928E-2</v>
      </c>
      <c r="E64" s="68">
        <f t="shared" si="204"/>
        <v>2.7911852176880698E-2</v>
      </c>
      <c r="F64" s="68">
        <f t="shared" si="204"/>
        <v>3.6395105065574571E-2</v>
      </c>
      <c r="G64" s="68">
        <f t="shared" si="204"/>
        <v>3.7492077421871189E-2</v>
      </c>
      <c r="H64" s="68">
        <f t="shared" si="204"/>
        <v>3.6273219248208276E-2</v>
      </c>
      <c r="I64" s="68">
        <f t="shared" si="204"/>
        <v>2.8691921408024963E-2</v>
      </c>
      <c r="J64" s="68">
        <f t="shared" si="204"/>
        <v>2.4962215396616451E-2</v>
      </c>
      <c r="K64" s="68">
        <f t="shared" si="204"/>
        <v>1.8014723806737847E-2</v>
      </c>
      <c r="L64" s="68">
        <f t="shared" si="204"/>
        <v>1.8331626931890204E-2</v>
      </c>
      <c r="O64" s="181" t="s">
        <v>390</v>
      </c>
      <c r="P64" s="3">
        <f t="shared" ref="P64:X64" si="205">P106/$Z126</f>
        <v>8.0007095973035305E-2</v>
      </c>
      <c r="Q64" s="3">
        <f t="shared" si="205"/>
        <v>2.6609898882384245E-4</v>
      </c>
      <c r="R64" s="3">
        <f t="shared" si="205"/>
        <v>6.3775057654780906E-2</v>
      </c>
      <c r="S64" s="3">
        <f t="shared" si="205"/>
        <v>0.10431080361894625</v>
      </c>
      <c r="T64" s="3">
        <f t="shared" si="205"/>
        <v>5.6412985630654604E-2</v>
      </c>
      <c r="U64" s="3">
        <f t="shared" si="205"/>
        <v>8.0450594287741706E-2</v>
      </c>
      <c r="V64" s="3">
        <f t="shared" si="205"/>
        <v>6.5016852935958838E-2</v>
      </c>
      <c r="W64" s="3">
        <f t="shared" si="205"/>
        <v>4.922831293241086E-2</v>
      </c>
      <c r="X64" s="3">
        <f t="shared" si="205"/>
        <v>4.3817633492992725E-2</v>
      </c>
      <c r="Y64" s="186"/>
      <c r="AB64" s="181" t="s">
        <v>411</v>
      </c>
      <c r="AC64" s="3">
        <f t="shared" ref="AC64:AK64" si="206">AC96/$AM111</f>
        <v>1.5350877192982455E-2</v>
      </c>
      <c r="AD64" s="3">
        <f t="shared" si="206"/>
        <v>1.0964912280701754E-3</v>
      </c>
      <c r="AE64" s="3">
        <f t="shared" si="206"/>
        <v>6.0307017543859649E-2</v>
      </c>
      <c r="AF64" s="3">
        <f t="shared" si="206"/>
        <v>3.399122807017544E-2</v>
      </c>
      <c r="AG64" s="3">
        <f t="shared" si="206"/>
        <v>6.7434210526315791E-2</v>
      </c>
      <c r="AH64" s="3">
        <f t="shared" si="206"/>
        <v>0.11293859649122807</v>
      </c>
      <c r="AI64" s="3">
        <f t="shared" si="206"/>
        <v>5.4824561403508769E-4</v>
      </c>
      <c r="AJ64" s="3">
        <f t="shared" si="206"/>
        <v>5.8662280701754388E-2</v>
      </c>
      <c r="AK64" s="3">
        <f t="shared" si="206"/>
        <v>8.0592105263157895E-2</v>
      </c>
      <c r="AN64" s="181">
        <v>11</v>
      </c>
      <c r="AO64" s="3">
        <f t="shared" si="203"/>
        <v>7.0484581497797363E-2</v>
      </c>
      <c r="AP64" s="3">
        <f t="shared" si="203"/>
        <v>4.5783511642542477E-2</v>
      </c>
      <c r="AQ64" s="3">
        <f t="shared" si="203"/>
        <v>2.3127753303964757E-2</v>
      </c>
      <c r="AR64" s="3">
        <f t="shared" si="203"/>
        <v>8.9679043423536824E-3</v>
      </c>
      <c r="AS64" s="3">
        <f t="shared" si="203"/>
        <v>4.3266205160478285E-2</v>
      </c>
      <c r="AT64" s="3">
        <f t="shared" si="203"/>
        <v>1.2743864065449969E-2</v>
      </c>
      <c r="AU64" s="3">
        <f t="shared" si="203"/>
        <v>0.79562617998741347</v>
      </c>
      <c r="AV64" s="3">
        <f t="shared" si="147"/>
        <v>0.20437382001258653</v>
      </c>
      <c r="AX64" s="181">
        <v>1</v>
      </c>
      <c r="AY64" s="68">
        <f t="shared" ref="AY64:BG64" si="207">AY85/$BH85</f>
        <v>0.13222173467895276</v>
      </c>
      <c r="AZ64" s="68">
        <f t="shared" si="207"/>
        <v>9.3486421919945398E-2</v>
      </c>
      <c r="BA64" s="68">
        <f t="shared" si="207"/>
        <v>6.3161230559212134E-2</v>
      </c>
      <c r="BB64" s="68">
        <f t="shared" si="207"/>
        <v>5.0582614207010872E-2</v>
      </c>
      <c r="BC64" s="68">
        <f t="shared" si="207"/>
        <v>4.6974794012968654E-2</v>
      </c>
      <c r="BD64" s="68">
        <f t="shared" si="207"/>
        <v>5.3215347862122765E-2</v>
      </c>
      <c r="BE64" s="68">
        <f t="shared" si="207"/>
        <v>6.1966749549022475E-2</v>
      </c>
      <c r="BF64" s="68">
        <f t="shared" si="207"/>
        <v>9.3218273121739553E-2</v>
      </c>
      <c r="BG64" s="68">
        <f t="shared" si="207"/>
        <v>0.13458631953585881</v>
      </c>
      <c r="BJ64" s="183">
        <v>1</v>
      </c>
      <c r="BK64" s="68">
        <f t="shared" ref="BK64:BT64" si="208">BK85/$BH85</f>
        <v>6.0942908683145631E-3</v>
      </c>
      <c r="BL64" s="68">
        <f t="shared" si="208"/>
        <v>7.5325435132367995E-3</v>
      </c>
      <c r="BM64" s="68">
        <f t="shared" si="208"/>
        <v>7.9957096192287067E-3</v>
      </c>
      <c r="BN64" s="68">
        <f t="shared" si="208"/>
        <v>1.0896592072546438E-2</v>
      </c>
      <c r="BO64" s="68">
        <f t="shared" si="208"/>
        <v>1.0652820437813857E-2</v>
      </c>
      <c r="BP64" s="68">
        <f t="shared" si="208"/>
        <v>1.0652820437813857E-2</v>
      </c>
      <c r="BQ64" s="68">
        <f t="shared" si="208"/>
        <v>8.4832528886938721E-3</v>
      </c>
      <c r="BR64" s="68">
        <f t="shared" si="208"/>
        <v>7.3619033689239924E-3</v>
      </c>
      <c r="BS64" s="68">
        <f t="shared" si="208"/>
        <v>5.7042562527424307E-3</v>
      </c>
      <c r="BT64" s="68">
        <f t="shared" si="208"/>
        <v>6.9474915898786018E-3</v>
      </c>
      <c r="BW64" s="183">
        <v>1</v>
      </c>
      <c r="BX64" s="68">
        <f t="shared" ref="BX64:CG64" si="209">BX85/$BH85</f>
        <v>7.7031836575496074E-3</v>
      </c>
      <c r="BY64" s="68">
        <f t="shared" si="209"/>
        <v>8.5807615425869052E-3</v>
      </c>
      <c r="BZ64" s="68">
        <f t="shared" si="209"/>
        <v>1.1018477889912729E-2</v>
      </c>
      <c r="CA64" s="68">
        <f t="shared" si="209"/>
        <v>1.4821315391741016E-2</v>
      </c>
      <c r="CB64" s="68">
        <f t="shared" si="209"/>
        <v>1.3894983179757204E-2</v>
      </c>
      <c r="CC64" s="68">
        <f t="shared" si="209"/>
        <v>1.4528789430061919E-2</v>
      </c>
      <c r="CD64" s="68">
        <f t="shared" si="209"/>
        <v>1.1067232216859246E-2</v>
      </c>
      <c r="CE64" s="68">
        <f t="shared" si="209"/>
        <v>9.1901906294183603E-3</v>
      </c>
      <c r="CF64" s="68">
        <f t="shared" si="209"/>
        <v>6.9962459168251183E-3</v>
      </c>
      <c r="CG64" s="68">
        <f t="shared" si="209"/>
        <v>5.6798790892691724E-3</v>
      </c>
      <c r="CJ64" s="183">
        <v>1</v>
      </c>
      <c r="CK64" s="68">
        <f t="shared" ref="CK64:CT64" si="210">CK85/$BH85</f>
        <v>9.2633221198381351E-4</v>
      </c>
      <c r="CL64" s="68">
        <f t="shared" si="210"/>
        <v>1.7307786066013359E-3</v>
      </c>
      <c r="CM64" s="68">
        <f t="shared" si="210"/>
        <v>1.9501730778606601E-3</v>
      </c>
      <c r="CN64" s="68">
        <f t="shared" si="210"/>
        <v>2.4620935107990834E-3</v>
      </c>
      <c r="CO64" s="68">
        <f t="shared" si="210"/>
        <v>2.7789966359514405E-3</v>
      </c>
      <c r="CP64" s="68">
        <f t="shared" si="210"/>
        <v>2.3402076934327921E-3</v>
      </c>
      <c r="CQ64" s="68">
        <f t="shared" si="210"/>
        <v>2.3889620203793086E-3</v>
      </c>
      <c r="CR64" s="68">
        <f t="shared" si="210"/>
        <v>1.9257959143874018E-3</v>
      </c>
      <c r="CS64" s="68">
        <f t="shared" si="210"/>
        <v>9.5070937545707179E-4</v>
      </c>
      <c r="CT64" s="68">
        <f t="shared" si="210"/>
        <v>1.2919896640826874E-3</v>
      </c>
    </row>
    <row r="65" spans="2:98" x14ac:dyDescent="0.25">
      <c r="B65" s="181">
        <v>2</v>
      </c>
      <c r="C65" s="68">
        <f t="shared" ref="C65:L65" si="211">C86/$BH86</f>
        <v>1.9531473738472995E-2</v>
      </c>
      <c r="D65" s="68">
        <f t="shared" si="211"/>
        <v>2.5984687935544228E-2</v>
      </c>
      <c r="E65" s="68">
        <f t="shared" si="211"/>
        <v>2.9879527273421538E-2</v>
      </c>
      <c r="F65" s="68">
        <f t="shared" si="211"/>
        <v>3.8146514691563091E-2</v>
      </c>
      <c r="G65" s="68">
        <f t="shared" si="211"/>
        <v>3.9120224526032421E-2</v>
      </c>
      <c r="H65" s="68">
        <f t="shared" si="211"/>
        <v>3.7478282452221394E-2</v>
      </c>
      <c r="I65" s="68">
        <f t="shared" si="211"/>
        <v>3.0414113064894898E-2</v>
      </c>
      <c r="J65" s="68">
        <f t="shared" si="211"/>
        <v>2.4571854058078928E-2</v>
      </c>
      <c r="K65" s="68">
        <f t="shared" si="211"/>
        <v>1.8691410351872006E-2</v>
      </c>
      <c r="L65" s="68">
        <f t="shared" si="211"/>
        <v>1.7221299425320274E-2</v>
      </c>
      <c r="O65" s="181" t="s">
        <v>397</v>
      </c>
      <c r="P65" s="3">
        <f t="shared" ref="P65:X65" si="212">P107/$Z127</f>
        <v>6.3996351751919131E-2</v>
      </c>
      <c r="Q65" s="3">
        <f t="shared" si="212"/>
        <v>6.2020217374781486E-2</v>
      </c>
      <c r="R65" s="3">
        <f t="shared" si="212"/>
        <v>2.280155050543437E-4</v>
      </c>
      <c r="S65" s="3">
        <f t="shared" si="212"/>
        <v>9.0370145169871546E-2</v>
      </c>
      <c r="T65" s="3">
        <f t="shared" si="212"/>
        <v>9.2726305388766431E-2</v>
      </c>
      <c r="U65" s="3">
        <f t="shared" si="212"/>
        <v>5.3127612677662084E-2</v>
      </c>
      <c r="V65" s="3">
        <f t="shared" si="212"/>
        <v>7.1596868587063919E-2</v>
      </c>
      <c r="W65" s="3">
        <f t="shared" si="212"/>
        <v>5.6091814243368551E-2</v>
      </c>
      <c r="X65" s="3">
        <f t="shared" si="212"/>
        <v>3.435433609485445E-2</v>
      </c>
      <c r="AB65" s="181" t="s">
        <v>415</v>
      </c>
      <c r="AC65" s="3">
        <f t="shared" ref="AC65:AK65" si="213">AC97/$AM112</f>
        <v>9.2445328031809146E-2</v>
      </c>
      <c r="AD65" s="3">
        <f t="shared" si="213"/>
        <v>0</v>
      </c>
      <c r="AE65" s="3">
        <f t="shared" si="213"/>
        <v>7.9522862823061632E-2</v>
      </c>
      <c r="AF65" s="3">
        <f t="shared" si="213"/>
        <v>8.74751491053678E-2</v>
      </c>
      <c r="AG65" s="3">
        <f t="shared" si="213"/>
        <v>3.8767395626242547E-2</v>
      </c>
      <c r="AH65" s="3">
        <f t="shared" si="213"/>
        <v>5.9642147117296221E-2</v>
      </c>
      <c r="AI65" s="3">
        <f t="shared" si="213"/>
        <v>0</v>
      </c>
      <c r="AJ65" s="3">
        <f t="shared" si="213"/>
        <v>2.8827037773359841E-2</v>
      </c>
      <c r="AK65" s="3">
        <f t="shared" si="213"/>
        <v>2.186878727634195E-2</v>
      </c>
      <c r="AN65" s="181">
        <v>12</v>
      </c>
      <c r="AO65" s="3">
        <f t="shared" si="203"/>
        <v>7.2172102706453856E-2</v>
      </c>
      <c r="AP65" s="3">
        <f t="shared" si="203"/>
        <v>4.8114735137635901E-2</v>
      </c>
      <c r="AQ65" s="3">
        <f t="shared" si="203"/>
        <v>2.5907934304880871E-2</v>
      </c>
      <c r="AR65" s="3">
        <f t="shared" si="203"/>
        <v>9.7154753643303258E-3</v>
      </c>
      <c r="AS65" s="3">
        <f t="shared" si="203"/>
        <v>4.6264168401572985E-2</v>
      </c>
      <c r="AT65" s="3">
        <f t="shared" si="203"/>
        <v>1.5729817256534814E-2</v>
      </c>
      <c r="AU65" s="3">
        <f t="shared" si="203"/>
        <v>0.78209576682859128</v>
      </c>
      <c r="AV65" s="3">
        <f t="shared" si="147"/>
        <v>0.21790423317140872</v>
      </c>
      <c r="AX65" s="181">
        <v>2</v>
      </c>
      <c r="AY65" s="68">
        <f t="shared" ref="AY65:BG65" si="214">AY86/$BH86</f>
        <v>0.13956507627393702</v>
      </c>
      <c r="AZ65" s="68">
        <f t="shared" si="214"/>
        <v>9.2807911869713808E-2</v>
      </c>
      <c r="BA65" s="68">
        <f t="shared" si="214"/>
        <v>6.1591920117608875E-2</v>
      </c>
      <c r="BB65" s="68">
        <f t="shared" si="214"/>
        <v>4.8494568226511638E-2</v>
      </c>
      <c r="BC65" s="68">
        <f t="shared" si="214"/>
        <v>4.3511464955992132E-2</v>
      </c>
      <c r="BD65" s="68">
        <f t="shared" si="214"/>
        <v>4.9697386257326691E-2</v>
      </c>
      <c r="BE65" s="68">
        <f t="shared" si="214"/>
        <v>6.2241060007255093E-2</v>
      </c>
      <c r="BF65" s="68">
        <f t="shared" si="214"/>
        <v>9.5461748477385117E-2</v>
      </c>
      <c r="BG65" s="68">
        <f t="shared" si="214"/>
        <v>0.14048150905931994</v>
      </c>
      <c r="BJ65" s="183">
        <v>2</v>
      </c>
      <c r="BK65" s="68">
        <f t="shared" ref="BK65:BT65" si="215">BK86/$BH86</f>
        <v>6.185921301334555E-3</v>
      </c>
      <c r="BL65" s="68">
        <f t="shared" si="215"/>
        <v>8.4579109150963207E-3</v>
      </c>
      <c r="BM65" s="68">
        <f t="shared" si="215"/>
        <v>9.1834202035244485E-3</v>
      </c>
      <c r="BN65" s="68">
        <f t="shared" si="215"/>
        <v>1.193271855967314E-2</v>
      </c>
      <c r="BO65" s="68">
        <f t="shared" si="215"/>
        <v>1.1875441510586707E-2</v>
      </c>
      <c r="BP65" s="68">
        <f t="shared" si="215"/>
        <v>1.1703610363327415E-2</v>
      </c>
      <c r="BQ65" s="68">
        <f t="shared" si="215"/>
        <v>9.3552513507837408E-3</v>
      </c>
      <c r="BR65" s="68">
        <f t="shared" si="215"/>
        <v>7.808771025450102E-3</v>
      </c>
      <c r="BS65" s="68">
        <f t="shared" si="215"/>
        <v>6.3768447982893257E-3</v>
      </c>
      <c r="BT65" s="68">
        <f t="shared" si="215"/>
        <v>6.6250453443305272E-3</v>
      </c>
      <c r="BW65" s="183">
        <v>2</v>
      </c>
      <c r="BX65" s="68">
        <f t="shared" ref="BX65:CG65" si="216">BX86/$BH86</f>
        <v>7.1023540867174526E-3</v>
      </c>
      <c r="BY65" s="68">
        <f t="shared" si="216"/>
        <v>9.6798212956068497E-3</v>
      </c>
      <c r="BZ65" s="68">
        <f t="shared" si="216"/>
        <v>1.109265517307215E-2</v>
      </c>
      <c r="CA65" s="68">
        <f t="shared" si="216"/>
        <v>1.4090154075262042E-2</v>
      </c>
      <c r="CB65" s="68">
        <f t="shared" si="216"/>
        <v>1.4911125112167554E-2</v>
      </c>
      <c r="CC65" s="68">
        <f t="shared" si="216"/>
        <v>1.3861045878916319E-2</v>
      </c>
      <c r="CD65" s="68">
        <f t="shared" si="216"/>
        <v>1.1054470473681195E-2</v>
      </c>
      <c r="CE65" s="68">
        <f t="shared" si="216"/>
        <v>9.0115890562651544E-3</v>
      </c>
      <c r="CF65" s="68">
        <f t="shared" si="216"/>
        <v>6.5295835958531414E-3</v>
      </c>
      <c r="CG65" s="68">
        <f t="shared" si="216"/>
        <v>5.6131508104702446E-3</v>
      </c>
      <c r="CJ65" s="183">
        <v>2</v>
      </c>
      <c r="CK65" s="68">
        <f t="shared" ref="CK65:CT65" si="217">CK86/$BH86</f>
        <v>1.2791874295969604E-3</v>
      </c>
      <c r="CL65" s="68">
        <f t="shared" si="217"/>
        <v>1.3937415277698226E-3</v>
      </c>
      <c r="CM65" s="68">
        <f t="shared" si="217"/>
        <v>1.8710502701567483E-3</v>
      </c>
      <c r="CN65" s="68">
        <f t="shared" si="217"/>
        <v>2.7492983561486911E-3</v>
      </c>
      <c r="CO65" s="68">
        <f t="shared" si="217"/>
        <v>2.8638524543215535E-3</v>
      </c>
      <c r="CP65" s="68">
        <f t="shared" si="217"/>
        <v>2.4438207610210589E-3</v>
      </c>
      <c r="CQ65" s="68">
        <f t="shared" si="217"/>
        <v>2.2528972640662886E-3</v>
      </c>
      <c r="CR65" s="68">
        <f t="shared" si="217"/>
        <v>1.737403822288409E-3</v>
      </c>
      <c r="CS65" s="68">
        <f t="shared" si="217"/>
        <v>1.0882639326421904E-3</v>
      </c>
      <c r="CT65" s="68">
        <f t="shared" si="217"/>
        <v>1.2791874295969604E-3</v>
      </c>
    </row>
    <row r="66" spans="2:98" x14ac:dyDescent="0.25">
      <c r="B66" s="181">
        <v>3</v>
      </c>
      <c r="C66" s="68">
        <f t="shared" ref="C66:L66" si="218">C87/$BH87</f>
        <v>1.9568833371383841E-2</v>
      </c>
      <c r="D66" s="68">
        <f t="shared" si="218"/>
        <v>2.5896089494797953E-2</v>
      </c>
      <c r="E66" s="68">
        <f t="shared" si="218"/>
        <v>3.2125501451355142E-2</v>
      </c>
      <c r="F66" s="68">
        <f t="shared" si="218"/>
        <v>3.7539545350771336E-2</v>
      </c>
      <c r="G66" s="68">
        <f t="shared" si="218"/>
        <v>3.9838883271908938E-2</v>
      </c>
      <c r="H66" s="68">
        <f t="shared" si="218"/>
        <v>3.8403835491340792E-2</v>
      </c>
      <c r="I66" s="68">
        <f t="shared" si="218"/>
        <v>3.1407977561071068E-2</v>
      </c>
      <c r="J66" s="68">
        <f t="shared" si="218"/>
        <v>2.5716708522226933E-2</v>
      </c>
      <c r="K66" s="68">
        <f t="shared" si="218"/>
        <v>1.8851309481099768E-2</v>
      </c>
      <c r="L66" s="68">
        <f t="shared" si="218"/>
        <v>1.6617201004533448E-2</v>
      </c>
      <c r="O66" s="181" t="s">
        <v>396</v>
      </c>
      <c r="P66" s="3">
        <f t="shared" ref="P66:X66" si="219">P108/$Z128</f>
        <v>1.1173639996737624E-2</v>
      </c>
      <c r="Q66" s="3">
        <f t="shared" si="219"/>
        <v>7.1364489030258549E-2</v>
      </c>
      <c r="R66" s="3">
        <f t="shared" si="219"/>
        <v>5.798874480058723E-2</v>
      </c>
      <c r="S66" s="3">
        <f t="shared" si="219"/>
        <v>4.8935649620748714E-4</v>
      </c>
      <c r="T66" s="3">
        <f t="shared" si="219"/>
        <v>9.2896174863387984E-2</v>
      </c>
      <c r="U66" s="3">
        <f t="shared" si="219"/>
        <v>8.1314737786477451E-2</v>
      </c>
      <c r="V66" s="3">
        <f t="shared" si="219"/>
        <v>5.6112878231791861E-2</v>
      </c>
      <c r="W66" s="3">
        <f t="shared" si="219"/>
        <v>6.3453225674904162E-2</v>
      </c>
      <c r="X66" s="3">
        <f t="shared" si="219"/>
        <v>4.4123644074708424E-2</v>
      </c>
      <c r="AB66" s="181" t="s">
        <v>409</v>
      </c>
      <c r="AC66" s="3">
        <f t="shared" ref="AC66:AK66" si="220">AC98/$AM113</f>
        <v>0</v>
      </c>
      <c r="AD66" s="3">
        <f t="shared" si="220"/>
        <v>6.3229571984435795E-2</v>
      </c>
      <c r="AE66" s="3">
        <f t="shared" si="220"/>
        <v>5.8041504539559016E-2</v>
      </c>
      <c r="AF66" s="3">
        <f t="shared" si="220"/>
        <v>3.2425421530479895E-4</v>
      </c>
      <c r="AG66" s="3">
        <f t="shared" si="220"/>
        <v>8.9494163424124515E-2</v>
      </c>
      <c r="AH66" s="3">
        <f t="shared" si="220"/>
        <v>8.5927367055771725E-2</v>
      </c>
      <c r="AI66" s="3">
        <f t="shared" si="220"/>
        <v>5.6095979247730222E-2</v>
      </c>
      <c r="AJ66" s="3">
        <f t="shared" si="220"/>
        <v>5.6744487678339818E-2</v>
      </c>
      <c r="AK66" s="3">
        <f t="shared" si="220"/>
        <v>4.1828793774319063E-2</v>
      </c>
      <c r="AN66" s="181">
        <v>13</v>
      </c>
      <c r="AO66" s="3">
        <f t="shared" si="203"/>
        <v>8.4769124741557553E-2</v>
      </c>
      <c r="AP66" s="3">
        <f t="shared" si="203"/>
        <v>4.6519641626464506E-2</v>
      </c>
      <c r="AQ66" s="3">
        <f t="shared" si="203"/>
        <v>2.4121295658166782E-2</v>
      </c>
      <c r="AR66" s="3">
        <f t="shared" si="203"/>
        <v>1.171605789110958E-2</v>
      </c>
      <c r="AS66" s="3">
        <f t="shared" si="203"/>
        <v>4.8587181254307374E-2</v>
      </c>
      <c r="AT66" s="3">
        <f t="shared" si="203"/>
        <v>1.4472777394900068E-2</v>
      </c>
      <c r="AU66" s="3">
        <f t="shared" si="203"/>
        <v>0.76981392143349414</v>
      </c>
      <c r="AV66" s="3">
        <f t="shared" si="147"/>
        <v>0.23018607856650586</v>
      </c>
      <c r="AX66" s="181">
        <v>3</v>
      </c>
      <c r="AY66" s="68">
        <f t="shared" ref="AY66:BG66" si="221">AY87/$BH87</f>
        <v>0.14032484263396497</v>
      </c>
      <c r="AZ66" s="68">
        <f t="shared" si="221"/>
        <v>9.4778382962069072E-2</v>
      </c>
      <c r="BA66" s="68">
        <f t="shared" si="221"/>
        <v>6.227781220442908E-2</v>
      </c>
      <c r="BB66" s="68">
        <f t="shared" si="221"/>
        <v>4.9884217735885979E-2</v>
      </c>
      <c r="BC66" s="68">
        <f t="shared" si="221"/>
        <v>4.4959394670754375E-2</v>
      </c>
      <c r="BD66" s="68">
        <f t="shared" si="221"/>
        <v>5.0715893154169793E-2</v>
      </c>
      <c r="BE66" s="68">
        <f t="shared" si="221"/>
        <v>6.1038452757574767E-2</v>
      </c>
      <c r="BF66" s="68">
        <f t="shared" si="221"/>
        <v>9.6572192687779265E-2</v>
      </c>
      <c r="BG66" s="68">
        <f t="shared" si="221"/>
        <v>0.1410749812465347</v>
      </c>
      <c r="BJ66" s="183">
        <v>3</v>
      </c>
      <c r="BK66" s="68">
        <f t="shared" ref="BK66:BT66" si="222">BK87/$BH87</f>
        <v>6.3435634845569293E-3</v>
      </c>
      <c r="BL66" s="68">
        <f t="shared" si="222"/>
        <v>8.2678320994096742E-3</v>
      </c>
      <c r="BM66" s="68">
        <f t="shared" si="222"/>
        <v>1.0175793353119598E-2</v>
      </c>
      <c r="BN66" s="68">
        <f t="shared" si="222"/>
        <v>1.1447767522259547E-2</v>
      </c>
      <c r="BO66" s="68">
        <f t="shared" si="222"/>
        <v>1.1512996966830828E-2</v>
      </c>
      <c r="BP66" s="68">
        <f t="shared" si="222"/>
        <v>1.1969603078829784E-2</v>
      </c>
      <c r="BQ66" s="68">
        <f t="shared" si="222"/>
        <v>9.5234989074068042E-3</v>
      </c>
      <c r="BR66" s="68">
        <f t="shared" si="222"/>
        <v>7.8438407096963567E-3</v>
      </c>
      <c r="BS66" s="68">
        <f t="shared" si="222"/>
        <v>6.1641825119859101E-3</v>
      </c>
      <c r="BT66" s="68">
        <f t="shared" si="222"/>
        <v>6.1478751508430903E-3</v>
      </c>
      <c r="BW66" s="183">
        <v>3</v>
      </c>
      <c r="BX66" s="68">
        <f t="shared" ref="BX66:CG66" si="223">BX87/$BH87</f>
        <v>7.1589315416979221E-3</v>
      </c>
      <c r="BY66" s="68">
        <f t="shared" si="223"/>
        <v>9.3767326571214255E-3</v>
      </c>
      <c r="BZ66" s="68">
        <f t="shared" si="223"/>
        <v>1.123577182740289E-2</v>
      </c>
      <c r="CA66" s="68">
        <f t="shared" si="223"/>
        <v>1.4203711555396107E-2</v>
      </c>
      <c r="CB66" s="68">
        <f t="shared" si="223"/>
        <v>1.5361534196536316E-2</v>
      </c>
      <c r="CC66" s="68">
        <f t="shared" si="223"/>
        <v>1.379602752682561E-2</v>
      </c>
      <c r="CD66" s="68">
        <f t="shared" si="223"/>
        <v>1.2279442940543362E-2</v>
      </c>
      <c r="CE66" s="68">
        <f t="shared" si="223"/>
        <v>9.6050357131209022E-3</v>
      </c>
      <c r="CF66" s="68">
        <f t="shared" si="223"/>
        <v>6.5555591794135872E-3</v>
      </c>
      <c r="CG66" s="68">
        <f t="shared" si="223"/>
        <v>5.1205113988454388E-3</v>
      </c>
      <c r="CJ66" s="183">
        <v>3</v>
      </c>
      <c r="CK66" s="68">
        <f t="shared" ref="CK66:CT66" si="224">CK87/$BH87</f>
        <v>1.3698183359968691E-3</v>
      </c>
      <c r="CL66" s="68">
        <f t="shared" si="224"/>
        <v>1.7122729199960862E-3</v>
      </c>
      <c r="CM66" s="68">
        <f t="shared" si="224"/>
        <v>2.1851863931378625E-3</v>
      </c>
      <c r="CN66" s="68">
        <f t="shared" si="224"/>
        <v>2.7722513942793777E-3</v>
      </c>
      <c r="CO66" s="68">
        <f t="shared" si="224"/>
        <v>2.9027102834219367E-3</v>
      </c>
      <c r="CP66" s="68">
        <f t="shared" si="224"/>
        <v>2.7396366719937382E-3</v>
      </c>
      <c r="CQ66" s="68">
        <f t="shared" si="224"/>
        <v>2.250415837709142E-3</v>
      </c>
      <c r="CR66" s="68">
        <f t="shared" si="224"/>
        <v>1.7611950034245459E-3</v>
      </c>
      <c r="CS66" s="68">
        <f t="shared" si="224"/>
        <v>1.2230520857114901E-3</v>
      </c>
      <c r="CT66" s="68">
        <f t="shared" si="224"/>
        <v>9.94749029712012E-4</v>
      </c>
    </row>
    <row r="67" spans="2:98" x14ac:dyDescent="0.25">
      <c r="B67" s="181">
        <v>4</v>
      </c>
      <c r="C67" s="68">
        <f t="shared" ref="C67:L67" si="225">C88/$BH88</f>
        <v>1.9427721264964361E-2</v>
      </c>
      <c r="D67" s="68">
        <f t="shared" si="225"/>
        <v>2.473877240329389E-2</v>
      </c>
      <c r="E67" s="68">
        <f t="shared" si="225"/>
        <v>3.3751989481696769E-2</v>
      </c>
      <c r="F67" s="68">
        <f t="shared" si="225"/>
        <v>3.8457546190575044E-2</v>
      </c>
      <c r="G67" s="68">
        <f t="shared" si="225"/>
        <v>3.8405646668050651E-2</v>
      </c>
      <c r="H67" s="68">
        <f t="shared" si="225"/>
        <v>4.0723825340806867E-2</v>
      </c>
      <c r="I67" s="68">
        <f t="shared" si="225"/>
        <v>3.1641408899038131E-2</v>
      </c>
      <c r="J67" s="68">
        <f t="shared" si="225"/>
        <v>2.5742163172098816E-2</v>
      </c>
      <c r="K67" s="68">
        <f t="shared" si="225"/>
        <v>1.9566119991696076E-2</v>
      </c>
      <c r="L67" s="68">
        <f t="shared" si="225"/>
        <v>1.6694346412013009E-2</v>
      </c>
      <c r="O67" s="181" t="s">
        <v>399</v>
      </c>
      <c r="P67" s="3">
        <f t="shared" ref="P67:X67" si="226">P109/$Z129</f>
        <v>4.9251870324189526E-2</v>
      </c>
      <c r="Q67" s="3">
        <f t="shared" si="226"/>
        <v>3.9553893045164865E-2</v>
      </c>
      <c r="R67" s="3">
        <f t="shared" si="226"/>
        <v>6.9201995012468834E-2</v>
      </c>
      <c r="S67" s="3">
        <f t="shared" si="226"/>
        <v>8.6242726517040735E-2</v>
      </c>
      <c r="T67" s="3">
        <f t="shared" si="226"/>
        <v>2.7708506511499033E-4</v>
      </c>
      <c r="U67" s="3">
        <f t="shared" si="226"/>
        <v>8.5272928789138266E-2</v>
      </c>
      <c r="V67" s="3">
        <f t="shared" si="226"/>
        <v>7.2596287060127454E-2</v>
      </c>
      <c r="W67" s="3">
        <f t="shared" si="226"/>
        <v>3.8514824050983651E-2</v>
      </c>
      <c r="X67" s="3">
        <f t="shared" si="226"/>
        <v>5.1607093377666946E-2</v>
      </c>
      <c r="AB67" s="181" t="s">
        <v>413</v>
      </c>
      <c r="AC67" s="3">
        <f t="shared" ref="AC67:AK67" si="227">AC99/$AM114</f>
        <v>0</v>
      </c>
      <c r="AD67" s="3">
        <f t="shared" si="227"/>
        <v>2.8720626631853787E-2</v>
      </c>
      <c r="AE67" s="3">
        <f t="shared" si="227"/>
        <v>7.5718015665796348E-2</v>
      </c>
      <c r="AF67" s="3">
        <f t="shared" si="227"/>
        <v>2.6109660574412533E-3</v>
      </c>
      <c r="AG67" s="3">
        <f t="shared" si="227"/>
        <v>7.0496083550913843E-2</v>
      </c>
      <c r="AH67" s="3">
        <f t="shared" si="227"/>
        <v>6.2663185378590072E-2</v>
      </c>
      <c r="AI67" s="3">
        <f t="shared" si="227"/>
        <v>1.8276762402088774E-2</v>
      </c>
      <c r="AJ67" s="3">
        <f t="shared" si="227"/>
        <v>7.0496083550913843E-2</v>
      </c>
      <c r="AK67" s="3">
        <f t="shared" si="227"/>
        <v>3.91644908616188E-2</v>
      </c>
      <c r="AN67" s="181">
        <v>14</v>
      </c>
      <c r="AO67" s="3">
        <f t="shared" si="203"/>
        <v>7.7936962750716335E-2</v>
      </c>
      <c r="AP67" s="3">
        <f t="shared" si="203"/>
        <v>4.2979942693409739E-2</v>
      </c>
      <c r="AQ67" s="3">
        <f t="shared" si="203"/>
        <v>2.2922636103151862E-2</v>
      </c>
      <c r="AR67" s="3">
        <f t="shared" si="203"/>
        <v>1.1461318051575931E-2</v>
      </c>
      <c r="AS67" s="3">
        <f t="shared" si="203"/>
        <v>4.8137535816618914E-2</v>
      </c>
      <c r="AT67" s="3">
        <f t="shared" si="203"/>
        <v>1.4326647564469915E-2</v>
      </c>
      <c r="AU67" s="3">
        <f t="shared" si="203"/>
        <v>0.7822349570200573</v>
      </c>
      <c r="AV67" s="3">
        <f t="shared" si="147"/>
        <v>0.2177650429799427</v>
      </c>
      <c r="AX67" s="181">
        <v>4</v>
      </c>
      <c r="AY67" s="68">
        <f t="shared" ref="AY67:BG67" si="228">AY88/$BH88</f>
        <v>0.13561345235623831</v>
      </c>
      <c r="AZ67" s="68">
        <f t="shared" si="228"/>
        <v>9.2865545636980143E-2</v>
      </c>
      <c r="BA67" s="68">
        <f t="shared" si="228"/>
        <v>5.7989066500588195E-2</v>
      </c>
      <c r="BB67" s="68">
        <f t="shared" si="228"/>
        <v>4.5308283163794892E-2</v>
      </c>
      <c r="BC67" s="68">
        <f t="shared" si="228"/>
        <v>4.2263511175697183E-2</v>
      </c>
      <c r="BD67" s="68">
        <f t="shared" si="228"/>
        <v>4.753996263234378E-2</v>
      </c>
      <c r="BE67" s="68">
        <f t="shared" si="228"/>
        <v>5.9442253131271196E-2</v>
      </c>
      <c r="BF67" s="68">
        <f t="shared" si="228"/>
        <v>9.3107743408760643E-2</v>
      </c>
      <c r="BG67" s="68">
        <f t="shared" si="228"/>
        <v>0.13594214933222615</v>
      </c>
      <c r="BJ67" s="183">
        <v>4</v>
      </c>
      <c r="BK67" s="68">
        <f t="shared" ref="BK67:BT67" si="229">BK88/$BH88</f>
        <v>6.3490415888173826E-3</v>
      </c>
      <c r="BL67" s="68">
        <f t="shared" si="229"/>
        <v>7.3005328350979172E-3</v>
      </c>
      <c r="BM67" s="68">
        <f t="shared" si="229"/>
        <v>9.8263095979516987E-3</v>
      </c>
      <c r="BN67" s="68">
        <f t="shared" si="229"/>
        <v>1.1452494637049339E-2</v>
      </c>
      <c r="BO67" s="68">
        <f t="shared" si="229"/>
        <v>1.0950799252646876E-2</v>
      </c>
      <c r="BP67" s="68">
        <f t="shared" si="229"/>
        <v>1.1573593522939589E-2</v>
      </c>
      <c r="BQ67" s="68">
        <f t="shared" si="229"/>
        <v>1.0051207528890735E-2</v>
      </c>
      <c r="BR67" s="68">
        <f t="shared" si="229"/>
        <v>8.3212234447443082E-3</v>
      </c>
      <c r="BS67" s="68">
        <f t="shared" si="229"/>
        <v>5.9857449311466332E-3</v>
      </c>
      <c r="BT67" s="68">
        <f t="shared" si="229"/>
        <v>6.5566396789149542E-3</v>
      </c>
      <c r="BW67" s="183">
        <v>4</v>
      </c>
      <c r="BX67" s="68">
        <f t="shared" ref="BX67:CG67" si="230">BX88/$BH88</f>
        <v>6.6950384056466677E-3</v>
      </c>
      <c r="BY67" s="68">
        <f t="shared" si="230"/>
        <v>9.3073143727077715E-3</v>
      </c>
      <c r="BZ67" s="68">
        <f t="shared" si="230"/>
        <v>1.2542384610061588E-2</v>
      </c>
      <c r="CA67" s="68">
        <f t="shared" si="230"/>
        <v>1.4497266625147049E-2</v>
      </c>
      <c r="CB67" s="68">
        <f t="shared" si="230"/>
        <v>1.5448757871427583E-2</v>
      </c>
      <c r="CC67" s="68">
        <f t="shared" si="230"/>
        <v>1.5379558508061726E-2</v>
      </c>
      <c r="CD67" s="68">
        <f t="shared" si="230"/>
        <v>1.1296796069476161E-2</v>
      </c>
      <c r="CE67" s="68">
        <f t="shared" si="230"/>
        <v>9.7225105529029129E-3</v>
      </c>
      <c r="CF67" s="68">
        <f t="shared" si="230"/>
        <v>7.1448342675247386E-3</v>
      </c>
      <c r="CG67" s="68">
        <f t="shared" si="230"/>
        <v>4.9823541623417065E-3</v>
      </c>
      <c r="CJ67" s="183">
        <v>4</v>
      </c>
      <c r="CK67" s="68">
        <f t="shared" ref="CK67:CT67" si="231">CK88/$BH88</f>
        <v>1.3147879039512836E-3</v>
      </c>
      <c r="CL67" s="68">
        <f t="shared" si="231"/>
        <v>1.8164832883537472E-3</v>
      </c>
      <c r="CM67" s="68">
        <f t="shared" si="231"/>
        <v>2.4565773994879247E-3</v>
      </c>
      <c r="CN67" s="68">
        <f t="shared" si="231"/>
        <v>2.958272783890388E-3</v>
      </c>
      <c r="CO67" s="68">
        <f t="shared" si="231"/>
        <v>2.8025742163172098E-3</v>
      </c>
      <c r="CP67" s="68">
        <f t="shared" si="231"/>
        <v>3.0793716697806381E-3</v>
      </c>
      <c r="CQ67" s="68">
        <f t="shared" si="231"/>
        <v>2.5084769220123176E-3</v>
      </c>
      <c r="CR67" s="68">
        <f t="shared" si="231"/>
        <v>1.7126842433049616E-3</v>
      </c>
      <c r="CS67" s="68">
        <f t="shared" si="231"/>
        <v>1.2801882222683552E-3</v>
      </c>
      <c r="CT67" s="68">
        <f t="shared" si="231"/>
        <v>1.1590893363781054E-3</v>
      </c>
    </row>
    <row r="68" spans="2:98" x14ac:dyDescent="0.25">
      <c r="B68" s="181">
        <v>5</v>
      </c>
      <c r="C68" s="68">
        <f t="shared" ref="C68:L68" si="232">C89/$BH89</f>
        <v>1.8696090021454531E-2</v>
      </c>
      <c r="D68" s="68">
        <f t="shared" si="232"/>
        <v>2.507406920910139E-2</v>
      </c>
      <c r="E68" s="68">
        <f t="shared" si="232"/>
        <v>3.0182290526438695E-2</v>
      </c>
      <c r="F68" s="68">
        <f t="shared" si="232"/>
        <v>3.8515988732723265E-2</v>
      </c>
      <c r="G68" s="68">
        <f t="shared" si="232"/>
        <v>3.869112774931769E-2</v>
      </c>
      <c r="H68" s="68">
        <f t="shared" si="232"/>
        <v>3.6341345943342526E-2</v>
      </c>
      <c r="I68" s="68">
        <f t="shared" si="232"/>
        <v>3.1393668724550114E-2</v>
      </c>
      <c r="J68" s="68">
        <f t="shared" si="232"/>
        <v>2.6168688062816529E-2</v>
      </c>
      <c r="K68" s="68">
        <f t="shared" si="232"/>
        <v>1.8929608710247091E-2</v>
      </c>
      <c r="L68" s="68">
        <f t="shared" si="232"/>
        <v>1.7090649036005663E-2</v>
      </c>
      <c r="O68" s="181" t="s">
        <v>388</v>
      </c>
      <c r="P68" s="3">
        <f t="shared" ref="P68:X68" si="233">P110/$Z130</f>
        <v>5.0479555779909136E-3</v>
      </c>
      <c r="Q68" s="3">
        <f t="shared" si="233"/>
        <v>1.5143866733972741E-3</v>
      </c>
      <c r="R68" s="3">
        <f t="shared" si="233"/>
        <v>7.8243311458859169E-2</v>
      </c>
      <c r="S68" s="3">
        <f t="shared" si="233"/>
        <v>7.6728924785461894E-2</v>
      </c>
      <c r="T68" s="3">
        <f t="shared" si="233"/>
        <v>8.8339222614840993E-2</v>
      </c>
      <c r="U68" s="3">
        <f t="shared" si="233"/>
        <v>9.2882382635032817E-2</v>
      </c>
      <c r="V68" s="3">
        <f t="shared" si="233"/>
        <v>6.6633013629480056E-2</v>
      </c>
      <c r="W68" s="3">
        <f t="shared" si="233"/>
        <v>6.4109035840484607E-2</v>
      </c>
      <c r="X68" s="3">
        <f t="shared" si="233"/>
        <v>4.2907622412922765E-2</v>
      </c>
      <c r="AB68" s="181" t="s">
        <v>403</v>
      </c>
      <c r="AC68" s="3">
        <f t="shared" ref="AC68:AK68" si="234">AC100/$AM115</f>
        <v>2.3316062176165803E-2</v>
      </c>
      <c r="AD68" s="3">
        <f t="shared" si="234"/>
        <v>4.3177892918825559E-4</v>
      </c>
      <c r="AE68" s="3">
        <f t="shared" si="234"/>
        <v>5.8721934369602762E-2</v>
      </c>
      <c r="AF68" s="3">
        <f t="shared" si="234"/>
        <v>6.6493955094991369E-2</v>
      </c>
      <c r="AG68" s="3">
        <f t="shared" si="234"/>
        <v>0</v>
      </c>
      <c r="AH68" s="3">
        <f t="shared" si="234"/>
        <v>0.10708117443868739</v>
      </c>
      <c r="AI68" s="3">
        <f t="shared" si="234"/>
        <v>8.3333333333333329E-2</v>
      </c>
      <c r="AJ68" s="3">
        <f t="shared" si="234"/>
        <v>3.4974093264248704E-2</v>
      </c>
      <c r="AK68" s="3">
        <f t="shared" si="234"/>
        <v>6.563039723661486E-2</v>
      </c>
      <c r="AN68" s="181">
        <v>15</v>
      </c>
      <c r="AO68" s="3">
        <f t="shared" si="203"/>
        <v>6.7073170731707321E-2</v>
      </c>
      <c r="AP68" s="3">
        <f t="shared" si="203"/>
        <v>4.7764227642276426E-2</v>
      </c>
      <c r="AQ68" s="3">
        <f t="shared" si="203"/>
        <v>3.8617886178861791E-2</v>
      </c>
      <c r="AR68" s="3">
        <f t="shared" si="203"/>
        <v>1.3211382113821139E-2</v>
      </c>
      <c r="AS68" s="3">
        <f t="shared" si="203"/>
        <v>5.4878048780487805E-2</v>
      </c>
      <c r="AT68" s="3">
        <f t="shared" si="203"/>
        <v>1.524390243902439E-2</v>
      </c>
      <c r="AU68" s="3">
        <f t="shared" si="203"/>
        <v>0.76321138211382111</v>
      </c>
      <c r="AV68" s="3">
        <f t="shared" si="147"/>
        <v>0.23678861788617889</v>
      </c>
      <c r="AX68" s="181">
        <v>5</v>
      </c>
      <c r="AY68" s="68">
        <f t="shared" ref="AY68:BG68" si="235">AY89/$BH89</f>
        <v>0.13151480654436126</v>
      </c>
      <c r="AZ68" s="68">
        <f t="shared" si="235"/>
        <v>9.0707415677860975E-2</v>
      </c>
      <c r="BA68" s="68">
        <f t="shared" si="235"/>
        <v>6.0481340397273667E-2</v>
      </c>
      <c r="BB68" s="68">
        <f t="shared" si="235"/>
        <v>4.7783761694178084E-2</v>
      </c>
      <c r="BC68" s="68">
        <f t="shared" si="235"/>
        <v>4.3142577754425912E-2</v>
      </c>
      <c r="BD68" s="68">
        <f t="shared" si="235"/>
        <v>4.8542697432753912E-2</v>
      </c>
      <c r="BE68" s="68">
        <f t="shared" si="235"/>
        <v>5.9707809740648307E-2</v>
      </c>
      <c r="BF68" s="68">
        <f t="shared" si="235"/>
        <v>9.1072288629099343E-2</v>
      </c>
      <c r="BG68" s="68">
        <f t="shared" si="235"/>
        <v>0.13455054949866457</v>
      </c>
      <c r="BJ68" s="183">
        <v>5</v>
      </c>
      <c r="BK68" s="68">
        <f t="shared" ref="BK68:BT68" si="236">BK89/$BH89</f>
        <v>6.0568909905570883E-3</v>
      </c>
      <c r="BL68" s="68">
        <f t="shared" si="236"/>
        <v>7.7499014843031653E-3</v>
      </c>
      <c r="BM68" s="68">
        <f t="shared" si="236"/>
        <v>8.6693813214238809E-3</v>
      </c>
      <c r="BN68" s="68">
        <f t="shared" si="236"/>
        <v>1.1909453128420684E-2</v>
      </c>
      <c r="BO68" s="68">
        <f t="shared" si="236"/>
        <v>1.1354846242538349E-2</v>
      </c>
      <c r="BP68" s="68">
        <f t="shared" si="236"/>
        <v>1.0435366405417633E-2</v>
      </c>
      <c r="BQ68" s="68">
        <f t="shared" si="236"/>
        <v>9.1218237809594701E-3</v>
      </c>
      <c r="BR68" s="68">
        <f t="shared" si="236"/>
        <v>8.1877490257892208E-3</v>
      </c>
      <c r="BS68" s="68">
        <f t="shared" si="236"/>
        <v>6.0131062364084829E-3</v>
      </c>
      <c r="BT68" s="68">
        <f t="shared" si="236"/>
        <v>6.3487893515477914E-3</v>
      </c>
      <c r="BW68" s="183">
        <v>5</v>
      </c>
      <c r="BX68" s="68">
        <f t="shared" ref="BX68:CG68" si="237">BX89/$BH89</f>
        <v>6.9179911554796622E-3</v>
      </c>
      <c r="BY68" s="68">
        <f t="shared" si="237"/>
        <v>9.1218237809594701E-3</v>
      </c>
      <c r="BZ68" s="68">
        <f t="shared" si="237"/>
        <v>1.1690529357677656E-2</v>
      </c>
      <c r="CA68" s="68">
        <f t="shared" si="237"/>
        <v>1.44489688690398E-2</v>
      </c>
      <c r="CB68" s="68">
        <f t="shared" si="237"/>
        <v>1.4113285753900492E-2</v>
      </c>
      <c r="CC68" s="68">
        <f t="shared" si="237"/>
        <v>1.4084095917801421E-2</v>
      </c>
      <c r="CD68" s="68">
        <f t="shared" si="237"/>
        <v>1.1997022636717895E-2</v>
      </c>
      <c r="CE68" s="68">
        <f t="shared" si="237"/>
        <v>9.1510136170585409E-3</v>
      </c>
      <c r="CF68" s="68">
        <f t="shared" si="237"/>
        <v>7.1661047623217599E-3</v>
      </c>
      <c r="CG68" s="68">
        <f t="shared" si="237"/>
        <v>5.2249806617335843E-3</v>
      </c>
      <c r="CJ68" s="183">
        <v>5</v>
      </c>
      <c r="CK68" s="68">
        <f t="shared" ref="CK68:CT68" si="238">CK89/$BH89</f>
        <v>1.0216442634674607E-3</v>
      </c>
      <c r="CL68" s="68">
        <f t="shared" si="238"/>
        <v>1.7513901659442182E-3</v>
      </c>
      <c r="CM68" s="68">
        <f t="shared" si="238"/>
        <v>2.3497818059751594E-3</v>
      </c>
      <c r="CN68" s="68">
        <f t="shared" si="238"/>
        <v>2.481136068420976E-3</v>
      </c>
      <c r="CO68" s="68">
        <f t="shared" si="238"/>
        <v>2.8751988557584249E-3</v>
      </c>
      <c r="CP68" s="68">
        <f t="shared" si="238"/>
        <v>2.8168191835602845E-3</v>
      </c>
      <c r="CQ68" s="68">
        <f t="shared" si="238"/>
        <v>2.0432885269349214E-3</v>
      </c>
      <c r="CR68" s="68">
        <f t="shared" si="238"/>
        <v>1.7951749200928236E-3</v>
      </c>
      <c r="CS68" s="68">
        <f t="shared" si="238"/>
        <v>1.0800239356656013E-3</v>
      </c>
      <c r="CT68" s="68">
        <f t="shared" si="238"/>
        <v>1.152998525913277E-3</v>
      </c>
    </row>
    <row r="69" spans="2:98" x14ac:dyDescent="0.25">
      <c r="B69" s="181">
        <v>6</v>
      </c>
      <c r="C69" s="68">
        <f t="shared" ref="C69:L69" si="239">C90/$BH90</f>
        <v>1.8551870049483311E-2</v>
      </c>
      <c r="D69" s="68">
        <f t="shared" si="239"/>
        <v>2.6525152558969069E-2</v>
      </c>
      <c r="E69" s="68">
        <f t="shared" si="239"/>
        <v>3.2452658635099926E-2</v>
      </c>
      <c r="F69" s="68">
        <f t="shared" si="239"/>
        <v>3.9079575457676909E-2</v>
      </c>
      <c r="G69" s="68">
        <f t="shared" si="239"/>
        <v>3.8747355353115E-2</v>
      </c>
      <c r="H69" s="68">
        <f t="shared" si="239"/>
        <v>3.9656589323494952E-2</v>
      </c>
      <c r="I69" s="68">
        <f t="shared" si="239"/>
        <v>3.2102953261876871E-2</v>
      </c>
      <c r="J69" s="68">
        <f t="shared" si="239"/>
        <v>2.6053050305117939E-2</v>
      </c>
      <c r="K69" s="68">
        <f t="shared" si="239"/>
        <v>2.042279379622668E-2</v>
      </c>
      <c r="L69" s="68">
        <f t="shared" si="239"/>
        <v>1.7013166407301848E-2</v>
      </c>
      <c r="O69" s="181" t="s">
        <v>384</v>
      </c>
      <c r="P69" s="3">
        <f t="shared" ref="P69:X69" si="240">P111/$Z131</f>
        <v>8.576329331046312E-4</v>
      </c>
      <c r="Q69" s="3">
        <f t="shared" si="240"/>
        <v>0</v>
      </c>
      <c r="R69" s="3">
        <f t="shared" si="240"/>
        <v>7.1183533447684397E-2</v>
      </c>
      <c r="S69" s="3">
        <f t="shared" si="240"/>
        <v>4.8885077186963978E-2</v>
      </c>
      <c r="T69" s="3">
        <f t="shared" si="240"/>
        <v>5.7461406518010294E-2</v>
      </c>
      <c r="U69" s="3">
        <f t="shared" si="240"/>
        <v>0.11063464837049743</v>
      </c>
      <c r="V69" s="3">
        <f t="shared" si="240"/>
        <v>6.0891938250428816E-2</v>
      </c>
      <c r="W69" s="3">
        <f t="shared" si="240"/>
        <v>6.0891938250428816E-2</v>
      </c>
      <c r="X69" s="3">
        <f t="shared" si="240"/>
        <v>4.6312178387650088E-2</v>
      </c>
      <c r="AB69" s="181" t="s">
        <v>414</v>
      </c>
      <c r="AC69" s="3">
        <f t="shared" ref="AC69:AK69" si="241">AC101/$AM116</f>
        <v>0.14398734177215189</v>
      </c>
      <c r="AD69" s="3">
        <f t="shared" si="241"/>
        <v>0</v>
      </c>
      <c r="AE69" s="3">
        <f t="shared" si="241"/>
        <v>5.2215189873417722E-2</v>
      </c>
      <c r="AF69" s="3">
        <f t="shared" si="241"/>
        <v>0.11075949367088607</v>
      </c>
      <c r="AG69" s="3">
        <f t="shared" si="241"/>
        <v>0</v>
      </c>
      <c r="AH69" s="3">
        <f t="shared" si="241"/>
        <v>8.5443037974683542E-2</v>
      </c>
      <c r="AI69" s="3">
        <f t="shared" si="241"/>
        <v>4.2721518987341771E-2</v>
      </c>
      <c r="AJ69" s="3">
        <f t="shared" si="241"/>
        <v>2.2151898734177215E-2</v>
      </c>
      <c r="AK69" s="3">
        <f t="shared" si="241"/>
        <v>6.4873417721518986E-2</v>
      </c>
      <c r="AN69" s="181">
        <v>16</v>
      </c>
      <c r="AO69" s="3">
        <f t="shared" si="203"/>
        <v>5.8690744920993229E-2</v>
      </c>
      <c r="AP69" s="3">
        <f t="shared" si="203"/>
        <v>4.740406320541761E-2</v>
      </c>
      <c r="AQ69" s="3">
        <f t="shared" si="203"/>
        <v>2.4830699774266364E-2</v>
      </c>
      <c r="AR69" s="3">
        <f t="shared" si="203"/>
        <v>6.7720090293453723E-3</v>
      </c>
      <c r="AS69" s="3">
        <f t="shared" si="203"/>
        <v>4.5146726862302484E-2</v>
      </c>
      <c r="AT69" s="3">
        <f t="shared" si="203"/>
        <v>1.580135440180587E-2</v>
      </c>
      <c r="AU69" s="3">
        <f t="shared" si="203"/>
        <v>0.80135440180586903</v>
      </c>
      <c r="AV69" s="3">
        <f t="shared" si="147"/>
        <v>0.19864559819413097</v>
      </c>
      <c r="AX69" s="181">
        <v>6</v>
      </c>
      <c r="AY69" s="68">
        <f t="shared" ref="AY69:BG69" si="242">AY90/$BH90</f>
        <v>0.13573814061653058</v>
      </c>
      <c r="AZ69" s="68">
        <f t="shared" si="242"/>
        <v>9.267192390411079E-2</v>
      </c>
      <c r="BA69" s="68">
        <f t="shared" si="242"/>
        <v>5.9659736671853966E-2</v>
      </c>
      <c r="BB69" s="68">
        <f t="shared" si="242"/>
        <v>4.7087828504484973E-2</v>
      </c>
      <c r="BC69" s="68">
        <f t="shared" si="242"/>
        <v>4.1212778234337569E-2</v>
      </c>
      <c r="BD69" s="68">
        <f t="shared" si="242"/>
        <v>4.5531639593642356E-2</v>
      </c>
      <c r="BE69" s="68">
        <f t="shared" si="242"/>
        <v>5.8802958507457467E-2</v>
      </c>
      <c r="BF69" s="68">
        <f t="shared" si="242"/>
        <v>9.1517896172474689E-2</v>
      </c>
      <c r="BG69" s="68">
        <f t="shared" si="242"/>
        <v>0.13626269867636517</v>
      </c>
      <c r="BJ69" s="183">
        <v>6</v>
      </c>
      <c r="BK69" s="68">
        <f t="shared" ref="BK69:BT69" si="243">BK90/$BH90</f>
        <v>5.9799618821143189E-3</v>
      </c>
      <c r="BL69" s="68">
        <f t="shared" si="243"/>
        <v>8.6901785245930303E-3</v>
      </c>
      <c r="BM69" s="68">
        <f t="shared" si="243"/>
        <v>1.0019058942840657E-2</v>
      </c>
      <c r="BN69" s="68">
        <f t="shared" si="243"/>
        <v>1.1627703659666731E-2</v>
      </c>
      <c r="BO69" s="68">
        <f t="shared" si="243"/>
        <v>1.2012379570212096E-2</v>
      </c>
      <c r="BP69" s="68">
        <f t="shared" si="243"/>
        <v>1.1715130002972496E-2</v>
      </c>
      <c r="BQ69" s="68">
        <f t="shared" si="243"/>
        <v>9.3371334650556911E-3</v>
      </c>
      <c r="BR69" s="68">
        <f t="shared" si="243"/>
        <v>8.8300606738822545E-3</v>
      </c>
      <c r="BS69" s="68">
        <f t="shared" si="243"/>
        <v>6.7143431658827435E-3</v>
      </c>
      <c r="BT69" s="68">
        <f t="shared" si="243"/>
        <v>5.9624766134531654E-3</v>
      </c>
      <c r="BW69" s="183">
        <v>6</v>
      </c>
      <c r="BX69" s="68">
        <f t="shared" ref="BX69:CG69" si="244">BX90/$BH90</f>
        <v>6.9941074644611911E-3</v>
      </c>
      <c r="BY69" s="68">
        <f t="shared" si="244"/>
        <v>9.8966620622125863E-3</v>
      </c>
      <c r="BZ69" s="68">
        <f t="shared" si="244"/>
        <v>1.2292143868790543E-2</v>
      </c>
      <c r="CA69" s="68">
        <f t="shared" si="244"/>
        <v>1.5019845779930409E-2</v>
      </c>
      <c r="CB69" s="68">
        <f t="shared" si="244"/>
        <v>1.461768460072389E-2</v>
      </c>
      <c r="CC69" s="68">
        <f t="shared" si="244"/>
        <v>1.4984875242608102E-2</v>
      </c>
      <c r="CD69" s="68">
        <f t="shared" si="244"/>
        <v>1.2449511286740921E-2</v>
      </c>
      <c r="CE69" s="68">
        <f t="shared" si="244"/>
        <v>9.1622807784441616E-3</v>
      </c>
      <c r="CF69" s="68">
        <f t="shared" si="244"/>
        <v>7.3787833750065569E-3</v>
      </c>
      <c r="CG69" s="68">
        <f t="shared" si="244"/>
        <v>5.7001975835358713E-3</v>
      </c>
      <c r="CJ69" s="183">
        <v>6</v>
      </c>
      <c r="CK69" s="68">
        <f t="shared" ref="CK69:CT69" si="245">CK90/$BH90</f>
        <v>1.0840866569914846E-3</v>
      </c>
      <c r="CL69" s="68">
        <f t="shared" si="245"/>
        <v>1.5911594481649209E-3</v>
      </c>
      <c r="CM69" s="68">
        <f t="shared" si="245"/>
        <v>2.570334493189488E-3</v>
      </c>
      <c r="CN69" s="68">
        <f t="shared" si="245"/>
        <v>2.6227902991729467E-3</v>
      </c>
      <c r="CO69" s="68">
        <f t="shared" si="245"/>
        <v>2.6402755678340997E-3</v>
      </c>
      <c r="CP69" s="68">
        <f t="shared" si="245"/>
        <v>3.217289433652148E-3</v>
      </c>
      <c r="CQ69" s="68">
        <f t="shared" si="245"/>
        <v>2.2206291199664283E-3</v>
      </c>
      <c r="CR69" s="68">
        <f t="shared" si="245"/>
        <v>1.8534384780822157E-3</v>
      </c>
      <c r="CS69" s="68">
        <f t="shared" si="245"/>
        <v>1.2764246122641675E-3</v>
      </c>
      <c r="CT69" s="68">
        <f t="shared" si="245"/>
        <v>1.1540277316360965E-3</v>
      </c>
    </row>
    <row r="70" spans="2:98" x14ac:dyDescent="0.25">
      <c r="B70" s="181">
        <v>7</v>
      </c>
      <c r="C70" s="68">
        <f t="shared" ref="C70:L70" si="246">C91/$BH91</f>
        <v>1.8886532866512155E-2</v>
      </c>
      <c r="D70" s="68">
        <f t="shared" si="246"/>
        <v>2.5938162631293456E-2</v>
      </c>
      <c r="E70" s="68">
        <f t="shared" si="246"/>
        <v>3.1115932738300704E-2</v>
      </c>
      <c r="F70" s="68">
        <f t="shared" si="246"/>
        <v>3.8381248253529926E-2</v>
      </c>
      <c r="G70" s="68">
        <f t="shared" si="246"/>
        <v>4.058385521968539E-2</v>
      </c>
      <c r="H70" s="68">
        <f t="shared" si="246"/>
        <v>3.9071617601130891E-2</v>
      </c>
      <c r="I70" s="68">
        <f t="shared" si="246"/>
        <v>3.2019987836349587E-2</v>
      </c>
      <c r="J70" s="68">
        <f t="shared" si="246"/>
        <v>2.5182043822016206E-2</v>
      </c>
      <c r="K70" s="68">
        <f t="shared" si="246"/>
        <v>2.0119335272942452E-2</v>
      </c>
      <c r="L70" s="68">
        <f t="shared" si="246"/>
        <v>1.637161595739435E-2</v>
      </c>
      <c r="O70" s="181" t="s">
        <v>393</v>
      </c>
      <c r="P70" s="3">
        <f t="shared" ref="P70:X70" si="247">P112/$Z132</f>
        <v>5.8038305281485781E-3</v>
      </c>
      <c r="Q70" s="3">
        <f t="shared" si="247"/>
        <v>4.0626813697040047E-3</v>
      </c>
      <c r="R70" s="3">
        <f t="shared" si="247"/>
        <v>8.4155542658154378E-2</v>
      </c>
      <c r="S70" s="3">
        <f t="shared" si="247"/>
        <v>5.8038305281485781E-4</v>
      </c>
      <c r="T70" s="3">
        <f t="shared" si="247"/>
        <v>7.3708647707486946E-2</v>
      </c>
      <c r="U70" s="3">
        <f t="shared" si="247"/>
        <v>0.13522925130586186</v>
      </c>
      <c r="V70" s="3">
        <f t="shared" si="247"/>
        <v>5.5136390017411489E-2</v>
      </c>
      <c r="W70" s="3">
        <f t="shared" si="247"/>
        <v>6.7324434126523502E-2</v>
      </c>
      <c r="X70" s="3">
        <f t="shared" si="247"/>
        <v>5.9199071387115498E-2</v>
      </c>
      <c r="AB70" s="181" t="s">
        <v>412</v>
      </c>
      <c r="AC70" s="3">
        <f t="shared" ref="AC70:AK70" si="248">AC102/$AM117</f>
        <v>2.2875816993464051E-2</v>
      </c>
      <c r="AD70" s="3">
        <f t="shared" si="248"/>
        <v>1.6339869281045753E-2</v>
      </c>
      <c r="AE70" s="3">
        <f t="shared" si="248"/>
        <v>0</v>
      </c>
      <c r="AF70" s="3">
        <f t="shared" si="248"/>
        <v>6.2908496732026142E-2</v>
      </c>
      <c r="AG70" s="3">
        <f t="shared" si="248"/>
        <v>7.9248366013071891E-2</v>
      </c>
      <c r="AH70" s="3">
        <f t="shared" si="248"/>
        <v>8.1699346405228761E-4</v>
      </c>
      <c r="AI70" s="3">
        <f t="shared" si="248"/>
        <v>6.699346405228758E-2</v>
      </c>
      <c r="AJ70" s="3">
        <f t="shared" si="248"/>
        <v>8.7418300653594766E-2</v>
      </c>
      <c r="AK70" s="3">
        <f t="shared" si="248"/>
        <v>9.8039215686274508E-3</v>
      </c>
      <c r="AN70" s="181">
        <v>17</v>
      </c>
      <c r="AO70" s="3">
        <f t="shared" si="203"/>
        <v>4.3478260869565216E-2</v>
      </c>
      <c r="AP70" s="3">
        <f t="shared" si="203"/>
        <v>4.3478260869565216E-2</v>
      </c>
      <c r="AQ70" s="3">
        <f t="shared" si="203"/>
        <v>1.0869565217391304E-2</v>
      </c>
      <c r="AR70" s="3">
        <f t="shared" si="203"/>
        <v>4.3478260869565216E-2</v>
      </c>
      <c r="AS70" s="3">
        <f t="shared" si="203"/>
        <v>4.3478260869565216E-2</v>
      </c>
      <c r="AT70" s="3">
        <f t="shared" si="203"/>
        <v>1.0869565217391304E-2</v>
      </c>
      <c r="AU70" s="3">
        <f t="shared" si="203"/>
        <v>0.80434782608695654</v>
      </c>
      <c r="AV70" s="3">
        <f t="shared" si="147"/>
        <v>0.19565217391304346</v>
      </c>
      <c r="AX70" s="181">
        <v>7</v>
      </c>
      <c r="AY70" s="68">
        <f t="shared" ref="AY70:BG70" si="249">AY91/$BH91</f>
        <v>0.14139421733484558</v>
      </c>
      <c r="AZ70" s="68">
        <f t="shared" si="249"/>
        <v>9.647089764452553E-2</v>
      </c>
      <c r="BA70" s="68">
        <f t="shared" si="249"/>
        <v>6.1804493975705574E-2</v>
      </c>
      <c r="BB70" s="68">
        <f t="shared" si="249"/>
        <v>5.0857208606604531E-2</v>
      </c>
      <c r="BC70" s="68">
        <f t="shared" si="249"/>
        <v>4.424938770813814E-2</v>
      </c>
      <c r="BD70" s="68">
        <f t="shared" si="249"/>
        <v>5.0972270164538029E-2</v>
      </c>
      <c r="BE70" s="68">
        <f t="shared" si="249"/>
        <v>6.2938672189621445E-2</v>
      </c>
      <c r="BF70" s="68">
        <f t="shared" si="249"/>
        <v>9.3166987195292345E-2</v>
      </c>
      <c r="BG70" s="68">
        <f t="shared" si="249"/>
        <v>0.13840261682857471</v>
      </c>
      <c r="BJ70" s="183">
        <v>7</v>
      </c>
      <c r="BK70" s="68">
        <f t="shared" ref="BK70:BT70" si="250">BK91/$BH91</f>
        <v>6.4270098788566168E-3</v>
      </c>
      <c r="BL70" s="68">
        <f t="shared" si="250"/>
        <v>8.6460542104311519E-3</v>
      </c>
      <c r="BM70" s="68">
        <f t="shared" si="250"/>
        <v>9.9939181747949433E-3</v>
      </c>
      <c r="BN70" s="68">
        <f t="shared" si="250"/>
        <v>1.2032151486759702E-2</v>
      </c>
      <c r="BO70" s="68">
        <f t="shared" si="250"/>
        <v>1.2393773525979255E-2</v>
      </c>
      <c r="BP70" s="68">
        <f t="shared" si="250"/>
        <v>1.3084142873580222E-2</v>
      </c>
      <c r="BQ70" s="68">
        <f t="shared" si="250"/>
        <v>1.0158291828985651E-2</v>
      </c>
      <c r="BR70" s="68">
        <f t="shared" si="250"/>
        <v>7.857060670315762E-3</v>
      </c>
      <c r="BS70" s="68">
        <f t="shared" si="250"/>
        <v>7.2817528806482894E-3</v>
      </c>
      <c r="BT70" s="68">
        <f t="shared" si="250"/>
        <v>6.0489504742179921E-3</v>
      </c>
      <c r="BW70" s="183">
        <v>7</v>
      </c>
      <c r="BX70" s="68">
        <f t="shared" ref="BX70:CG70" si="251">BX91/$BH91</f>
        <v>6.5749461676282523E-3</v>
      </c>
      <c r="BY70" s="68">
        <f t="shared" si="251"/>
        <v>9.4021730197084014E-3</v>
      </c>
      <c r="BZ70" s="68">
        <f t="shared" si="251"/>
        <v>1.1736278909216431E-2</v>
      </c>
      <c r="CA70" s="68">
        <f t="shared" si="251"/>
        <v>1.38238243174384E-2</v>
      </c>
      <c r="CB70" s="68">
        <f t="shared" si="251"/>
        <v>1.5138813550964051E-2</v>
      </c>
      <c r="CC70" s="68">
        <f t="shared" si="251"/>
        <v>1.4662129953811004E-2</v>
      </c>
      <c r="CD70" s="68">
        <f t="shared" si="251"/>
        <v>1.1292470042901523E-2</v>
      </c>
      <c r="CE70" s="68">
        <f t="shared" si="251"/>
        <v>9.4350477505465418E-3</v>
      </c>
      <c r="CF70" s="68">
        <f t="shared" si="251"/>
        <v>7.051629764781301E-3</v>
      </c>
      <c r="CG70" s="68">
        <f t="shared" si="251"/>
        <v>5.1777701070072485E-3</v>
      </c>
      <c r="CJ70" s="183">
        <v>7</v>
      </c>
      <c r="CK70" s="68">
        <f t="shared" ref="CK70:CT70" si="252">CK91/$BH91</f>
        <v>1.0026792905633085E-3</v>
      </c>
      <c r="CL70" s="68">
        <f t="shared" si="252"/>
        <v>1.5451123493926393E-3</v>
      </c>
      <c r="CM70" s="68">
        <f t="shared" si="252"/>
        <v>2.0217959465456876E-3</v>
      </c>
      <c r="CN70" s="68">
        <f t="shared" si="252"/>
        <v>2.7943521212420073E-3</v>
      </c>
      <c r="CO70" s="68">
        <f t="shared" si="252"/>
        <v>2.8929763137564312E-3</v>
      </c>
      <c r="CP70" s="68">
        <f t="shared" si="252"/>
        <v>2.6135411016322305E-3</v>
      </c>
      <c r="CQ70" s="68">
        <f t="shared" si="252"/>
        <v>2.5313542745368772E-3</v>
      </c>
      <c r="CR70" s="68">
        <f t="shared" si="252"/>
        <v>1.5286749839735687E-3</v>
      </c>
      <c r="CS70" s="68">
        <f t="shared" si="252"/>
        <v>1.0848661176586618E-3</v>
      </c>
      <c r="CT70" s="68">
        <f t="shared" si="252"/>
        <v>1.1670529447540148E-3</v>
      </c>
    </row>
    <row r="71" spans="2:98" x14ac:dyDescent="0.25">
      <c r="B71" s="181">
        <v>8</v>
      </c>
      <c r="C71" s="68">
        <f t="shared" ref="C71:L71" si="253">C92/$BH92</f>
        <v>1.8943416262135922E-2</v>
      </c>
      <c r="D71" s="68">
        <f t="shared" si="253"/>
        <v>2.4366656553398057E-2</v>
      </c>
      <c r="E71" s="68">
        <f t="shared" si="253"/>
        <v>3.0226031553398057E-2</v>
      </c>
      <c r="F71" s="68">
        <f t="shared" si="253"/>
        <v>3.8721177184466021E-2</v>
      </c>
      <c r="G71" s="68">
        <f t="shared" si="253"/>
        <v>3.9176274271844662E-2</v>
      </c>
      <c r="H71" s="68">
        <f t="shared" si="253"/>
        <v>3.7488622572815537E-2</v>
      </c>
      <c r="I71" s="68">
        <f t="shared" si="253"/>
        <v>3.1155188106796117E-2</v>
      </c>
      <c r="J71" s="68">
        <f t="shared" si="253"/>
        <v>2.6547330097087377E-2</v>
      </c>
      <c r="K71" s="68">
        <f t="shared" si="253"/>
        <v>1.8829641990291263E-2</v>
      </c>
      <c r="L71" s="68">
        <f t="shared" si="253"/>
        <v>1.7141990291262135E-2</v>
      </c>
      <c r="O71" s="181" t="s">
        <v>386</v>
      </c>
      <c r="P71" s="3">
        <f t="shared" ref="P71:X71" si="254">P113/$Z133</f>
        <v>4.7872340425531915E-2</v>
      </c>
      <c r="Q71" s="3">
        <f t="shared" si="254"/>
        <v>0</v>
      </c>
      <c r="R71" s="3">
        <f t="shared" si="254"/>
        <v>5.1861702127659573E-2</v>
      </c>
      <c r="S71" s="3">
        <f t="shared" si="254"/>
        <v>5.3191489361702126E-3</v>
      </c>
      <c r="T71" s="3">
        <f t="shared" si="254"/>
        <v>8.6436170212765964E-2</v>
      </c>
      <c r="U71" s="3">
        <f t="shared" si="254"/>
        <v>7.0478723404255317E-2</v>
      </c>
      <c r="V71" s="3">
        <f t="shared" si="254"/>
        <v>2.2606382978723406E-2</v>
      </c>
      <c r="W71" s="3">
        <f t="shared" si="254"/>
        <v>9.0425531914893623E-2</v>
      </c>
      <c r="X71" s="3">
        <f t="shared" si="254"/>
        <v>5.4521276595744683E-2</v>
      </c>
      <c r="AB71" s="181" t="s">
        <v>408</v>
      </c>
      <c r="AC71" s="3">
        <f t="shared" ref="AC71:AK71" si="255">AC103/$AM118</f>
        <v>8.3166332665330661E-2</v>
      </c>
      <c r="AD71" s="3">
        <f t="shared" si="255"/>
        <v>7.1142284569138278E-2</v>
      </c>
      <c r="AE71" s="3">
        <f t="shared" si="255"/>
        <v>0</v>
      </c>
      <c r="AF71" s="3">
        <f t="shared" si="255"/>
        <v>9.0180360721442893E-2</v>
      </c>
      <c r="AG71" s="3">
        <f t="shared" si="255"/>
        <v>6.4128256513026047E-2</v>
      </c>
      <c r="AH71" s="3">
        <f t="shared" si="255"/>
        <v>0</v>
      </c>
      <c r="AI71" s="3">
        <f t="shared" si="255"/>
        <v>2.9058116232464931E-2</v>
      </c>
      <c r="AJ71" s="3">
        <f t="shared" si="255"/>
        <v>1.9038076152304611E-2</v>
      </c>
      <c r="AK71" s="3">
        <f t="shared" si="255"/>
        <v>1.002004008016032E-2</v>
      </c>
      <c r="AX71" s="181">
        <v>8</v>
      </c>
      <c r="AY71" s="68">
        <f t="shared" ref="AY71:BG71" si="256">AY92/$BH92</f>
        <v>0.13988546723300971</v>
      </c>
      <c r="AZ71" s="68">
        <f t="shared" si="256"/>
        <v>9.6670206310679616E-2</v>
      </c>
      <c r="BA71" s="68">
        <f t="shared" si="256"/>
        <v>6.2727548543689324E-2</v>
      </c>
      <c r="BB71" s="68">
        <f t="shared" si="256"/>
        <v>5.1236347087378641E-2</v>
      </c>
      <c r="BC71" s="68">
        <f t="shared" si="256"/>
        <v>4.4580552184466021E-2</v>
      </c>
      <c r="BD71" s="68">
        <f t="shared" si="256"/>
        <v>4.6931887135922327E-2</v>
      </c>
      <c r="BE71" s="68">
        <f t="shared" si="256"/>
        <v>6.1665655339805822E-2</v>
      </c>
      <c r="BF71" s="68">
        <f t="shared" si="256"/>
        <v>9.2820843446601936E-2</v>
      </c>
      <c r="BG71" s="68">
        <f t="shared" si="256"/>
        <v>0.13681356189320387</v>
      </c>
      <c r="BJ71" s="183">
        <v>8</v>
      </c>
      <c r="BK71" s="68">
        <f t="shared" ref="BK71:BT71" si="257">BK92/$BH92</f>
        <v>5.9541868932038835E-3</v>
      </c>
      <c r="BL71" s="68">
        <f t="shared" si="257"/>
        <v>7.2815533980582527E-3</v>
      </c>
      <c r="BM71" s="68">
        <f t="shared" si="257"/>
        <v>9.1967536407766993E-3</v>
      </c>
      <c r="BN71" s="68">
        <f t="shared" si="257"/>
        <v>1.2382433252427185E-2</v>
      </c>
      <c r="BO71" s="68">
        <f t="shared" si="257"/>
        <v>1.1301577669902913E-2</v>
      </c>
      <c r="BP71" s="68">
        <f t="shared" si="257"/>
        <v>1.1453276699029126E-2</v>
      </c>
      <c r="BQ71" s="68">
        <f t="shared" si="257"/>
        <v>1.0201759708737865E-2</v>
      </c>
      <c r="BR71" s="68">
        <f t="shared" si="257"/>
        <v>8.3813713592233007E-3</v>
      </c>
      <c r="BS71" s="68">
        <f t="shared" si="257"/>
        <v>6.5040958737864075E-3</v>
      </c>
      <c r="BT71" s="68">
        <f t="shared" si="257"/>
        <v>6.5040958737864075E-3</v>
      </c>
      <c r="BW71" s="183">
        <v>8</v>
      </c>
      <c r="BX71" s="68">
        <f t="shared" ref="BX71:CG71" si="258">BX92/$BH92</f>
        <v>7.0540048543689324E-3</v>
      </c>
      <c r="BY71" s="68">
        <f t="shared" si="258"/>
        <v>9.1398665048543683E-3</v>
      </c>
      <c r="BZ71" s="68">
        <f t="shared" si="258"/>
        <v>1.1301577669902913E-2</v>
      </c>
      <c r="CA71" s="68">
        <f t="shared" si="258"/>
        <v>1.378564927184466E-2</v>
      </c>
      <c r="CB71" s="68">
        <f t="shared" si="258"/>
        <v>1.4790655339805826E-2</v>
      </c>
      <c r="CC71" s="68">
        <f t="shared" si="258"/>
        <v>1.4335558252427185E-2</v>
      </c>
      <c r="CD71" s="68">
        <f t="shared" si="258"/>
        <v>1.0732706310679612E-2</v>
      </c>
      <c r="CE71" s="68">
        <f t="shared" si="258"/>
        <v>9.3294902912621352E-3</v>
      </c>
      <c r="CF71" s="68">
        <f t="shared" si="258"/>
        <v>6.4851334951456308E-3</v>
      </c>
      <c r="CG71" s="68">
        <f t="shared" si="258"/>
        <v>5.2715412621359226E-3</v>
      </c>
      <c r="CJ71" s="183">
        <v>8</v>
      </c>
      <c r="CK71" s="68">
        <f t="shared" ref="CK71:CT71" si="259">CK92/$BH92</f>
        <v>1.2135922330097086E-3</v>
      </c>
      <c r="CL71" s="68">
        <f t="shared" si="259"/>
        <v>1.953125E-3</v>
      </c>
      <c r="CM71" s="68">
        <f t="shared" si="259"/>
        <v>2.2375606796116504E-3</v>
      </c>
      <c r="CN71" s="68">
        <f t="shared" si="259"/>
        <v>2.8064320388349515E-3</v>
      </c>
      <c r="CO71" s="68">
        <f t="shared" si="259"/>
        <v>3.2236043689320387E-3</v>
      </c>
      <c r="CP71" s="68">
        <f t="shared" si="259"/>
        <v>2.5978458737864079E-3</v>
      </c>
      <c r="CQ71" s="68">
        <f t="shared" si="259"/>
        <v>2.3892597087378639E-3</v>
      </c>
      <c r="CR71" s="68">
        <f t="shared" si="259"/>
        <v>1.8014259708737865E-3</v>
      </c>
      <c r="CS71" s="68">
        <f t="shared" si="259"/>
        <v>1.2135922330097086E-3</v>
      </c>
      <c r="CT71" s="68">
        <f t="shared" si="259"/>
        <v>1.0618932038834951E-3</v>
      </c>
    </row>
    <row r="72" spans="2:98" x14ac:dyDescent="0.25">
      <c r="B72" s="181">
        <v>9</v>
      </c>
      <c r="C72" s="68">
        <f t="shared" ref="C72:L72" si="260">C93/$BH93</f>
        <v>1.7869691798012247E-2</v>
      </c>
      <c r="D72" s="68">
        <f t="shared" si="260"/>
        <v>2.2186527457082623E-2</v>
      </c>
      <c r="E72" s="68">
        <f t="shared" si="260"/>
        <v>2.8737074590904528E-2</v>
      </c>
      <c r="F72" s="68">
        <f t="shared" si="260"/>
        <v>3.6115851822106214E-2</v>
      </c>
      <c r="G72" s="68">
        <f t="shared" si="260"/>
        <v>3.4936251380383497E-2</v>
      </c>
      <c r="H72" s="68">
        <f t="shared" si="260"/>
        <v>3.6793494629053305E-2</v>
      </c>
      <c r="I72" s="68">
        <f t="shared" si="260"/>
        <v>2.9665696215239432E-2</v>
      </c>
      <c r="J72" s="68">
        <f t="shared" si="260"/>
        <v>2.3893183415319746E-2</v>
      </c>
      <c r="K72" s="68">
        <f t="shared" si="260"/>
        <v>2.0655556671016966E-2</v>
      </c>
      <c r="L72" s="68">
        <f t="shared" si="260"/>
        <v>1.950105411103303E-2</v>
      </c>
      <c r="O72" s="181" t="s">
        <v>389</v>
      </c>
      <c r="P72" s="3">
        <f t="shared" ref="P72:X72" si="261">P114/$Z134</f>
        <v>7.9681274900398409E-4</v>
      </c>
      <c r="Q72" s="3">
        <f t="shared" si="261"/>
        <v>8.844621513944223E-2</v>
      </c>
      <c r="R72" s="3">
        <f t="shared" si="261"/>
        <v>0</v>
      </c>
      <c r="S72" s="3">
        <f t="shared" si="261"/>
        <v>5.6175298804780879E-2</v>
      </c>
      <c r="T72" s="3">
        <f t="shared" si="261"/>
        <v>0.13904382470119522</v>
      </c>
      <c r="U72" s="3">
        <f t="shared" si="261"/>
        <v>5.4183266932270914E-2</v>
      </c>
      <c r="V72" s="3">
        <f t="shared" si="261"/>
        <v>6.6932270916334663E-2</v>
      </c>
      <c r="W72" s="3">
        <f t="shared" si="261"/>
        <v>6.9721115537848599E-2</v>
      </c>
      <c r="X72" s="3">
        <f t="shared" si="261"/>
        <v>3.4262948207171316E-2</v>
      </c>
      <c r="AC72" s="246" t="s">
        <v>682</v>
      </c>
      <c r="AD72" s="247"/>
      <c r="AE72" s="247"/>
      <c r="AF72" s="247"/>
      <c r="AG72" s="247"/>
      <c r="AH72" s="247"/>
      <c r="AI72" s="247"/>
      <c r="AJ72" s="247"/>
      <c r="AK72" s="248"/>
      <c r="AN72" s="255" t="s">
        <v>684</v>
      </c>
      <c r="AO72" s="255"/>
      <c r="AP72" s="255"/>
      <c r="AQ72" s="255"/>
      <c r="AR72" s="255"/>
      <c r="AS72" s="255"/>
      <c r="AT72" s="255"/>
      <c r="AU72" s="255"/>
      <c r="AV72" s="255"/>
      <c r="AX72" s="181">
        <v>9</v>
      </c>
      <c r="AY72" s="68">
        <f t="shared" ref="AY72:BG72" si="262">AY93/$BH93</f>
        <v>0.13367131814074892</v>
      </c>
      <c r="AZ72" s="68">
        <f t="shared" si="262"/>
        <v>9.4995482381287022E-2</v>
      </c>
      <c r="BA72" s="68">
        <f t="shared" si="262"/>
        <v>6.3623130207810463E-2</v>
      </c>
      <c r="BB72" s="68">
        <f t="shared" si="262"/>
        <v>5.3809858447946994E-2</v>
      </c>
      <c r="BC72" s="68">
        <f t="shared" si="262"/>
        <v>4.6104808754141149E-2</v>
      </c>
      <c r="BD72" s="68">
        <f t="shared" si="262"/>
        <v>5.0823210521032024E-2</v>
      </c>
      <c r="BE72" s="68">
        <f t="shared" si="262"/>
        <v>6.1289027206103804E-2</v>
      </c>
      <c r="BF72" s="68">
        <f t="shared" si="262"/>
        <v>9.3715490412609181E-2</v>
      </c>
      <c r="BG72" s="68">
        <f t="shared" si="262"/>
        <v>0.13158819395643007</v>
      </c>
      <c r="BJ72" s="183">
        <v>9</v>
      </c>
      <c r="BK72" s="68">
        <f t="shared" ref="BK72:BT72" si="263">BK93/$BH93</f>
        <v>5.8729043268748119E-3</v>
      </c>
      <c r="BL72" s="68">
        <f t="shared" si="263"/>
        <v>6.4752534886055617E-3</v>
      </c>
      <c r="BM72" s="68">
        <f t="shared" si="263"/>
        <v>8.4830840277080617E-3</v>
      </c>
      <c r="BN72" s="68">
        <f t="shared" si="263"/>
        <v>1.0917578556369842E-2</v>
      </c>
      <c r="BO72" s="68">
        <f t="shared" si="263"/>
        <v>1.0239935749422748E-2</v>
      </c>
      <c r="BP72" s="68">
        <f t="shared" si="263"/>
        <v>1.1168557373757654E-2</v>
      </c>
      <c r="BQ72" s="68">
        <f t="shared" si="263"/>
        <v>9.2109225981327168E-3</v>
      </c>
      <c r="BR72" s="68">
        <f t="shared" si="263"/>
        <v>7.4289729946792494E-3</v>
      </c>
      <c r="BS72" s="68">
        <f t="shared" si="263"/>
        <v>6.7262323059933743E-3</v>
      </c>
      <c r="BT72" s="68">
        <f t="shared" si="263"/>
        <v>6.9019174781648433E-3</v>
      </c>
      <c r="BW72" s="183">
        <v>9</v>
      </c>
      <c r="BX72" s="68">
        <f t="shared" ref="BX72:CG72" si="264">BX93/$BH93</f>
        <v>6.425057725127999E-3</v>
      </c>
      <c r="BY72" s="68">
        <f t="shared" si="264"/>
        <v>8.8595522537897806E-3</v>
      </c>
      <c r="BZ72" s="68">
        <f t="shared" si="264"/>
        <v>1.1519927718100592E-2</v>
      </c>
      <c r="CA72" s="68">
        <f t="shared" si="264"/>
        <v>1.4004618010239936E-2</v>
      </c>
      <c r="CB72" s="68">
        <f t="shared" si="264"/>
        <v>1.350266037546431E-2</v>
      </c>
      <c r="CC72" s="68">
        <f t="shared" si="264"/>
        <v>1.4456379881537999E-2</v>
      </c>
      <c r="CD72" s="68">
        <f t="shared" si="264"/>
        <v>1.1394438309406686E-2</v>
      </c>
      <c r="CE72" s="68">
        <f t="shared" si="264"/>
        <v>8.5332797911856235E-3</v>
      </c>
      <c r="CF72" s="68">
        <f t="shared" si="264"/>
        <v>7.9811263929324364E-3</v>
      </c>
      <c r="CG72" s="68">
        <f t="shared" si="264"/>
        <v>6.0987852625238427E-3</v>
      </c>
      <c r="CJ72" s="183">
        <v>9</v>
      </c>
      <c r="CK72" s="68">
        <f t="shared" ref="CK72:CT72" si="265">CK93/$BH93</f>
        <v>9.0352374259612493E-4</v>
      </c>
      <c r="CL72" s="68">
        <f t="shared" si="265"/>
        <v>1.4305792591105312E-3</v>
      </c>
      <c r="CM72" s="68">
        <f t="shared" si="265"/>
        <v>1.932536893886156E-3</v>
      </c>
      <c r="CN72" s="68">
        <f t="shared" si="265"/>
        <v>2.1835157112739686E-3</v>
      </c>
      <c r="CO72" s="68">
        <f t="shared" si="265"/>
        <v>2.4595924104005621E-3</v>
      </c>
      <c r="CP72" s="68">
        <f t="shared" si="265"/>
        <v>2.3090051199678749E-3</v>
      </c>
      <c r="CQ72" s="68">
        <f t="shared" si="265"/>
        <v>2.1333199477964059E-3</v>
      </c>
      <c r="CR72" s="68">
        <f t="shared" si="265"/>
        <v>1.6564601947595622E-3</v>
      </c>
      <c r="CS72" s="68">
        <f t="shared" si="265"/>
        <v>9.2862162433490617E-4</v>
      </c>
      <c r="CT72" s="68">
        <f t="shared" si="265"/>
        <v>1.0792089147675936E-3</v>
      </c>
    </row>
    <row r="73" spans="2:98" x14ac:dyDescent="0.25">
      <c r="O73" s="181" t="s">
        <v>400</v>
      </c>
      <c r="P73" s="3">
        <f t="shared" ref="P73:X73" si="266">P115/$Z135</f>
        <v>2.6455026455026454E-3</v>
      </c>
      <c r="Q73" s="3">
        <f t="shared" si="266"/>
        <v>2.1164021164021163E-2</v>
      </c>
      <c r="R73" s="3">
        <f t="shared" si="266"/>
        <v>0</v>
      </c>
      <c r="S73" s="3">
        <f t="shared" si="266"/>
        <v>9.1269841269841265E-2</v>
      </c>
      <c r="T73" s="3">
        <f t="shared" si="266"/>
        <v>7.407407407407407E-2</v>
      </c>
      <c r="U73" s="3">
        <f t="shared" si="266"/>
        <v>5.5555555555555552E-2</v>
      </c>
      <c r="V73" s="3">
        <f t="shared" si="266"/>
        <v>9.2592592592592587E-2</v>
      </c>
      <c r="W73" s="3">
        <f t="shared" si="266"/>
        <v>6.7460317460317457E-2</v>
      </c>
      <c r="X73" s="3">
        <f t="shared" si="266"/>
        <v>5.5555555555555552E-2</v>
      </c>
      <c r="AB73" s="181" t="s">
        <v>671</v>
      </c>
      <c r="AC73" s="181">
        <v>1</v>
      </c>
      <c r="AD73" s="181">
        <v>2</v>
      </c>
      <c r="AE73" s="181">
        <v>3</v>
      </c>
      <c r="AF73" s="181">
        <v>4</v>
      </c>
      <c r="AG73" s="181">
        <v>5</v>
      </c>
      <c r="AH73" s="181">
        <v>6</v>
      </c>
      <c r="AI73" s="181">
        <v>7</v>
      </c>
      <c r="AJ73" s="181">
        <v>8</v>
      </c>
      <c r="AK73" s="181">
        <v>9</v>
      </c>
      <c r="AL73" s="181" t="s">
        <v>4</v>
      </c>
      <c r="AN73" s="181" t="s">
        <v>425</v>
      </c>
      <c r="AO73" s="181" t="s">
        <v>672</v>
      </c>
      <c r="AP73" s="181" t="s">
        <v>673</v>
      </c>
      <c r="AQ73" s="181" t="s">
        <v>674</v>
      </c>
      <c r="AR73" s="181" t="s">
        <v>675</v>
      </c>
      <c r="AS73" s="181" t="s">
        <v>676</v>
      </c>
      <c r="AT73" s="181" t="s">
        <v>677</v>
      </c>
      <c r="AU73" s="181" t="s">
        <v>678</v>
      </c>
      <c r="AV73" s="181" t="s">
        <v>628</v>
      </c>
    </row>
    <row r="74" spans="2:98" x14ac:dyDescent="0.25">
      <c r="B74" s="181" t="s">
        <v>623</v>
      </c>
      <c r="C74" s="181">
        <v>1</v>
      </c>
      <c r="D74" s="181">
        <v>2</v>
      </c>
      <c r="E74" s="181">
        <v>3</v>
      </c>
      <c r="F74" s="181">
        <v>4</v>
      </c>
      <c r="G74" s="181">
        <v>5</v>
      </c>
      <c r="H74" s="181">
        <v>6</v>
      </c>
      <c r="I74" s="181">
        <v>7</v>
      </c>
      <c r="J74" s="181">
        <v>8</v>
      </c>
      <c r="K74" s="181">
        <v>9</v>
      </c>
      <c r="O74" s="181" t="s">
        <v>395</v>
      </c>
      <c r="P74" s="3">
        <f t="shared" ref="P74:X74" si="267">P116/$Z136</f>
        <v>2.6636225266362251E-2</v>
      </c>
      <c r="Q74" s="3">
        <f t="shared" si="267"/>
        <v>2.4353120243531201E-2</v>
      </c>
      <c r="R74" s="3">
        <f t="shared" si="267"/>
        <v>1.5220700152207001E-3</v>
      </c>
      <c r="S74" s="3">
        <f t="shared" si="267"/>
        <v>0.10273972602739725</v>
      </c>
      <c r="T74" s="3">
        <f t="shared" si="267"/>
        <v>0</v>
      </c>
      <c r="U74" s="3">
        <f t="shared" si="267"/>
        <v>7.2298325722983253E-2</v>
      </c>
      <c r="V74" s="3">
        <f t="shared" si="267"/>
        <v>0.1111111111111111</v>
      </c>
      <c r="W74" s="3">
        <f t="shared" si="267"/>
        <v>3.9573820395738202E-2</v>
      </c>
      <c r="X74" s="3">
        <f t="shared" si="267"/>
        <v>6.8493150684931503E-2</v>
      </c>
      <c r="AB74" s="181" t="s">
        <v>404</v>
      </c>
      <c r="AC74" s="3">
        <f t="shared" ref="AC74:AL74" si="268">AC105/$AM105</f>
        <v>8.6151655393378421E-2</v>
      </c>
      <c r="AD74" s="3">
        <f t="shared" si="268"/>
        <v>0.12602349590601639</v>
      </c>
      <c r="AE74" s="3">
        <f t="shared" si="268"/>
        <v>0.14453542185831256</v>
      </c>
      <c r="AF74" s="3">
        <f t="shared" si="268"/>
        <v>0.17194731221075116</v>
      </c>
      <c r="AG74" s="3">
        <f t="shared" si="268"/>
        <v>0.19793520825916697</v>
      </c>
      <c r="AH74" s="3">
        <f t="shared" si="268"/>
        <v>0.19508721965112139</v>
      </c>
      <c r="AI74" s="3">
        <f t="shared" si="268"/>
        <v>0.15343538625845496</v>
      </c>
      <c r="AJ74" s="3">
        <f t="shared" si="268"/>
        <v>0.11783552865788537</v>
      </c>
      <c r="AK74" s="3">
        <f t="shared" si="268"/>
        <v>0.10181559273762905</v>
      </c>
      <c r="AL74" s="3">
        <f t="shared" si="268"/>
        <v>6.8707725169099329E-2</v>
      </c>
      <c r="AN74" s="181">
        <v>1</v>
      </c>
      <c r="AO74" s="178">
        <v>0</v>
      </c>
      <c r="AP74" s="178">
        <v>333</v>
      </c>
      <c r="AQ74" s="178">
        <v>246</v>
      </c>
      <c r="AR74" s="178">
        <v>34</v>
      </c>
      <c r="AS74" s="178">
        <v>366</v>
      </c>
      <c r="AT74" s="178">
        <v>58</v>
      </c>
      <c r="AU74" s="178">
        <v>7816</v>
      </c>
      <c r="AV74" s="178">
        <v>8853</v>
      </c>
      <c r="AX74" s="181" t="s">
        <v>670</v>
      </c>
      <c r="AY74" s="181">
        <v>1</v>
      </c>
      <c r="AZ74" s="181">
        <v>2</v>
      </c>
      <c r="BA74" s="181">
        <v>3</v>
      </c>
      <c r="BB74" s="181">
        <v>4</v>
      </c>
      <c r="BC74" s="181">
        <v>5</v>
      </c>
      <c r="BD74" s="181">
        <v>6</v>
      </c>
      <c r="BE74" s="181">
        <v>7</v>
      </c>
      <c r="BF74" s="181">
        <v>8</v>
      </c>
      <c r="BG74" s="181">
        <v>9</v>
      </c>
      <c r="BJ74" s="183" t="s">
        <v>623</v>
      </c>
      <c r="BK74" s="183">
        <v>1</v>
      </c>
      <c r="BL74" s="183">
        <v>2</v>
      </c>
      <c r="BM74" s="183">
        <v>3</v>
      </c>
      <c r="BN74" s="183">
        <v>4</v>
      </c>
      <c r="BO74" s="183">
        <v>5</v>
      </c>
      <c r="BP74" s="183">
        <v>6</v>
      </c>
      <c r="BQ74" s="183">
        <v>7</v>
      </c>
      <c r="BR74" s="183">
        <v>8</v>
      </c>
      <c r="BS74" s="183">
        <v>9</v>
      </c>
      <c r="BW74" s="183" t="s">
        <v>623</v>
      </c>
      <c r="BX74" s="183">
        <v>1</v>
      </c>
      <c r="BY74" s="183">
        <v>2</v>
      </c>
      <c r="BZ74" s="183">
        <v>3</v>
      </c>
      <c r="CA74" s="183">
        <v>4</v>
      </c>
      <c r="CB74" s="183">
        <v>5</v>
      </c>
      <c r="CC74" s="183">
        <v>6</v>
      </c>
      <c r="CD74" s="183">
        <v>7</v>
      </c>
      <c r="CE74" s="183">
        <v>8</v>
      </c>
      <c r="CF74" s="183">
        <v>9</v>
      </c>
      <c r="CJ74" s="183" t="s">
        <v>623</v>
      </c>
      <c r="CK74" s="183">
        <v>1</v>
      </c>
      <c r="CL74" s="183">
        <v>2</v>
      </c>
      <c r="CM74" s="183">
        <v>3</v>
      </c>
      <c r="CN74" s="183">
        <v>4</v>
      </c>
      <c r="CO74" s="183">
        <v>5</v>
      </c>
      <c r="CP74" s="183">
        <v>6</v>
      </c>
      <c r="CQ74" s="183">
        <v>7</v>
      </c>
      <c r="CR74" s="183">
        <v>8</v>
      </c>
      <c r="CS74" s="183">
        <v>9</v>
      </c>
    </row>
    <row r="75" spans="2:98" x14ac:dyDescent="0.25">
      <c r="B75" s="181">
        <v>1</v>
      </c>
      <c r="C75" s="178">
        <v>10</v>
      </c>
      <c r="D75" s="178">
        <v>667</v>
      </c>
      <c r="E75" s="178">
        <v>714</v>
      </c>
      <c r="F75" s="178">
        <v>493</v>
      </c>
      <c r="G75" s="178">
        <v>708</v>
      </c>
      <c r="H75" s="178">
        <v>714</v>
      </c>
      <c r="I75" s="178">
        <v>534</v>
      </c>
      <c r="J75" s="178">
        <v>475</v>
      </c>
      <c r="K75" s="178">
        <v>372</v>
      </c>
      <c r="O75" s="181" t="s">
        <v>392</v>
      </c>
      <c r="P75" s="3">
        <f t="shared" ref="P75:X75" si="269">P117/$Z137</f>
        <v>0.11139240506329114</v>
      </c>
      <c r="Q75" s="3">
        <f t="shared" si="269"/>
        <v>4.6835443037974683E-2</v>
      </c>
      <c r="R75" s="3">
        <f t="shared" si="269"/>
        <v>0</v>
      </c>
      <c r="S75" s="3">
        <f t="shared" si="269"/>
        <v>0.11392405063291139</v>
      </c>
      <c r="T75" s="3">
        <f t="shared" si="269"/>
        <v>2.5316455696202532E-3</v>
      </c>
      <c r="U75" s="3">
        <f t="shared" si="269"/>
        <v>7.5949367088607597E-2</v>
      </c>
      <c r="V75" s="3">
        <f t="shared" si="269"/>
        <v>4.4303797468354431E-2</v>
      </c>
      <c r="W75" s="3">
        <f t="shared" si="269"/>
        <v>2.1518987341772152E-2</v>
      </c>
      <c r="X75" s="3">
        <f t="shared" si="269"/>
        <v>5.3164556962025315E-2</v>
      </c>
      <c r="AB75" s="181" t="s">
        <v>423</v>
      </c>
      <c r="AC75" s="3">
        <f t="shared" ref="AC75:AL75" si="270">AC106/$AM106</f>
        <v>0.10430247718383312</v>
      </c>
      <c r="AD75" s="3">
        <f t="shared" si="270"/>
        <v>0.12385919165580182</v>
      </c>
      <c r="AE75" s="3">
        <f t="shared" si="270"/>
        <v>0.15384615384615385</v>
      </c>
      <c r="AF75" s="3">
        <f t="shared" si="270"/>
        <v>0.18513689700130379</v>
      </c>
      <c r="AG75" s="3">
        <f t="shared" si="270"/>
        <v>0.18774445893089961</v>
      </c>
      <c r="AH75" s="3">
        <f t="shared" si="270"/>
        <v>0.20338983050847459</v>
      </c>
      <c r="AI75" s="3">
        <f t="shared" si="270"/>
        <v>0.14993481095176012</v>
      </c>
      <c r="AJ75" s="3">
        <f t="shared" si="270"/>
        <v>0.11082138200782268</v>
      </c>
      <c r="AK75" s="3">
        <f t="shared" si="270"/>
        <v>0.11342894393741851</v>
      </c>
      <c r="AL75" s="3">
        <f t="shared" si="270"/>
        <v>7.822685788787484E-2</v>
      </c>
      <c r="AN75" s="181">
        <v>2</v>
      </c>
      <c r="AO75" s="178">
        <v>557</v>
      </c>
      <c r="AP75" s="178">
        <v>453</v>
      </c>
      <c r="AQ75" s="178">
        <v>181</v>
      </c>
      <c r="AR75" s="178">
        <v>87</v>
      </c>
      <c r="AS75" s="178">
        <v>511</v>
      </c>
      <c r="AT75" s="178">
        <v>111</v>
      </c>
      <c r="AU75" s="178">
        <v>9681</v>
      </c>
      <c r="AV75" s="178">
        <v>11581</v>
      </c>
      <c r="AX75" s="181">
        <v>1</v>
      </c>
      <c r="AY75" s="178">
        <v>1106</v>
      </c>
      <c r="AZ75" s="178">
        <v>1345</v>
      </c>
      <c r="BA75" s="178">
        <v>883</v>
      </c>
      <c r="BB75" s="178">
        <v>591</v>
      </c>
      <c r="BC75" s="178">
        <v>724</v>
      </c>
      <c r="BD75" s="178">
        <v>924</v>
      </c>
      <c r="BE75" s="178">
        <v>1155</v>
      </c>
      <c r="BF75" s="178">
        <v>1810</v>
      </c>
      <c r="BG75" s="178">
        <v>2562</v>
      </c>
      <c r="BJ75" s="183">
        <v>1</v>
      </c>
      <c r="BK75" s="182">
        <v>2</v>
      </c>
      <c r="BL75" s="182">
        <v>184</v>
      </c>
      <c r="BM75" s="182">
        <v>176</v>
      </c>
      <c r="BN75" s="182">
        <v>130</v>
      </c>
      <c r="BO75" s="182">
        <v>176</v>
      </c>
      <c r="BP75" s="182">
        <v>209</v>
      </c>
      <c r="BQ75" s="182">
        <v>153</v>
      </c>
      <c r="BR75" s="182">
        <v>131</v>
      </c>
      <c r="BS75" s="182">
        <v>111</v>
      </c>
      <c r="BW75" s="183">
        <v>1</v>
      </c>
      <c r="BX75" s="182">
        <v>6</v>
      </c>
      <c r="BY75" s="182">
        <v>282</v>
      </c>
      <c r="BZ75" s="182">
        <v>289</v>
      </c>
      <c r="CA75" s="182">
        <v>212</v>
      </c>
      <c r="CB75" s="182">
        <v>270</v>
      </c>
      <c r="CC75" s="182">
        <v>281</v>
      </c>
      <c r="CD75" s="182">
        <v>206</v>
      </c>
      <c r="CE75" s="182">
        <v>167</v>
      </c>
      <c r="CF75" s="182">
        <v>140</v>
      </c>
      <c r="CJ75" s="183">
        <v>1</v>
      </c>
      <c r="CK75" s="182">
        <v>0</v>
      </c>
      <c r="CL75" s="182">
        <v>59</v>
      </c>
      <c r="CM75" s="182">
        <v>74</v>
      </c>
      <c r="CN75" s="182">
        <v>32</v>
      </c>
      <c r="CO75" s="182">
        <v>74</v>
      </c>
      <c r="CP75" s="182">
        <v>52</v>
      </c>
      <c r="CQ75" s="182">
        <v>36</v>
      </c>
      <c r="CR75" s="182">
        <v>48</v>
      </c>
      <c r="CS75" s="182">
        <v>20</v>
      </c>
    </row>
    <row r="76" spans="2:98" x14ac:dyDescent="0.25">
      <c r="B76" s="181">
        <v>2</v>
      </c>
      <c r="C76" s="178">
        <v>904</v>
      </c>
      <c r="D76" s="178">
        <v>3</v>
      </c>
      <c r="E76" s="178">
        <v>731</v>
      </c>
      <c r="F76" s="178">
        <v>1191</v>
      </c>
      <c r="G76" s="178">
        <v>651</v>
      </c>
      <c r="H76" s="178">
        <v>924</v>
      </c>
      <c r="I76" s="178">
        <v>760</v>
      </c>
      <c r="J76" s="178">
        <v>569</v>
      </c>
      <c r="K76" s="178">
        <v>501</v>
      </c>
      <c r="O76" s="181" t="s">
        <v>391</v>
      </c>
      <c r="P76" s="3">
        <f t="shared" ref="P76:X76" si="271">P118/$Z138</f>
        <v>4.7913446676970631E-2</v>
      </c>
      <c r="Q76" s="3">
        <f t="shared" si="271"/>
        <v>1.5455950540958269E-3</v>
      </c>
      <c r="R76" s="3">
        <f t="shared" si="271"/>
        <v>0</v>
      </c>
      <c r="S76" s="3">
        <f t="shared" si="271"/>
        <v>0.12519319938176199</v>
      </c>
      <c r="T76" s="3">
        <f t="shared" si="271"/>
        <v>7.4188562596599686E-2</v>
      </c>
      <c r="U76" s="3">
        <f t="shared" si="271"/>
        <v>7.8825347758887165E-2</v>
      </c>
      <c r="V76" s="3">
        <f t="shared" si="271"/>
        <v>9.8918083462132919E-2</v>
      </c>
      <c r="W76" s="3">
        <f t="shared" si="271"/>
        <v>4.1731066460587329E-2</v>
      </c>
      <c r="X76" s="3">
        <f t="shared" si="271"/>
        <v>3.7094281298299843E-2</v>
      </c>
      <c r="AB76" s="181" t="s">
        <v>406</v>
      </c>
      <c r="AC76" s="3">
        <f t="shared" ref="AC76:AL76" si="272">AC107/$AM107</f>
        <v>0.10006027727546715</v>
      </c>
      <c r="AD76" s="3">
        <f t="shared" si="272"/>
        <v>0.12537673297166968</v>
      </c>
      <c r="AE76" s="3">
        <f t="shared" si="272"/>
        <v>0.14948764315852922</v>
      </c>
      <c r="AF76" s="3">
        <f t="shared" si="272"/>
        <v>0.20614828209764918</v>
      </c>
      <c r="AG76" s="3">
        <f t="shared" si="272"/>
        <v>0.19770946353224833</v>
      </c>
      <c r="AH76" s="3">
        <f t="shared" si="272"/>
        <v>0.18806509945750452</v>
      </c>
      <c r="AI76" s="3">
        <f t="shared" si="272"/>
        <v>0.15792646172393007</v>
      </c>
      <c r="AJ76" s="3">
        <f t="shared" si="272"/>
        <v>0.13502109704641349</v>
      </c>
      <c r="AK76" s="3">
        <f t="shared" si="272"/>
        <v>9.16214587100663E-2</v>
      </c>
      <c r="AL76" s="3">
        <f t="shared" si="272"/>
        <v>6.8716094032549732E-2</v>
      </c>
      <c r="AN76" s="181">
        <v>3</v>
      </c>
      <c r="AO76" s="178">
        <v>1162</v>
      </c>
      <c r="AP76" s="178">
        <v>475</v>
      </c>
      <c r="AQ76" s="178">
        <v>154</v>
      </c>
      <c r="AR76" s="178">
        <v>101</v>
      </c>
      <c r="AS76" s="178">
        <v>524</v>
      </c>
      <c r="AT76" s="178">
        <v>125</v>
      </c>
      <c r="AU76" s="178">
        <v>10957</v>
      </c>
      <c r="AV76" s="178">
        <v>13498</v>
      </c>
      <c r="AX76" s="181">
        <v>1</v>
      </c>
      <c r="AY76" s="178">
        <v>2277</v>
      </c>
      <c r="AZ76" s="178">
        <v>640</v>
      </c>
      <c r="BA76" s="178">
        <v>647</v>
      </c>
      <c r="BB76" s="178">
        <v>842</v>
      </c>
      <c r="BC76" s="178">
        <v>926</v>
      </c>
      <c r="BD76" s="178">
        <v>1061</v>
      </c>
      <c r="BE76" s="178">
        <v>1516</v>
      </c>
      <c r="BF76" s="178">
        <v>2447</v>
      </c>
      <c r="BG76" s="178">
        <v>3584</v>
      </c>
      <c r="BJ76" s="183">
        <v>2</v>
      </c>
      <c r="BK76" s="182">
        <v>256</v>
      </c>
      <c r="BL76" s="182">
        <v>0</v>
      </c>
      <c r="BM76" s="182">
        <v>183</v>
      </c>
      <c r="BN76" s="182">
        <v>303</v>
      </c>
      <c r="BO76" s="182">
        <v>167</v>
      </c>
      <c r="BP76" s="182">
        <v>263</v>
      </c>
      <c r="BQ76" s="182">
        <v>224</v>
      </c>
      <c r="BR76" s="182">
        <v>188</v>
      </c>
      <c r="BS76" s="182">
        <v>163</v>
      </c>
      <c r="BW76" s="183">
        <v>2</v>
      </c>
      <c r="BX76" s="182">
        <v>371</v>
      </c>
      <c r="BY76" s="182">
        <v>0</v>
      </c>
      <c r="BZ76" s="182">
        <v>287</v>
      </c>
      <c r="CA76" s="182">
        <v>495</v>
      </c>
      <c r="CB76" s="182">
        <v>268</v>
      </c>
      <c r="CC76" s="182">
        <v>341</v>
      </c>
      <c r="CD76" s="182">
        <v>277</v>
      </c>
      <c r="CE76" s="182">
        <v>200</v>
      </c>
      <c r="CF76" s="182">
        <v>172</v>
      </c>
      <c r="CJ76" s="183">
        <v>2</v>
      </c>
      <c r="CK76" s="182">
        <v>71</v>
      </c>
      <c r="CL76" s="182">
        <v>1</v>
      </c>
      <c r="CM76" s="182">
        <v>73</v>
      </c>
      <c r="CN76" s="182">
        <v>102</v>
      </c>
      <c r="CO76" s="182">
        <v>63</v>
      </c>
      <c r="CP76" s="182">
        <v>83</v>
      </c>
      <c r="CQ76" s="182">
        <v>61</v>
      </c>
      <c r="CR76" s="182">
        <v>47</v>
      </c>
      <c r="CS76" s="182">
        <v>39</v>
      </c>
    </row>
    <row r="77" spans="2:98" x14ac:dyDescent="0.25">
      <c r="B77" s="181">
        <v>3</v>
      </c>
      <c r="C77" s="178">
        <v>849</v>
      </c>
      <c r="D77" s="178">
        <v>826</v>
      </c>
      <c r="E77" s="178">
        <v>3</v>
      </c>
      <c r="F77" s="178">
        <v>1206</v>
      </c>
      <c r="G77" s="178">
        <v>1234</v>
      </c>
      <c r="H77" s="178">
        <v>714</v>
      </c>
      <c r="I77" s="178">
        <v>960</v>
      </c>
      <c r="J77" s="178">
        <v>755</v>
      </c>
      <c r="K77" s="178">
        <v>467</v>
      </c>
      <c r="O77" s="181" t="s">
        <v>394</v>
      </c>
      <c r="P77" s="3">
        <f t="shared" ref="P77:X77" si="273">P119/$Z139</f>
        <v>8.7499999999999994E-2</v>
      </c>
      <c r="Q77" s="3">
        <f t="shared" si="273"/>
        <v>0</v>
      </c>
      <c r="R77" s="3">
        <f t="shared" si="273"/>
        <v>0</v>
      </c>
      <c r="S77" s="3">
        <f t="shared" si="273"/>
        <v>0.13750000000000001</v>
      </c>
      <c r="T77" s="3">
        <f t="shared" si="273"/>
        <v>3.7499999999999999E-2</v>
      </c>
      <c r="U77" s="3">
        <f t="shared" si="273"/>
        <v>5.5357142857142855E-2</v>
      </c>
      <c r="V77" s="3">
        <f t="shared" si="273"/>
        <v>8.5714285714285715E-2</v>
      </c>
      <c r="W77" s="3">
        <f t="shared" si="273"/>
        <v>4.4642857142857144E-2</v>
      </c>
      <c r="X77" s="3">
        <f t="shared" si="273"/>
        <v>5.5357142857142855E-2</v>
      </c>
      <c r="AB77" s="181" t="s">
        <v>405</v>
      </c>
      <c r="AC77" s="3">
        <f t="shared" ref="AC77:AL77" si="274">AC108/$AM108</f>
        <v>8.0827067669172928E-2</v>
      </c>
      <c r="AD77" s="3">
        <f t="shared" si="274"/>
        <v>0.11967418546365914</v>
      </c>
      <c r="AE77" s="3">
        <f t="shared" si="274"/>
        <v>0.12719298245614036</v>
      </c>
      <c r="AF77" s="3">
        <f t="shared" si="274"/>
        <v>0.17167919799498746</v>
      </c>
      <c r="AG77" s="3">
        <f t="shared" si="274"/>
        <v>0.18859649122807018</v>
      </c>
      <c r="AH77" s="3">
        <f t="shared" si="274"/>
        <v>0.17418546365914786</v>
      </c>
      <c r="AI77" s="3">
        <f t="shared" si="274"/>
        <v>0.14912280701754385</v>
      </c>
      <c r="AJ77" s="3">
        <f t="shared" si="274"/>
        <v>0.11842105263157894</v>
      </c>
      <c r="AK77" s="3">
        <f t="shared" si="274"/>
        <v>0.10213032581453634</v>
      </c>
      <c r="AL77" s="3">
        <f t="shared" si="274"/>
        <v>8.3959899749373429E-2</v>
      </c>
      <c r="AN77" s="181">
        <v>4</v>
      </c>
      <c r="AO77" s="178">
        <v>1004</v>
      </c>
      <c r="AP77" s="178">
        <v>421</v>
      </c>
      <c r="AQ77" s="178">
        <v>187</v>
      </c>
      <c r="AR77" s="178">
        <v>108</v>
      </c>
      <c r="AS77" s="178">
        <v>518</v>
      </c>
      <c r="AT77" s="178">
        <v>137</v>
      </c>
      <c r="AU77" s="178">
        <v>10180</v>
      </c>
      <c r="AV77" s="178">
        <v>12555</v>
      </c>
      <c r="AX77" s="181">
        <v>3</v>
      </c>
      <c r="AY77" s="178">
        <v>2886</v>
      </c>
      <c r="AZ77" s="178">
        <v>790</v>
      </c>
      <c r="BA77" s="178">
        <v>539</v>
      </c>
      <c r="BB77" s="178">
        <v>469</v>
      </c>
      <c r="BC77" s="178">
        <v>878</v>
      </c>
      <c r="BD77" s="178">
        <v>1484</v>
      </c>
      <c r="BE77" s="178">
        <v>1757</v>
      </c>
      <c r="BF77" s="178">
        <v>2754</v>
      </c>
      <c r="BG77" s="178">
        <v>4287</v>
      </c>
      <c r="BJ77" s="183">
        <v>3</v>
      </c>
      <c r="BK77" s="182">
        <v>234</v>
      </c>
      <c r="BL77" s="182">
        <v>195</v>
      </c>
      <c r="BM77" s="182">
        <v>0</v>
      </c>
      <c r="BN77" s="182">
        <v>310</v>
      </c>
      <c r="BO77" s="182">
        <v>308</v>
      </c>
      <c r="BP77" s="182">
        <v>186</v>
      </c>
      <c r="BQ77" s="182">
        <v>272</v>
      </c>
      <c r="BR77" s="182">
        <v>234</v>
      </c>
      <c r="BS77" s="182">
        <v>135</v>
      </c>
      <c r="BW77" s="183">
        <v>3</v>
      </c>
      <c r="BX77" s="182">
        <v>328</v>
      </c>
      <c r="BY77" s="182">
        <v>350</v>
      </c>
      <c r="BZ77" s="182">
        <v>1</v>
      </c>
      <c r="CA77" s="182">
        <v>458</v>
      </c>
      <c r="CB77" s="182">
        <v>509</v>
      </c>
      <c r="CC77" s="182">
        <v>288</v>
      </c>
      <c r="CD77" s="182">
        <v>347</v>
      </c>
      <c r="CE77" s="182">
        <v>267</v>
      </c>
      <c r="CF77" s="182">
        <v>181</v>
      </c>
      <c r="CJ77" s="183">
        <v>3</v>
      </c>
      <c r="CK77" s="182">
        <v>67</v>
      </c>
      <c r="CL77" s="182">
        <v>77</v>
      </c>
      <c r="CM77" s="182">
        <v>0</v>
      </c>
      <c r="CN77" s="182">
        <v>120</v>
      </c>
      <c r="CO77" s="182">
        <v>113</v>
      </c>
      <c r="CP77" s="182">
        <v>62</v>
      </c>
      <c r="CQ77" s="182">
        <v>76</v>
      </c>
      <c r="CR77" s="182">
        <v>64</v>
      </c>
      <c r="CS77" s="182">
        <v>34</v>
      </c>
    </row>
    <row r="78" spans="2:98" x14ac:dyDescent="0.25">
      <c r="B78" s="181">
        <v>4</v>
      </c>
      <c r="C78" s="178">
        <v>149</v>
      </c>
      <c r="D78" s="178">
        <v>885</v>
      </c>
      <c r="E78" s="178">
        <v>727</v>
      </c>
      <c r="F78" s="178">
        <v>7</v>
      </c>
      <c r="G78" s="178">
        <v>1153</v>
      </c>
      <c r="H78" s="178">
        <v>1014</v>
      </c>
      <c r="I78" s="178">
        <v>703</v>
      </c>
      <c r="J78" s="178">
        <v>789</v>
      </c>
      <c r="K78" s="178">
        <v>553</v>
      </c>
      <c r="O78" s="181" t="s">
        <v>402</v>
      </c>
      <c r="P78" s="3">
        <f t="shared" ref="P78:X78" si="275">P120/$Z140</f>
        <v>1.1299435028248588E-2</v>
      </c>
      <c r="Q78" s="3">
        <f t="shared" si="275"/>
        <v>7.0621468926553674E-2</v>
      </c>
      <c r="R78" s="3">
        <f t="shared" si="275"/>
        <v>8.4745762711864406E-3</v>
      </c>
      <c r="S78" s="3">
        <f t="shared" si="275"/>
        <v>0</v>
      </c>
      <c r="T78" s="3">
        <f t="shared" si="275"/>
        <v>0.15254237288135594</v>
      </c>
      <c r="U78" s="3">
        <f t="shared" si="275"/>
        <v>6.4971751412429377E-2</v>
      </c>
      <c r="V78" s="3">
        <f t="shared" si="275"/>
        <v>4.8022598870056499E-2</v>
      </c>
      <c r="W78" s="3">
        <f t="shared" si="275"/>
        <v>9.03954802259887E-2</v>
      </c>
      <c r="X78" s="3">
        <f t="shared" si="275"/>
        <v>4.8022598870056499E-2</v>
      </c>
      <c r="AB78" s="181" t="s">
        <v>407</v>
      </c>
      <c r="AC78" s="3">
        <f t="shared" ref="AC78:AL78" si="276">AC109/$AM109</f>
        <v>8.5531574740207839E-2</v>
      </c>
      <c r="AD78" s="3">
        <f t="shared" si="276"/>
        <v>0.12909672262190247</v>
      </c>
      <c r="AE78" s="3">
        <f t="shared" si="276"/>
        <v>0.14948041566746603</v>
      </c>
      <c r="AF78" s="3">
        <f t="shared" si="276"/>
        <v>0.19104716227018384</v>
      </c>
      <c r="AG78" s="3">
        <f t="shared" si="276"/>
        <v>0.18505195843325339</v>
      </c>
      <c r="AH78" s="3">
        <f t="shared" si="276"/>
        <v>0.19704236610711431</v>
      </c>
      <c r="AI78" s="3">
        <f t="shared" si="276"/>
        <v>0.15787370103916867</v>
      </c>
      <c r="AJ78" s="3">
        <f t="shared" si="276"/>
        <v>0.12310151878497202</v>
      </c>
      <c r="AK78" s="3">
        <f t="shared" si="276"/>
        <v>0.10271782573940848</v>
      </c>
      <c r="AL78" s="3">
        <f t="shared" si="276"/>
        <v>8.3932853717026384E-2</v>
      </c>
      <c r="AN78" s="181">
        <v>5</v>
      </c>
      <c r="AO78" s="178">
        <v>1240</v>
      </c>
      <c r="AP78" s="178">
        <v>947</v>
      </c>
      <c r="AQ78" s="178">
        <v>397</v>
      </c>
      <c r="AR78" s="178">
        <v>100</v>
      </c>
      <c r="AS78" s="178">
        <v>434</v>
      </c>
      <c r="AT78" s="178">
        <v>159</v>
      </c>
      <c r="AU78" s="178">
        <v>11520</v>
      </c>
      <c r="AV78" s="178">
        <v>14797</v>
      </c>
      <c r="AX78" s="181">
        <v>4</v>
      </c>
      <c r="AY78" s="178">
        <v>4699</v>
      </c>
      <c r="AZ78" s="178">
        <v>1905</v>
      </c>
      <c r="BA78" s="178">
        <v>420</v>
      </c>
      <c r="BB78" s="178">
        <v>483</v>
      </c>
      <c r="BC78" s="178">
        <v>273</v>
      </c>
      <c r="BD78" s="178">
        <v>903</v>
      </c>
      <c r="BE78" s="178">
        <v>1717</v>
      </c>
      <c r="BF78" s="178">
        <v>2538</v>
      </c>
      <c r="BG78" s="178">
        <v>3821</v>
      </c>
      <c r="BJ78" s="183">
        <v>4</v>
      </c>
      <c r="BK78" s="182">
        <v>59</v>
      </c>
      <c r="BL78" s="182">
        <v>219</v>
      </c>
      <c r="BM78" s="182">
        <v>179</v>
      </c>
      <c r="BN78" s="182">
        <v>1</v>
      </c>
      <c r="BO78" s="182">
        <v>275</v>
      </c>
      <c r="BP78" s="182">
        <v>277</v>
      </c>
      <c r="BQ78" s="182">
        <v>203</v>
      </c>
      <c r="BR78" s="182">
        <v>210</v>
      </c>
      <c r="BS78" s="182">
        <v>174</v>
      </c>
      <c r="BW78" s="183">
        <v>4</v>
      </c>
      <c r="BX78" s="182">
        <v>45</v>
      </c>
      <c r="BY78" s="182">
        <v>357</v>
      </c>
      <c r="BZ78" s="182">
        <v>282</v>
      </c>
      <c r="CA78" s="182">
        <v>3</v>
      </c>
      <c r="CB78" s="182">
        <v>472</v>
      </c>
      <c r="CC78" s="182">
        <v>388</v>
      </c>
      <c r="CD78" s="182">
        <v>251</v>
      </c>
      <c r="CE78" s="182">
        <v>304</v>
      </c>
      <c r="CF78" s="182">
        <v>206</v>
      </c>
      <c r="CJ78" s="183">
        <v>4</v>
      </c>
      <c r="CK78" s="182">
        <v>6</v>
      </c>
      <c r="CL78" s="182">
        <v>76</v>
      </c>
      <c r="CM78" s="182">
        <v>88</v>
      </c>
      <c r="CN78" s="182">
        <v>2</v>
      </c>
      <c r="CO78" s="182">
        <v>111</v>
      </c>
      <c r="CP78" s="182">
        <v>96</v>
      </c>
      <c r="CQ78" s="182">
        <v>55</v>
      </c>
      <c r="CR78" s="182">
        <v>72</v>
      </c>
      <c r="CS78" s="182">
        <v>38</v>
      </c>
    </row>
    <row r="79" spans="2:98" x14ac:dyDescent="0.25">
      <c r="B79" s="181">
        <v>5</v>
      </c>
      <c r="C79" s="178">
        <v>724</v>
      </c>
      <c r="D79" s="178">
        <v>588</v>
      </c>
      <c r="E79" s="178">
        <v>1019</v>
      </c>
      <c r="F79" s="178">
        <v>1261</v>
      </c>
      <c r="G79" s="178">
        <v>4</v>
      </c>
      <c r="H79" s="178">
        <v>1251</v>
      </c>
      <c r="I79" s="178">
        <v>1065</v>
      </c>
      <c r="J79" s="178">
        <v>570</v>
      </c>
      <c r="K79" s="178">
        <v>753</v>
      </c>
      <c r="O79" s="181" t="s">
        <v>387</v>
      </c>
      <c r="P79" s="3">
        <f t="shared" ref="P79:X79" si="277">P121/$Z141</f>
        <v>3.2019704433497539E-2</v>
      </c>
      <c r="Q79" s="3">
        <f t="shared" si="277"/>
        <v>0.10591133004926108</v>
      </c>
      <c r="R79" s="3">
        <f t="shared" si="277"/>
        <v>0</v>
      </c>
      <c r="S79" s="3">
        <f t="shared" si="277"/>
        <v>0</v>
      </c>
      <c r="T79" s="3">
        <f t="shared" si="277"/>
        <v>0.14285714285714285</v>
      </c>
      <c r="U79" s="3">
        <f t="shared" si="277"/>
        <v>4.4334975369458129E-2</v>
      </c>
      <c r="V79" s="3">
        <f t="shared" si="277"/>
        <v>1.9704433497536946E-2</v>
      </c>
      <c r="W79" s="3">
        <f t="shared" si="277"/>
        <v>8.1280788177339899E-2</v>
      </c>
      <c r="X79" s="3">
        <f t="shared" si="277"/>
        <v>5.1724137931034482E-2</v>
      </c>
      <c r="AB79" s="181" t="s">
        <v>410</v>
      </c>
      <c r="AC79" s="3">
        <f t="shared" ref="AC79:AL79" si="278">AC110/$AM110</f>
        <v>9.9326599326599332E-2</v>
      </c>
      <c r="AD79" s="3">
        <f t="shared" si="278"/>
        <v>0.11616161616161616</v>
      </c>
      <c r="AE79" s="3">
        <f t="shared" si="278"/>
        <v>0.15488215488215487</v>
      </c>
      <c r="AF79" s="3">
        <f t="shared" si="278"/>
        <v>0.20875420875420875</v>
      </c>
      <c r="AG79" s="3">
        <f t="shared" si="278"/>
        <v>0.17340067340067339</v>
      </c>
      <c r="AH79" s="3">
        <f t="shared" si="278"/>
        <v>0.17676767676767677</v>
      </c>
      <c r="AI79" s="3">
        <f t="shared" si="278"/>
        <v>0.15993265993265993</v>
      </c>
      <c r="AJ79" s="3">
        <f t="shared" si="278"/>
        <v>0.12121212121212122</v>
      </c>
      <c r="AK79" s="3">
        <f t="shared" si="278"/>
        <v>8.0808080808080815E-2</v>
      </c>
      <c r="AL79" s="3">
        <f t="shared" si="278"/>
        <v>0.10437710437710437</v>
      </c>
      <c r="AN79" s="181">
        <v>6</v>
      </c>
      <c r="AO79" s="178">
        <v>1004</v>
      </c>
      <c r="AP79" s="178">
        <v>417</v>
      </c>
      <c r="AQ79" s="178">
        <v>205</v>
      </c>
      <c r="AR79" s="178">
        <v>113</v>
      </c>
      <c r="AS79" s="178">
        <v>487</v>
      </c>
      <c r="AT79" s="178">
        <v>131</v>
      </c>
      <c r="AU79" s="178">
        <v>10131</v>
      </c>
      <c r="AV79" s="178">
        <v>12488</v>
      </c>
      <c r="AX79" s="181">
        <v>5</v>
      </c>
      <c r="AY79" s="178">
        <v>4388</v>
      </c>
      <c r="AZ79" s="178">
        <v>3468</v>
      </c>
      <c r="BA79" s="178">
        <v>1486</v>
      </c>
      <c r="BB79" s="178">
        <v>545</v>
      </c>
      <c r="BC79" s="178">
        <v>316</v>
      </c>
      <c r="BD79" s="178">
        <v>568</v>
      </c>
      <c r="BE79" s="178">
        <v>1501</v>
      </c>
      <c r="BF79" s="178">
        <v>3445</v>
      </c>
      <c r="BG79" s="178">
        <v>4324</v>
      </c>
      <c r="BJ79" s="183">
        <v>5</v>
      </c>
      <c r="BK79" s="182">
        <v>217</v>
      </c>
      <c r="BL79" s="182">
        <v>193</v>
      </c>
      <c r="BM79" s="182">
        <v>247</v>
      </c>
      <c r="BN79" s="182">
        <v>334</v>
      </c>
      <c r="BO79" s="182">
        <v>0</v>
      </c>
      <c r="BP79" s="182">
        <v>290</v>
      </c>
      <c r="BQ79" s="182">
        <v>276</v>
      </c>
      <c r="BR79" s="182">
        <v>197</v>
      </c>
      <c r="BS79" s="182">
        <v>208</v>
      </c>
      <c r="BW79" s="183">
        <v>5</v>
      </c>
      <c r="BX79" s="182">
        <v>249</v>
      </c>
      <c r="BY79" s="182">
        <v>220</v>
      </c>
      <c r="BZ79" s="182">
        <v>434</v>
      </c>
      <c r="CA79" s="182">
        <v>502</v>
      </c>
      <c r="CB79" s="182">
        <v>4</v>
      </c>
      <c r="CC79" s="182">
        <v>522</v>
      </c>
      <c r="CD79" s="182">
        <v>447</v>
      </c>
      <c r="CE79" s="182">
        <v>208</v>
      </c>
      <c r="CF79" s="182">
        <v>306</v>
      </c>
      <c r="CJ79" s="183">
        <v>5</v>
      </c>
      <c r="CK79" s="182">
        <v>49</v>
      </c>
      <c r="CL79" s="182">
        <v>34</v>
      </c>
      <c r="CM79" s="182">
        <v>94</v>
      </c>
      <c r="CN79" s="182">
        <v>104</v>
      </c>
      <c r="CO79" s="182">
        <v>0</v>
      </c>
      <c r="CP79" s="182">
        <v>122</v>
      </c>
      <c r="CQ79" s="182">
        <v>97</v>
      </c>
      <c r="CR79" s="182">
        <v>27</v>
      </c>
      <c r="CS79" s="182">
        <v>57</v>
      </c>
    </row>
    <row r="80" spans="2:98" x14ac:dyDescent="0.25">
      <c r="B80" s="181">
        <v>6</v>
      </c>
      <c r="C80" s="178">
        <v>550</v>
      </c>
      <c r="D80" s="178">
        <v>766</v>
      </c>
      <c r="E80" s="178">
        <v>669</v>
      </c>
      <c r="F80" s="178">
        <v>984</v>
      </c>
      <c r="G80" s="178">
        <v>1178</v>
      </c>
      <c r="H80" s="178">
        <v>12</v>
      </c>
      <c r="I80" s="178">
        <v>690</v>
      </c>
      <c r="J80" s="178">
        <v>903</v>
      </c>
      <c r="K80" s="178">
        <v>155</v>
      </c>
      <c r="O80" s="181" t="s">
        <v>401</v>
      </c>
      <c r="P80" s="3">
        <f t="shared" ref="P80:X80" si="279">P122/$Z142</f>
        <v>2.5104602510460251E-2</v>
      </c>
      <c r="Q80" s="3">
        <f t="shared" si="279"/>
        <v>2.0920502092050208E-2</v>
      </c>
      <c r="R80" s="3">
        <f t="shared" si="279"/>
        <v>0.13179916317991633</v>
      </c>
      <c r="S80" s="3">
        <f t="shared" si="279"/>
        <v>0</v>
      </c>
      <c r="T80" s="3">
        <f t="shared" si="279"/>
        <v>0</v>
      </c>
      <c r="U80" s="3">
        <f t="shared" si="279"/>
        <v>0.16317991631799164</v>
      </c>
      <c r="V80" s="3">
        <f t="shared" si="279"/>
        <v>4.3933054393305436E-2</v>
      </c>
      <c r="W80" s="3">
        <f t="shared" si="279"/>
        <v>4.3933054393305436E-2</v>
      </c>
      <c r="X80" s="3">
        <f t="shared" si="279"/>
        <v>7.7405857740585768E-2</v>
      </c>
      <c r="AB80" s="181" t="s">
        <v>411</v>
      </c>
      <c r="AC80" s="3">
        <f t="shared" ref="AC80:AL80" si="280">AC111/$AM111</f>
        <v>9.7587719298245612E-2</v>
      </c>
      <c r="AD80" s="3">
        <f t="shared" si="280"/>
        <v>0.13157894736842105</v>
      </c>
      <c r="AE80" s="3">
        <f t="shared" si="280"/>
        <v>0.14473684210526316</v>
      </c>
      <c r="AF80" s="3">
        <f t="shared" si="280"/>
        <v>0.20230263157894737</v>
      </c>
      <c r="AG80" s="3">
        <f t="shared" si="280"/>
        <v>0.20723684210526316</v>
      </c>
      <c r="AH80" s="3">
        <f t="shared" si="280"/>
        <v>0.19572368421052633</v>
      </c>
      <c r="AI80" s="3">
        <f t="shared" si="280"/>
        <v>0.15460526315789475</v>
      </c>
      <c r="AJ80" s="3">
        <f t="shared" si="280"/>
        <v>0.12335526315789473</v>
      </c>
      <c r="AK80" s="3">
        <f t="shared" si="280"/>
        <v>0.10361842105263158</v>
      </c>
      <c r="AL80" s="3">
        <f t="shared" si="280"/>
        <v>6.7434210526315791E-2</v>
      </c>
      <c r="AN80" s="181">
        <v>7</v>
      </c>
      <c r="AO80" s="178">
        <v>1181</v>
      </c>
      <c r="AP80" s="178">
        <v>440</v>
      </c>
      <c r="AQ80" s="178">
        <v>145</v>
      </c>
      <c r="AR80" s="178">
        <v>125</v>
      </c>
      <c r="AS80" s="178">
        <v>535</v>
      </c>
      <c r="AT80" s="178">
        <v>134</v>
      </c>
      <c r="AU80" s="178">
        <v>10905</v>
      </c>
      <c r="AV80" s="178">
        <v>13465</v>
      </c>
      <c r="AX80" s="181">
        <v>6</v>
      </c>
      <c r="AY80" s="178">
        <v>3805</v>
      </c>
      <c r="AZ80" s="178">
        <v>2485</v>
      </c>
      <c r="BA80" s="178">
        <v>1793</v>
      </c>
      <c r="BB80" s="178">
        <v>902</v>
      </c>
      <c r="BC80" s="178">
        <v>262</v>
      </c>
      <c r="BD80" s="178">
        <v>473</v>
      </c>
      <c r="BE80" s="178">
        <v>429</v>
      </c>
      <c r="BF80" s="178">
        <v>1924</v>
      </c>
      <c r="BG80" s="178">
        <v>4599</v>
      </c>
      <c r="BJ80" s="183">
        <v>6</v>
      </c>
      <c r="BK80" s="182">
        <v>170</v>
      </c>
      <c r="BL80" s="182">
        <v>220</v>
      </c>
      <c r="BM80" s="182">
        <v>189</v>
      </c>
      <c r="BN80" s="182">
        <v>282</v>
      </c>
      <c r="BO80" s="182">
        <v>300</v>
      </c>
      <c r="BP80" s="182">
        <v>2</v>
      </c>
      <c r="BQ80" s="182">
        <v>183</v>
      </c>
      <c r="BR80" s="182">
        <v>235</v>
      </c>
      <c r="BS80" s="182">
        <v>50</v>
      </c>
      <c r="BW80" s="183">
        <v>6</v>
      </c>
      <c r="BX80" s="182">
        <v>187</v>
      </c>
      <c r="BY80" s="182">
        <v>276</v>
      </c>
      <c r="BZ80" s="182">
        <v>278</v>
      </c>
      <c r="CA80" s="182">
        <v>381</v>
      </c>
      <c r="CB80" s="182">
        <v>474</v>
      </c>
      <c r="CC80" s="182">
        <v>5</v>
      </c>
      <c r="CD80" s="182">
        <v>278</v>
      </c>
      <c r="CE80" s="182">
        <v>380</v>
      </c>
      <c r="CF80" s="182">
        <v>47</v>
      </c>
      <c r="CJ80" s="183">
        <v>6</v>
      </c>
      <c r="CK80" s="182">
        <v>48</v>
      </c>
      <c r="CL80" s="182">
        <v>57</v>
      </c>
      <c r="CM80" s="182">
        <v>34</v>
      </c>
      <c r="CN80" s="182">
        <v>88</v>
      </c>
      <c r="CO80" s="182">
        <v>102</v>
      </c>
      <c r="CP80" s="182">
        <v>1</v>
      </c>
      <c r="CQ80" s="182">
        <v>72</v>
      </c>
      <c r="CR80" s="182">
        <v>64</v>
      </c>
      <c r="CS80" s="182">
        <v>17</v>
      </c>
    </row>
    <row r="81" spans="2:99" x14ac:dyDescent="0.25">
      <c r="B81" s="181">
        <v>7</v>
      </c>
      <c r="C81" s="178">
        <v>519</v>
      </c>
      <c r="D81" s="178">
        <v>767</v>
      </c>
      <c r="E81" s="178">
        <v>912</v>
      </c>
      <c r="F81" s="178">
        <v>742</v>
      </c>
      <c r="G81" s="178">
        <v>1261</v>
      </c>
      <c r="H81" s="178">
        <v>1266</v>
      </c>
      <c r="I81" s="178">
        <v>6</v>
      </c>
      <c r="J81" s="178">
        <v>769</v>
      </c>
      <c r="K81" s="178">
        <v>909</v>
      </c>
      <c r="O81" s="181" t="s">
        <v>398</v>
      </c>
      <c r="P81" s="3">
        <f t="shared" ref="P81:X81" si="281">P123/$Z143</f>
        <v>1.9230769230769232E-2</v>
      </c>
      <c r="Q81" s="3">
        <f t="shared" si="281"/>
        <v>6.25E-2</v>
      </c>
      <c r="R81" s="3">
        <f t="shared" si="281"/>
        <v>7.6923076923076927E-2</v>
      </c>
      <c r="S81" s="3">
        <f t="shared" si="281"/>
        <v>4.807692307692308E-3</v>
      </c>
      <c r="T81" s="3">
        <f t="shared" si="281"/>
        <v>4.807692307692308E-3</v>
      </c>
      <c r="U81" s="3">
        <f t="shared" si="281"/>
        <v>8.1730769230769232E-2</v>
      </c>
      <c r="V81" s="3">
        <f t="shared" si="281"/>
        <v>2.403846153846154E-2</v>
      </c>
      <c r="W81" s="3">
        <f t="shared" si="281"/>
        <v>4.3269230769230768E-2</v>
      </c>
      <c r="X81" s="3">
        <f t="shared" si="281"/>
        <v>4.3269230769230768E-2</v>
      </c>
      <c r="AB81" s="181" t="s">
        <v>415</v>
      </c>
      <c r="AC81" s="3">
        <f t="shared" ref="AC81:AL81" si="282">AC112/$AM112</f>
        <v>9.5427435387673953E-2</v>
      </c>
      <c r="AD81" s="3">
        <f t="shared" si="282"/>
        <v>0.13021868787276342</v>
      </c>
      <c r="AE81" s="3">
        <f t="shared" si="282"/>
        <v>0.13618290258449303</v>
      </c>
      <c r="AF81" s="3">
        <f t="shared" si="282"/>
        <v>0.19582504970178927</v>
      </c>
      <c r="AG81" s="3">
        <f t="shared" si="282"/>
        <v>0.19980119284294234</v>
      </c>
      <c r="AH81" s="3">
        <f t="shared" si="282"/>
        <v>0.18489065606361829</v>
      </c>
      <c r="AI81" s="3">
        <f t="shared" si="282"/>
        <v>0.16003976143141152</v>
      </c>
      <c r="AJ81" s="3">
        <f t="shared" si="282"/>
        <v>0.12027833001988071</v>
      </c>
      <c r="AK81" s="3">
        <f t="shared" si="282"/>
        <v>8.5487077534791248E-2</v>
      </c>
      <c r="AL81" s="3">
        <f t="shared" si="282"/>
        <v>9.0457256461232607E-2</v>
      </c>
      <c r="AN81" s="181">
        <v>8</v>
      </c>
      <c r="AO81" s="178">
        <v>490</v>
      </c>
      <c r="AP81" s="178">
        <v>475</v>
      </c>
      <c r="AQ81" s="178">
        <v>154</v>
      </c>
      <c r="AR81" s="178">
        <v>83</v>
      </c>
      <c r="AS81" s="178">
        <v>522</v>
      </c>
      <c r="AT81" s="178">
        <v>132</v>
      </c>
      <c r="AU81" s="178">
        <v>9708</v>
      </c>
      <c r="AV81" s="178">
        <v>11564</v>
      </c>
      <c r="AX81" s="181">
        <v>7</v>
      </c>
      <c r="AY81" s="178">
        <v>4215</v>
      </c>
      <c r="AZ81" s="178">
        <v>2698</v>
      </c>
      <c r="BA81" s="178">
        <v>1750</v>
      </c>
      <c r="BB81" s="178">
        <v>1474</v>
      </c>
      <c r="BC81" s="178">
        <v>872</v>
      </c>
      <c r="BD81" s="178">
        <v>527</v>
      </c>
      <c r="BE81" s="178">
        <v>506</v>
      </c>
      <c r="BF81" s="178">
        <v>793</v>
      </c>
      <c r="BG81" s="178">
        <v>2967</v>
      </c>
      <c r="BJ81" s="183">
        <v>7</v>
      </c>
      <c r="BK81" s="182">
        <v>167</v>
      </c>
      <c r="BL81" s="182">
        <v>233</v>
      </c>
      <c r="BM81" s="182">
        <v>268</v>
      </c>
      <c r="BN81" s="182">
        <v>196</v>
      </c>
      <c r="BO81" s="182">
        <v>337</v>
      </c>
      <c r="BP81" s="182">
        <v>329</v>
      </c>
      <c r="BQ81" s="182">
        <v>2</v>
      </c>
      <c r="BR81" s="182">
        <v>183</v>
      </c>
      <c r="BS81" s="182">
        <v>259</v>
      </c>
      <c r="BW81" s="183">
        <v>7</v>
      </c>
      <c r="BX81" s="182">
        <v>184</v>
      </c>
      <c r="BY81" s="182">
        <v>281</v>
      </c>
      <c r="BZ81" s="182">
        <v>351</v>
      </c>
      <c r="CA81" s="182">
        <v>286</v>
      </c>
      <c r="CB81" s="182">
        <v>493</v>
      </c>
      <c r="CC81" s="182">
        <v>527</v>
      </c>
      <c r="CD81" s="182">
        <v>3</v>
      </c>
      <c r="CE81" s="182">
        <v>324</v>
      </c>
      <c r="CF81" s="182">
        <v>359</v>
      </c>
      <c r="CJ81" s="183">
        <v>7</v>
      </c>
      <c r="CK81" s="182">
        <v>48</v>
      </c>
      <c r="CL81" s="182">
        <v>50</v>
      </c>
      <c r="CM81" s="182">
        <v>77</v>
      </c>
      <c r="CN81" s="182">
        <v>76</v>
      </c>
      <c r="CO81" s="182">
        <v>97</v>
      </c>
      <c r="CP81" s="182">
        <v>119</v>
      </c>
      <c r="CQ81" s="182">
        <v>0</v>
      </c>
      <c r="CR81" s="182">
        <v>70</v>
      </c>
      <c r="CS81" s="182">
        <v>74</v>
      </c>
    </row>
    <row r="82" spans="2:99" x14ac:dyDescent="0.25">
      <c r="B82" s="181">
        <v>8</v>
      </c>
      <c r="C82" s="178">
        <v>505</v>
      </c>
      <c r="D82" s="178">
        <v>572</v>
      </c>
      <c r="E82" s="178">
        <v>700</v>
      </c>
      <c r="F82" s="178">
        <v>995</v>
      </c>
      <c r="G82" s="178">
        <v>628</v>
      </c>
      <c r="H82" s="178">
        <v>1135</v>
      </c>
      <c r="I82" s="178">
        <v>758</v>
      </c>
      <c r="J82" s="178">
        <v>4</v>
      </c>
      <c r="K82" s="178">
        <v>818</v>
      </c>
      <c r="P82" s="241" t="s">
        <v>682</v>
      </c>
      <c r="Q82" s="241"/>
      <c r="R82" s="241"/>
      <c r="S82" s="241"/>
      <c r="T82" s="241"/>
      <c r="U82" s="241"/>
      <c r="V82" s="241"/>
      <c r="W82" s="241"/>
      <c r="X82" s="241"/>
      <c r="AB82" s="181" t="s">
        <v>409</v>
      </c>
      <c r="AC82" s="3">
        <f t="shared" ref="AC82:AL82" si="283">AC113/$AM113</f>
        <v>8.8197146562905324E-2</v>
      </c>
      <c r="AD82" s="3">
        <f t="shared" si="283"/>
        <v>0.11413748378728923</v>
      </c>
      <c r="AE82" s="3">
        <f t="shared" si="283"/>
        <v>0.15920881971465628</v>
      </c>
      <c r="AF82" s="3">
        <f t="shared" si="283"/>
        <v>0.1835278858625162</v>
      </c>
      <c r="AG82" s="3">
        <f t="shared" si="283"/>
        <v>0.19260700389105059</v>
      </c>
      <c r="AH82" s="3">
        <f t="shared" si="283"/>
        <v>0.19584954604409857</v>
      </c>
      <c r="AI82" s="3">
        <f t="shared" si="283"/>
        <v>0.14948119325551232</v>
      </c>
      <c r="AJ82" s="3">
        <f t="shared" si="283"/>
        <v>0.12840466926070038</v>
      </c>
      <c r="AK82" s="3">
        <f t="shared" si="283"/>
        <v>9.9221789883268477E-2</v>
      </c>
      <c r="AL82" s="3">
        <f t="shared" si="283"/>
        <v>7.3605706874189367E-2</v>
      </c>
      <c r="AN82" s="181">
        <v>9</v>
      </c>
      <c r="AO82" s="178">
        <v>0</v>
      </c>
      <c r="AP82" s="178">
        <v>388</v>
      </c>
      <c r="AQ82" s="178">
        <v>235</v>
      </c>
      <c r="AR82" s="178">
        <v>28</v>
      </c>
      <c r="AS82" s="178">
        <v>403</v>
      </c>
      <c r="AT82" s="178">
        <v>92</v>
      </c>
      <c r="AU82" s="178">
        <v>7521</v>
      </c>
      <c r="AV82" s="178">
        <v>8667</v>
      </c>
      <c r="AX82" s="181">
        <v>8</v>
      </c>
      <c r="AY82" s="178">
        <v>3687</v>
      </c>
      <c r="AZ82" s="178">
        <v>2525</v>
      </c>
      <c r="BA82" s="178">
        <v>1498</v>
      </c>
      <c r="BB82" s="178">
        <v>1061</v>
      </c>
      <c r="BC82" s="178">
        <v>876</v>
      </c>
      <c r="BD82" s="178">
        <v>835</v>
      </c>
      <c r="BE82" s="178">
        <v>686</v>
      </c>
      <c r="BF82" s="178">
        <v>596</v>
      </c>
      <c r="BG82" s="178">
        <v>2299</v>
      </c>
      <c r="BJ82" s="183">
        <v>8</v>
      </c>
      <c r="BK82" s="182">
        <v>152</v>
      </c>
      <c r="BL82" s="182">
        <v>168</v>
      </c>
      <c r="BM82" s="182">
        <v>229</v>
      </c>
      <c r="BN82" s="182">
        <v>274</v>
      </c>
      <c r="BO82" s="182">
        <v>172</v>
      </c>
      <c r="BP82" s="182">
        <v>305</v>
      </c>
      <c r="BQ82" s="182">
        <v>176</v>
      </c>
      <c r="BR82" s="182">
        <v>1</v>
      </c>
      <c r="BS82" s="182">
        <v>214</v>
      </c>
      <c r="BW82" s="183">
        <v>8</v>
      </c>
      <c r="BX82" s="182">
        <v>196</v>
      </c>
      <c r="BY82" s="182">
        <v>209</v>
      </c>
      <c r="BZ82" s="182">
        <v>256</v>
      </c>
      <c r="CA82" s="182">
        <v>397</v>
      </c>
      <c r="CB82" s="182">
        <v>234</v>
      </c>
      <c r="CC82" s="182">
        <v>429</v>
      </c>
      <c r="CD82" s="182">
        <v>328</v>
      </c>
      <c r="CE82" s="182">
        <v>2</v>
      </c>
      <c r="CF82" s="182">
        <v>310</v>
      </c>
      <c r="CJ82" s="183">
        <v>8</v>
      </c>
      <c r="CK82" s="182">
        <v>37</v>
      </c>
      <c r="CL82" s="182">
        <v>46</v>
      </c>
      <c r="CM82" s="182">
        <v>53</v>
      </c>
      <c r="CN82" s="182">
        <v>83</v>
      </c>
      <c r="CO82" s="182">
        <v>53</v>
      </c>
      <c r="CP82" s="182">
        <v>108</v>
      </c>
      <c r="CQ82" s="182">
        <v>74</v>
      </c>
      <c r="CR82" s="182">
        <v>1</v>
      </c>
      <c r="CS82" s="182">
        <v>77</v>
      </c>
    </row>
    <row r="83" spans="2:99" x14ac:dyDescent="0.25">
      <c r="B83" s="181">
        <v>9</v>
      </c>
      <c r="C83" s="178">
        <v>400</v>
      </c>
      <c r="D83" s="178">
        <v>520</v>
      </c>
      <c r="E83" s="178">
        <v>484</v>
      </c>
      <c r="F83" s="178">
        <v>701</v>
      </c>
      <c r="G83" s="178">
        <v>791</v>
      </c>
      <c r="H83" s="178">
        <v>487</v>
      </c>
      <c r="I83" s="178">
        <v>679</v>
      </c>
      <c r="J83" s="178">
        <v>788</v>
      </c>
      <c r="K83" s="178">
        <v>7</v>
      </c>
      <c r="O83" s="181" t="s">
        <v>671</v>
      </c>
      <c r="P83" s="181">
        <v>1</v>
      </c>
      <c r="Q83" s="181">
        <v>2</v>
      </c>
      <c r="R83" s="181">
        <v>3</v>
      </c>
      <c r="S83" s="181">
        <v>4</v>
      </c>
      <c r="T83" s="181">
        <v>5</v>
      </c>
      <c r="U83" s="181">
        <v>6</v>
      </c>
      <c r="V83" s="181">
        <v>7</v>
      </c>
      <c r="W83" s="181">
        <v>8</v>
      </c>
      <c r="X83" s="181">
        <v>9</v>
      </c>
      <c r="Y83" s="181" t="s">
        <v>4</v>
      </c>
      <c r="AB83" s="181" t="s">
        <v>413</v>
      </c>
      <c r="AC83" s="3">
        <f t="shared" ref="AC83:AL83" si="284">AC114/$AM114</f>
        <v>0.1122715404699739</v>
      </c>
      <c r="AD83" s="3">
        <f t="shared" si="284"/>
        <v>0.11488250652741515</v>
      </c>
      <c r="AE83" s="3">
        <f t="shared" si="284"/>
        <v>0.1174934725848564</v>
      </c>
      <c r="AF83" s="3">
        <f t="shared" si="284"/>
        <v>0.18537859007832899</v>
      </c>
      <c r="AG83" s="3">
        <f t="shared" si="284"/>
        <v>0.18798955613577023</v>
      </c>
      <c r="AH83" s="3">
        <f t="shared" si="284"/>
        <v>0.16710182767624021</v>
      </c>
      <c r="AI83" s="3">
        <f t="shared" si="284"/>
        <v>0.13054830287206268</v>
      </c>
      <c r="AJ83" s="3">
        <f t="shared" si="284"/>
        <v>0.16710182767624021</v>
      </c>
      <c r="AK83" s="3">
        <f t="shared" si="284"/>
        <v>0.11488250652741515</v>
      </c>
      <c r="AL83" s="3">
        <f t="shared" si="284"/>
        <v>0.10182767624020887</v>
      </c>
      <c r="AN83" s="255" t="s">
        <v>685</v>
      </c>
      <c r="AO83" s="255"/>
      <c r="AP83" s="255"/>
      <c r="AQ83" s="255"/>
      <c r="AR83" s="255"/>
      <c r="AS83" s="255"/>
      <c r="AT83" s="255"/>
      <c r="AU83" s="255"/>
      <c r="AV83" s="255"/>
      <c r="AX83" s="181">
        <v>9</v>
      </c>
      <c r="AY83" s="178">
        <v>2470</v>
      </c>
      <c r="AZ83" s="178">
        <v>1743</v>
      </c>
      <c r="BA83" s="178">
        <v>1155</v>
      </c>
      <c r="BB83" s="178">
        <v>910</v>
      </c>
      <c r="BC83" s="178">
        <v>688</v>
      </c>
      <c r="BD83" s="178">
        <v>564</v>
      </c>
      <c r="BE83" s="178">
        <v>858</v>
      </c>
      <c r="BF83" s="178">
        <v>1333</v>
      </c>
      <c r="BG83" s="178">
        <v>1052</v>
      </c>
      <c r="BJ83" s="183">
        <v>9</v>
      </c>
      <c r="BK83" s="182">
        <v>127</v>
      </c>
      <c r="BL83" s="182">
        <v>154</v>
      </c>
      <c r="BM83" s="182">
        <v>149</v>
      </c>
      <c r="BN83" s="182">
        <v>212</v>
      </c>
      <c r="BO83" s="182">
        <v>198</v>
      </c>
      <c r="BP83" s="182">
        <v>133</v>
      </c>
      <c r="BQ83" s="182">
        <v>188</v>
      </c>
      <c r="BR83" s="182">
        <v>207</v>
      </c>
      <c r="BS83" s="182">
        <v>1</v>
      </c>
      <c r="BW83" s="183">
        <v>9</v>
      </c>
      <c r="BX83" s="182">
        <v>140</v>
      </c>
      <c r="BY83" s="182">
        <v>198</v>
      </c>
      <c r="BZ83" s="182">
        <v>191</v>
      </c>
      <c r="CA83" s="182">
        <v>258</v>
      </c>
      <c r="CB83" s="182">
        <v>331</v>
      </c>
      <c r="CC83" s="182">
        <v>192</v>
      </c>
      <c r="CD83" s="182">
        <v>263</v>
      </c>
      <c r="CE83" s="182">
        <v>320</v>
      </c>
      <c r="CF83" s="182">
        <v>4</v>
      </c>
      <c r="CJ83" s="183">
        <v>9</v>
      </c>
      <c r="CK83" s="182">
        <v>23</v>
      </c>
      <c r="CL83" s="182">
        <v>26</v>
      </c>
      <c r="CM83" s="182">
        <v>26</v>
      </c>
      <c r="CN83" s="182">
        <v>48</v>
      </c>
      <c r="CO83" s="182">
        <v>45</v>
      </c>
      <c r="CP83" s="182">
        <v>38</v>
      </c>
      <c r="CQ83" s="182">
        <v>63</v>
      </c>
      <c r="CR83" s="182">
        <v>48</v>
      </c>
      <c r="CS83" s="182">
        <v>0</v>
      </c>
    </row>
    <row r="84" spans="2:99" x14ac:dyDescent="0.25">
      <c r="B84" t="s">
        <v>623</v>
      </c>
      <c r="C84" s="181">
        <v>11</v>
      </c>
      <c r="D84" s="181">
        <v>12</v>
      </c>
      <c r="E84" s="181">
        <v>13</v>
      </c>
      <c r="F84" s="181">
        <v>14</v>
      </c>
      <c r="G84" s="181">
        <v>15</v>
      </c>
      <c r="H84" s="181">
        <v>16</v>
      </c>
      <c r="I84" s="181">
        <v>17</v>
      </c>
      <c r="J84" s="181">
        <v>18</v>
      </c>
      <c r="K84" s="181">
        <v>19</v>
      </c>
      <c r="L84" s="181" t="s">
        <v>4</v>
      </c>
      <c r="M84" s="181" t="s">
        <v>628</v>
      </c>
      <c r="O84" s="181" t="s">
        <v>385</v>
      </c>
      <c r="P84" s="3">
        <f t="shared" ref="P84:Y84" si="285">P125/$Z125</f>
        <v>8.8519566242338518E-2</v>
      </c>
      <c r="Q84" s="3">
        <f t="shared" si="285"/>
        <v>0.11327204148986328</v>
      </c>
      <c r="R84" s="3">
        <f t="shared" si="285"/>
        <v>0.12859500235737858</v>
      </c>
      <c r="S84" s="3">
        <f t="shared" si="285"/>
        <v>0.1694955209806695</v>
      </c>
      <c r="T84" s="3">
        <f t="shared" si="285"/>
        <v>0.17527109853842526</v>
      </c>
      <c r="U84" s="3">
        <f t="shared" si="285"/>
        <v>0.1694955209806695</v>
      </c>
      <c r="V84" s="3">
        <f t="shared" si="285"/>
        <v>0.13295615275813297</v>
      </c>
      <c r="W84" s="3">
        <f t="shared" si="285"/>
        <v>0.11621876473361623</v>
      </c>
      <c r="X84" s="3">
        <f t="shared" si="285"/>
        <v>8.4629891560584633E-2</v>
      </c>
      <c r="Y84" s="3">
        <f t="shared" si="285"/>
        <v>8.5454974068835454E-2</v>
      </c>
      <c r="AB84" s="181" t="s">
        <v>403</v>
      </c>
      <c r="AC84" s="3">
        <f t="shared" ref="AC84:AL84" si="286">AC115/$AM115</f>
        <v>8.4196891191709838E-2</v>
      </c>
      <c r="AD84" s="3">
        <f t="shared" si="286"/>
        <v>0.12003454231433507</v>
      </c>
      <c r="AE84" s="3">
        <f t="shared" si="286"/>
        <v>0.16450777202072539</v>
      </c>
      <c r="AF84" s="3">
        <f t="shared" si="286"/>
        <v>0.18868739205526772</v>
      </c>
      <c r="AG84" s="3">
        <f t="shared" si="286"/>
        <v>0.19343696027633853</v>
      </c>
      <c r="AH84" s="3">
        <f t="shared" si="286"/>
        <v>0.19559585492227979</v>
      </c>
      <c r="AI84" s="3">
        <f t="shared" si="286"/>
        <v>0.15803108808290156</v>
      </c>
      <c r="AJ84" s="3">
        <f t="shared" si="286"/>
        <v>0.13385146804835923</v>
      </c>
      <c r="AK84" s="3">
        <f t="shared" si="286"/>
        <v>9.7150259067357511E-2</v>
      </c>
      <c r="AL84" s="3">
        <f t="shared" si="286"/>
        <v>7.4697754749568218E-2</v>
      </c>
      <c r="AN84" s="181" t="s">
        <v>22</v>
      </c>
      <c r="AO84" s="181" t="s">
        <v>672</v>
      </c>
      <c r="AP84" s="181" t="s">
        <v>673</v>
      </c>
      <c r="AQ84" s="181" t="s">
        <v>674</v>
      </c>
      <c r="AR84" s="181" t="s">
        <v>675</v>
      </c>
      <c r="AS84" s="181" t="s">
        <v>676</v>
      </c>
      <c r="AT84" s="181" t="s">
        <v>677</v>
      </c>
      <c r="AU84" s="181" t="s">
        <v>678</v>
      </c>
      <c r="AV84" s="181" t="s">
        <v>628</v>
      </c>
      <c r="AY84" s="181">
        <v>11</v>
      </c>
      <c r="AZ84" s="181">
        <v>12</v>
      </c>
      <c r="BA84" s="181">
        <v>13</v>
      </c>
      <c r="BB84" s="181">
        <v>14</v>
      </c>
      <c r="BC84" s="181">
        <v>15</v>
      </c>
      <c r="BD84" s="181">
        <v>16</v>
      </c>
      <c r="BE84" s="181">
        <v>17</v>
      </c>
      <c r="BF84" s="181">
        <v>18</v>
      </c>
      <c r="BG84" s="181">
        <v>19</v>
      </c>
      <c r="BH84" s="181" t="s">
        <v>628</v>
      </c>
      <c r="BJ84" t="s">
        <v>623</v>
      </c>
      <c r="BK84" s="183">
        <v>11</v>
      </c>
      <c r="BL84" s="183">
        <v>12</v>
      </c>
      <c r="BM84" s="183">
        <v>13</v>
      </c>
      <c r="BN84" s="183">
        <v>14</v>
      </c>
      <c r="BO84" s="183">
        <v>15</v>
      </c>
      <c r="BP84" s="183">
        <v>16</v>
      </c>
      <c r="BQ84" s="183">
        <v>17</v>
      </c>
      <c r="BR84" s="183">
        <v>18</v>
      </c>
      <c r="BS84" s="183">
        <v>19</v>
      </c>
      <c r="BT84" s="183" t="s">
        <v>4</v>
      </c>
      <c r="BU84" s="183" t="s">
        <v>628</v>
      </c>
      <c r="BW84" t="s">
        <v>623</v>
      </c>
      <c r="BX84" s="183">
        <v>11</v>
      </c>
      <c r="BY84" s="183">
        <v>12</v>
      </c>
      <c r="BZ84" s="183">
        <v>13</v>
      </c>
      <c r="CA84" s="183">
        <v>14</v>
      </c>
      <c r="CB84" s="183">
        <v>15</v>
      </c>
      <c r="CC84" s="183">
        <v>16</v>
      </c>
      <c r="CD84" s="183">
        <v>17</v>
      </c>
      <c r="CE84" s="183">
        <v>18</v>
      </c>
      <c r="CF84" s="183">
        <v>19</v>
      </c>
      <c r="CG84" s="183" t="s">
        <v>4</v>
      </c>
      <c r="CH84" s="183" t="s">
        <v>628</v>
      </c>
      <c r="CJ84" t="s">
        <v>623</v>
      </c>
      <c r="CK84" s="183">
        <v>11</v>
      </c>
      <c r="CL84" s="183">
        <v>12</v>
      </c>
      <c r="CM84" s="183">
        <v>13</v>
      </c>
      <c r="CN84" s="183">
        <v>14</v>
      </c>
      <c r="CO84" s="183">
        <v>15</v>
      </c>
      <c r="CP84" s="183">
        <v>16</v>
      </c>
      <c r="CQ84" s="183">
        <v>17</v>
      </c>
      <c r="CR84" s="183">
        <v>18</v>
      </c>
      <c r="CS84" s="183">
        <v>19</v>
      </c>
      <c r="CT84" s="183" t="s">
        <v>4</v>
      </c>
      <c r="CU84" s="183" t="s">
        <v>628</v>
      </c>
    </row>
    <row r="85" spans="2:99" x14ac:dyDescent="0.25">
      <c r="B85" s="181">
        <v>1</v>
      </c>
      <c r="C85" s="178">
        <v>771</v>
      </c>
      <c r="D85" s="178">
        <v>991</v>
      </c>
      <c r="E85" s="178">
        <v>1145</v>
      </c>
      <c r="F85" s="178">
        <v>1493</v>
      </c>
      <c r="G85" s="178">
        <v>1538</v>
      </c>
      <c r="H85" s="178">
        <v>1488</v>
      </c>
      <c r="I85" s="178">
        <v>1177</v>
      </c>
      <c r="J85" s="178">
        <v>1024</v>
      </c>
      <c r="K85" s="178">
        <v>739</v>
      </c>
      <c r="L85" s="178">
        <v>752</v>
      </c>
      <c r="M85" s="178">
        <v>8853</v>
      </c>
      <c r="O85" s="181" t="s">
        <v>390</v>
      </c>
      <c r="P85" s="3">
        <f t="shared" ref="P85:Y85" si="287">P126/$Z126</f>
        <v>8.869966294128083E-2</v>
      </c>
      <c r="Q85" s="3">
        <f t="shared" si="287"/>
        <v>0.11805925137484477</v>
      </c>
      <c r="R85" s="3">
        <f t="shared" si="287"/>
        <v>0.13491218733368812</v>
      </c>
      <c r="S85" s="3">
        <f t="shared" si="287"/>
        <v>0.17278694340961503</v>
      </c>
      <c r="T85" s="3">
        <f t="shared" si="287"/>
        <v>0.17810892318609189</v>
      </c>
      <c r="U85" s="3">
        <f t="shared" si="287"/>
        <v>0.17021465318431789</v>
      </c>
      <c r="V85" s="3">
        <f t="shared" si="287"/>
        <v>0.13721837857016142</v>
      </c>
      <c r="W85" s="3">
        <f t="shared" si="287"/>
        <v>0.11140677665424871</v>
      </c>
      <c r="X85" s="3">
        <f t="shared" si="287"/>
        <v>8.5595174738336E-2</v>
      </c>
      <c r="Y85" s="3">
        <f t="shared" si="287"/>
        <v>7.7967003725385842E-2</v>
      </c>
      <c r="AB85" s="181" t="s">
        <v>414</v>
      </c>
      <c r="AC85" s="3">
        <f t="shared" ref="AC85:AL85" si="288">AC116/$AM116</f>
        <v>9.8101265822784806E-2</v>
      </c>
      <c r="AD85" s="3">
        <f t="shared" si="288"/>
        <v>0.10917721518987342</v>
      </c>
      <c r="AE85" s="3">
        <f t="shared" si="288"/>
        <v>0.125</v>
      </c>
      <c r="AF85" s="3">
        <f t="shared" si="288"/>
        <v>0.16930379746835442</v>
      </c>
      <c r="AG85" s="3">
        <f t="shared" si="288"/>
        <v>0.17563291139240506</v>
      </c>
      <c r="AH85" s="3">
        <f t="shared" si="288"/>
        <v>0.17246835443037975</v>
      </c>
      <c r="AI85" s="3">
        <f t="shared" si="288"/>
        <v>0.13607594936708861</v>
      </c>
      <c r="AJ85" s="3">
        <f t="shared" si="288"/>
        <v>0.12341772151898735</v>
      </c>
      <c r="AK85" s="3">
        <f t="shared" si="288"/>
        <v>8.5443037974683542E-2</v>
      </c>
      <c r="AL85" s="3">
        <f t="shared" si="288"/>
        <v>9.49367088607595E-2</v>
      </c>
      <c r="AN85" s="181">
        <v>0</v>
      </c>
      <c r="AO85" s="178">
        <v>5</v>
      </c>
      <c r="AP85" s="178">
        <v>5</v>
      </c>
      <c r="AQ85" s="178">
        <v>1</v>
      </c>
      <c r="AR85" s="178">
        <v>1</v>
      </c>
      <c r="AS85" s="178">
        <v>6</v>
      </c>
      <c r="AT85" s="178">
        <v>2</v>
      </c>
      <c r="AU85" s="178">
        <v>358</v>
      </c>
      <c r="AV85" s="178">
        <v>378</v>
      </c>
      <c r="AX85" s="181">
        <v>1</v>
      </c>
      <c r="AY85" s="178">
        <v>5424</v>
      </c>
      <c r="AZ85" s="178">
        <v>3835</v>
      </c>
      <c r="BA85" s="178">
        <v>2591</v>
      </c>
      <c r="BB85" s="178">
        <v>2075</v>
      </c>
      <c r="BC85" s="178">
        <v>1927</v>
      </c>
      <c r="BD85" s="178">
        <v>2183</v>
      </c>
      <c r="BE85" s="178">
        <v>2542</v>
      </c>
      <c r="BF85" s="178">
        <v>3824</v>
      </c>
      <c r="BG85" s="178">
        <v>5521</v>
      </c>
      <c r="BH85" s="178">
        <v>41022</v>
      </c>
      <c r="BJ85" s="183">
        <v>1</v>
      </c>
      <c r="BK85" s="182">
        <v>250</v>
      </c>
      <c r="BL85" s="182">
        <v>309</v>
      </c>
      <c r="BM85" s="182">
        <v>328</v>
      </c>
      <c r="BN85" s="182">
        <v>447</v>
      </c>
      <c r="BO85" s="182">
        <v>437</v>
      </c>
      <c r="BP85" s="182">
        <v>437</v>
      </c>
      <c r="BQ85" s="182">
        <v>348</v>
      </c>
      <c r="BR85" s="182">
        <v>302</v>
      </c>
      <c r="BS85" s="182">
        <v>234</v>
      </c>
      <c r="BT85" s="182">
        <v>285</v>
      </c>
      <c r="BU85" s="182">
        <v>2651</v>
      </c>
      <c r="BW85" s="183">
        <v>1</v>
      </c>
      <c r="BX85" s="182">
        <v>316</v>
      </c>
      <c r="BY85" s="182">
        <v>352</v>
      </c>
      <c r="BZ85" s="182">
        <v>452</v>
      </c>
      <c r="CA85" s="182">
        <v>608</v>
      </c>
      <c r="CB85" s="182">
        <v>570</v>
      </c>
      <c r="CC85" s="182">
        <v>596</v>
      </c>
      <c r="CD85" s="182">
        <v>454</v>
      </c>
      <c r="CE85" s="182">
        <v>377</v>
      </c>
      <c r="CF85" s="182">
        <v>287</v>
      </c>
      <c r="CG85" s="182">
        <v>233</v>
      </c>
      <c r="CH85" s="182">
        <v>3369</v>
      </c>
      <c r="CJ85" s="183">
        <v>1</v>
      </c>
      <c r="CK85" s="182">
        <v>38</v>
      </c>
      <c r="CL85" s="182">
        <v>71</v>
      </c>
      <c r="CM85" s="182">
        <v>80</v>
      </c>
      <c r="CN85" s="182">
        <v>101</v>
      </c>
      <c r="CO85" s="182">
        <v>114</v>
      </c>
      <c r="CP85" s="182">
        <v>96</v>
      </c>
      <c r="CQ85" s="182">
        <v>98</v>
      </c>
      <c r="CR85" s="182">
        <v>79</v>
      </c>
      <c r="CS85" s="182">
        <v>39</v>
      </c>
      <c r="CT85" s="182">
        <v>53</v>
      </c>
      <c r="CU85" s="182">
        <v>659</v>
      </c>
    </row>
    <row r="86" spans="2:99" x14ac:dyDescent="0.25">
      <c r="B86" s="181">
        <v>2</v>
      </c>
      <c r="C86" s="178">
        <v>1023</v>
      </c>
      <c r="D86" s="178">
        <v>1361</v>
      </c>
      <c r="E86" s="178">
        <v>1565</v>
      </c>
      <c r="F86" s="178">
        <v>1998</v>
      </c>
      <c r="G86" s="178">
        <v>2049</v>
      </c>
      <c r="H86" s="178">
        <v>1963</v>
      </c>
      <c r="I86" s="178">
        <v>1593</v>
      </c>
      <c r="J86" s="178">
        <v>1287</v>
      </c>
      <c r="K86" s="178">
        <v>979</v>
      </c>
      <c r="L86" s="178">
        <v>902</v>
      </c>
      <c r="M86" s="178">
        <v>11581</v>
      </c>
      <c r="O86" s="181" t="s">
        <v>397</v>
      </c>
      <c r="P86" s="3">
        <f t="shared" ref="P86:Y86" si="289">P127/$Z127</f>
        <v>8.9838108991411411E-2</v>
      </c>
      <c r="Q86" s="3">
        <f t="shared" si="289"/>
        <v>0.11765600060804135</v>
      </c>
      <c r="R86" s="3">
        <f t="shared" si="289"/>
        <v>0.14615793873983432</v>
      </c>
      <c r="S86" s="3">
        <f t="shared" si="289"/>
        <v>0.17169567530592081</v>
      </c>
      <c r="T86" s="3">
        <f t="shared" si="289"/>
        <v>0.17982822831952572</v>
      </c>
      <c r="U86" s="3">
        <f t="shared" si="289"/>
        <v>0.17511590788173595</v>
      </c>
      <c r="V86" s="3">
        <f t="shared" si="289"/>
        <v>0.14235768032226193</v>
      </c>
      <c r="W86" s="3">
        <f t="shared" si="289"/>
        <v>0.11545185072584936</v>
      </c>
      <c r="X86" s="3">
        <f t="shared" si="289"/>
        <v>8.6113855742190465E-2</v>
      </c>
      <c r="Y86" s="3">
        <f t="shared" si="289"/>
        <v>7.6157178688150792E-2</v>
      </c>
      <c r="AB86" s="181" t="s">
        <v>412</v>
      </c>
      <c r="AC86" s="3">
        <f t="shared" ref="AC86:AL86" si="290">AC117/$AM117</f>
        <v>8.6601307189542481E-2</v>
      </c>
      <c r="AD86" s="3">
        <f t="shared" si="290"/>
        <v>0.12663398692810457</v>
      </c>
      <c r="AE86" s="3">
        <f t="shared" si="290"/>
        <v>0.17401960784313725</v>
      </c>
      <c r="AF86" s="3">
        <f t="shared" si="290"/>
        <v>0.19199346405228759</v>
      </c>
      <c r="AG86" s="3">
        <f t="shared" si="290"/>
        <v>0.19607843137254902</v>
      </c>
      <c r="AH86" s="3">
        <f t="shared" si="290"/>
        <v>0.21895424836601307</v>
      </c>
      <c r="AI86" s="3">
        <f t="shared" si="290"/>
        <v>0.16911764705882354</v>
      </c>
      <c r="AJ86" s="3">
        <f t="shared" si="290"/>
        <v>0.14052287581699346</v>
      </c>
      <c r="AK86" s="3">
        <f t="shared" si="290"/>
        <v>0.10294117647058823</v>
      </c>
      <c r="AL86" s="3">
        <f t="shared" si="290"/>
        <v>8.4967320261437912E-2</v>
      </c>
      <c r="AN86" s="181">
        <v>1</v>
      </c>
      <c r="AO86" s="178">
        <v>32</v>
      </c>
      <c r="AP86" s="178">
        <v>26</v>
      </c>
      <c r="AQ86" s="178">
        <v>11</v>
      </c>
      <c r="AR86" s="178">
        <v>7</v>
      </c>
      <c r="AS86" s="178">
        <v>28</v>
      </c>
      <c r="AT86" s="178">
        <v>6</v>
      </c>
      <c r="AU86" s="178">
        <v>914</v>
      </c>
      <c r="AV86" s="178">
        <v>1024</v>
      </c>
      <c r="AX86" s="181">
        <v>2</v>
      </c>
      <c r="AY86" s="178">
        <v>7310</v>
      </c>
      <c r="AZ86" s="178">
        <v>4861</v>
      </c>
      <c r="BA86" s="178">
        <v>3226</v>
      </c>
      <c r="BB86" s="178">
        <v>2540</v>
      </c>
      <c r="BC86" s="178">
        <v>2279</v>
      </c>
      <c r="BD86" s="178">
        <v>2603</v>
      </c>
      <c r="BE86" s="178">
        <v>3260</v>
      </c>
      <c r="BF86" s="178">
        <v>5000</v>
      </c>
      <c r="BG86" s="178">
        <v>7358</v>
      </c>
      <c r="BH86" s="178">
        <v>52377</v>
      </c>
      <c r="BJ86" s="183">
        <v>2</v>
      </c>
      <c r="BK86" s="182">
        <v>324</v>
      </c>
      <c r="BL86" s="182">
        <v>443</v>
      </c>
      <c r="BM86" s="182">
        <v>481</v>
      </c>
      <c r="BN86" s="182">
        <v>625</v>
      </c>
      <c r="BO86" s="182">
        <v>622</v>
      </c>
      <c r="BP86" s="182">
        <v>613</v>
      </c>
      <c r="BQ86" s="182">
        <v>490</v>
      </c>
      <c r="BR86" s="182">
        <v>409</v>
      </c>
      <c r="BS86" s="182">
        <v>334</v>
      </c>
      <c r="BT86" s="182">
        <v>347</v>
      </c>
      <c r="BU86" s="182">
        <v>3590</v>
      </c>
      <c r="BW86" s="183">
        <v>2</v>
      </c>
      <c r="BX86" s="182">
        <v>372</v>
      </c>
      <c r="BY86" s="182">
        <v>507</v>
      </c>
      <c r="BZ86" s="182">
        <v>581</v>
      </c>
      <c r="CA86" s="182">
        <v>738</v>
      </c>
      <c r="CB86" s="182">
        <v>781</v>
      </c>
      <c r="CC86" s="182">
        <v>726</v>
      </c>
      <c r="CD86" s="182">
        <v>579</v>
      </c>
      <c r="CE86" s="182">
        <v>472</v>
      </c>
      <c r="CF86" s="182">
        <v>342</v>
      </c>
      <c r="CG86" s="182">
        <v>294</v>
      </c>
      <c r="CH86" s="182">
        <v>4276</v>
      </c>
      <c r="CJ86" s="183">
        <v>2</v>
      </c>
      <c r="CK86" s="182">
        <v>67</v>
      </c>
      <c r="CL86" s="182">
        <v>73</v>
      </c>
      <c r="CM86" s="182">
        <v>98</v>
      </c>
      <c r="CN86" s="182">
        <v>144</v>
      </c>
      <c r="CO86" s="182">
        <v>150</v>
      </c>
      <c r="CP86" s="182">
        <v>128</v>
      </c>
      <c r="CQ86" s="182">
        <v>118</v>
      </c>
      <c r="CR86" s="182">
        <v>91</v>
      </c>
      <c r="CS86" s="182">
        <v>57</v>
      </c>
      <c r="CT86" s="182">
        <v>67</v>
      </c>
      <c r="CU86" s="182">
        <v>854</v>
      </c>
    </row>
    <row r="87" spans="2:99" x14ac:dyDescent="0.25">
      <c r="B87" s="181">
        <v>3</v>
      </c>
      <c r="C87" s="178">
        <v>1200</v>
      </c>
      <c r="D87" s="178">
        <v>1588</v>
      </c>
      <c r="E87" s="178">
        <v>1970</v>
      </c>
      <c r="F87" s="178">
        <v>2302</v>
      </c>
      <c r="G87" s="178">
        <v>2443</v>
      </c>
      <c r="H87" s="178">
        <v>2355</v>
      </c>
      <c r="I87" s="178">
        <v>1926</v>
      </c>
      <c r="J87" s="178">
        <v>1577</v>
      </c>
      <c r="K87" s="178">
        <v>1156</v>
      </c>
      <c r="L87" s="178">
        <v>1019</v>
      </c>
      <c r="M87" s="178">
        <v>13498</v>
      </c>
      <c r="O87" s="181" t="s">
        <v>396</v>
      </c>
      <c r="P87" s="3">
        <f t="shared" ref="P87:Y87" si="291">P128/$Z128</f>
        <v>9.0123154718212223E-2</v>
      </c>
      <c r="Q87" s="3">
        <f t="shared" si="291"/>
        <v>0.11353070712013702</v>
      </c>
      <c r="R87" s="3">
        <f t="shared" si="291"/>
        <v>0.15577848462605007</v>
      </c>
      <c r="S87" s="3">
        <f t="shared" si="291"/>
        <v>0.17853356169969822</v>
      </c>
      <c r="T87" s="3">
        <f t="shared" si="291"/>
        <v>0.17657613571486827</v>
      </c>
      <c r="U87" s="3">
        <f t="shared" si="291"/>
        <v>0.18864692928798629</v>
      </c>
      <c r="V87" s="3">
        <f t="shared" si="291"/>
        <v>0.14697006769431531</v>
      </c>
      <c r="W87" s="3">
        <f t="shared" si="291"/>
        <v>0.11850583149824648</v>
      </c>
      <c r="X87" s="3">
        <f t="shared" si="291"/>
        <v>9.0775630046488864E-2</v>
      </c>
      <c r="Y87" s="3">
        <f t="shared" si="291"/>
        <v>7.5931816328195095E-2</v>
      </c>
      <c r="AB87" s="181" t="s">
        <v>408</v>
      </c>
      <c r="AC87" s="3">
        <f t="shared" ref="AC87:AL87" si="292">AC118/$AM118</f>
        <v>0.11723446893787576</v>
      </c>
      <c r="AD87" s="3">
        <f t="shared" si="292"/>
        <v>0.12525050100200399</v>
      </c>
      <c r="AE87" s="3">
        <f t="shared" si="292"/>
        <v>0.18136272545090179</v>
      </c>
      <c r="AF87" s="3">
        <f t="shared" si="292"/>
        <v>0.20040080160320642</v>
      </c>
      <c r="AG87" s="3">
        <f t="shared" si="292"/>
        <v>0.17635270541082165</v>
      </c>
      <c r="AH87" s="3">
        <f t="shared" si="292"/>
        <v>0.21142284569138275</v>
      </c>
      <c r="AI87" s="3">
        <f t="shared" si="292"/>
        <v>0.14829659318637275</v>
      </c>
      <c r="AJ87" s="3">
        <f t="shared" si="292"/>
        <v>0.12525050100200399</v>
      </c>
      <c r="AK87" s="3">
        <f t="shared" si="292"/>
        <v>0.10020040080160321</v>
      </c>
      <c r="AL87" s="3">
        <f t="shared" si="292"/>
        <v>7.9158316633266529E-2</v>
      </c>
      <c r="AN87" s="181">
        <v>2</v>
      </c>
      <c r="AO87" s="178">
        <v>99</v>
      </c>
      <c r="AP87" s="178">
        <v>88</v>
      </c>
      <c r="AQ87" s="178">
        <v>22</v>
      </c>
      <c r="AR87" s="178">
        <v>10</v>
      </c>
      <c r="AS87" s="178">
        <v>76</v>
      </c>
      <c r="AT87" s="178">
        <v>18</v>
      </c>
      <c r="AU87" s="178">
        <v>2346</v>
      </c>
      <c r="AV87" s="178">
        <v>2659</v>
      </c>
      <c r="AX87" s="181">
        <v>3</v>
      </c>
      <c r="AY87" s="178">
        <v>8605</v>
      </c>
      <c r="AZ87" s="178">
        <v>5812</v>
      </c>
      <c r="BA87" s="178">
        <v>3819</v>
      </c>
      <c r="BB87" s="178">
        <v>3059</v>
      </c>
      <c r="BC87" s="178">
        <v>2757</v>
      </c>
      <c r="BD87" s="178">
        <v>3110</v>
      </c>
      <c r="BE87" s="178">
        <v>3743</v>
      </c>
      <c r="BF87" s="178">
        <v>5922</v>
      </c>
      <c r="BG87" s="178">
        <v>8651</v>
      </c>
      <c r="BH87" s="178">
        <v>61322</v>
      </c>
      <c r="BJ87" s="183">
        <v>3</v>
      </c>
      <c r="BK87" s="182">
        <v>389</v>
      </c>
      <c r="BL87" s="182">
        <v>507</v>
      </c>
      <c r="BM87" s="182">
        <v>624</v>
      </c>
      <c r="BN87" s="182">
        <v>702</v>
      </c>
      <c r="BO87" s="182">
        <v>706</v>
      </c>
      <c r="BP87" s="182">
        <v>734</v>
      </c>
      <c r="BQ87" s="182">
        <v>584</v>
      </c>
      <c r="BR87" s="182">
        <v>481</v>
      </c>
      <c r="BS87" s="182">
        <v>378</v>
      </c>
      <c r="BT87" s="182">
        <v>377</v>
      </c>
      <c r="BU87" s="182">
        <v>4103</v>
      </c>
      <c r="BW87" s="183">
        <v>3</v>
      </c>
      <c r="BX87" s="182">
        <v>439</v>
      </c>
      <c r="BY87" s="182">
        <v>575</v>
      </c>
      <c r="BZ87" s="182">
        <v>689</v>
      </c>
      <c r="CA87" s="182">
        <v>871</v>
      </c>
      <c r="CB87" s="182">
        <v>942</v>
      </c>
      <c r="CC87" s="182">
        <v>846</v>
      </c>
      <c r="CD87" s="182">
        <v>753</v>
      </c>
      <c r="CE87" s="182">
        <v>589</v>
      </c>
      <c r="CF87" s="182">
        <v>402</v>
      </c>
      <c r="CG87" s="182">
        <v>314</v>
      </c>
      <c r="CH87" s="182">
        <v>4985</v>
      </c>
      <c r="CJ87" s="183">
        <v>3</v>
      </c>
      <c r="CK87" s="182">
        <v>84</v>
      </c>
      <c r="CL87" s="182">
        <v>105</v>
      </c>
      <c r="CM87" s="182">
        <v>134</v>
      </c>
      <c r="CN87" s="182">
        <v>170</v>
      </c>
      <c r="CO87" s="182">
        <v>178</v>
      </c>
      <c r="CP87" s="182">
        <v>168</v>
      </c>
      <c r="CQ87" s="182">
        <v>138</v>
      </c>
      <c r="CR87" s="182">
        <v>108</v>
      </c>
      <c r="CS87" s="182">
        <v>75</v>
      </c>
      <c r="CT87" s="182">
        <v>61</v>
      </c>
      <c r="CU87" s="182">
        <v>996</v>
      </c>
    </row>
    <row r="88" spans="2:99" x14ac:dyDescent="0.25">
      <c r="B88" s="181">
        <v>4</v>
      </c>
      <c r="C88" s="178">
        <v>1123</v>
      </c>
      <c r="D88" s="178">
        <v>1430</v>
      </c>
      <c r="E88" s="178">
        <v>1951</v>
      </c>
      <c r="F88" s="178">
        <v>2223</v>
      </c>
      <c r="G88" s="178">
        <v>2220</v>
      </c>
      <c r="H88" s="178">
        <v>2354</v>
      </c>
      <c r="I88" s="178">
        <v>1829</v>
      </c>
      <c r="J88" s="178">
        <v>1488</v>
      </c>
      <c r="K88" s="178">
        <v>1131</v>
      </c>
      <c r="L88" s="178">
        <v>965</v>
      </c>
      <c r="M88" s="178">
        <v>12555</v>
      </c>
      <c r="O88" s="181" t="s">
        <v>399</v>
      </c>
      <c r="P88" s="3">
        <f t="shared" ref="P88:Y88" si="293">P129/$Z129</f>
        <v>8.7281795511221949E-2</v>
      </c>
      <c r="Q88" s="3">
        <f t="shared" si="293"/>
        <v>0.11609864228318094</v>
      </c>
      <c r="R88" s="3">
        <f t="shared" si="293"/>
        <v>0.13833471875865891</v>
      </c>
      <c r="S88" s="3">
        <f t="shared" si="293"/>
        <v>0.1798282072596287</v>
      </c>
      <c r="T88" s="3">
        <f t="shared" si="293"/>
        <v>0.17927403712939874</v>
      </c>
      <c r="U88" s="3">
        <f t="shared" si="293"/>
        <v>0.16784427819340539</v>
      </c>
      <c r="V88" s="3">
        <f t="shared" si="293"/>
        <v>0.14588528678304238</v>
      </c>
      <c r="W88" s="3">
        <f t="shared" si="293"/>
        <v>0.12129398725408701</v>
      </c>
      <c r="X88" s="3">
        <f t="shared" si="293"/>
        <v>8.790523690773068E-2</v>
      </c>
      <c r="Y88" s="3">
        <f t="shared" si="293"/>
        <v>7.9523413688002212E-2</v>
      </c>
      <c r="AN88" s="181">
        <v>3</v>
      </c>
      <c r="AO88" s="178">
        <v>222</v>
      </c>
      <c r="AP88" s="178">
        <v>206</v>
      </c>
      <c r="AQ88" s="178">
        <v>64</v>
      </c>
      <c r="AR88" s="178">
        <v>23</v>
      </c>
      <c r="AS88" s="178">
        <v>169</v>
      </c>
      <c r="AT88" s="178">
        <v>29</v>
      </c>
      <c r="AU88" s="178">
        <v>4659</v>
      </c>
      <c r="AV88" s="178">
        <v>5372</v>
      </c>
      <c r="AX88" s="181">
        <v>4</v>
      </c>
      <c r="AY88" s="178">
        <v>7839</v>
      </c>
      <c r="AZ88" s="178">
        <v>5368</v>
      </c>
      <c r="BA88" s="178">
        <v>3352</v>
      </c>
      <c r="BB88" s="178">
        <v>2619</v>
      </c>
      <c r="BC88" s="178">
        <v>2443</v>
      </c>
      <c r="BD88" s="178">
        <v>2748</v>
      </c>
      <c r="BE88" s="178">
        <v>3436</v>
      </c>
      <c r="BF88" s="178">
        <v>5382</v>
      </c>
      <c r="BG88" s="178">
        <v>7858</v>
      </c>
      <c r="BH88" s="178">
        <v>57804</v>
      </c>
      <c r="BJ88" s="183">
        <v>4</v>
      </c>
      <c r="BK88" s="182">
        <v>367</v>
      </c>
      <c r="BL88" s="182">
        <v>422</v>
      </c>
      <c r="BM88" s="182">
        <v>568</v>
      </c>
      <c r="BN88" s="182">
        <v>662</v>
      </c>
      <c r="BO88" s="182">
        <v>633</v>
      </c>
      <c r="BP88" s="182">
        <v>669</v>
      </c>
      <c r="BQ88" s="182">
        <v>581</v>
      </c>
      <c r="BR88" s="182">
        <v>481</v>
      </c>
      <c r="BS88" s="182">
        <v>346</v>
      </c>
      <c r="BT88" s="182">
        <v>379</v>
      </c>
      <c r="BU88" s="182">
        <v>3748</v>
      </c>
      <c r="BW88" s="183">
        <v>4</v>
      </c>
      <c r="BX88" s="182">
        <v>387</v>
      </c>
      <c r="BY88" s="182">
        <v>538</v>
      </c>
      <c r="BZ88" s="182">
        <v>725</v>
      </c>
      <c r="CA88" s="182">
        <v>838</v>
      </c>
      <c r="CB88" s="182">
        <v>893</v>
      </c>
      <c r="CC88" s="182">
        <v>889</v>
      </c>
      <c r="CD88" s="182">
        <v>653</v>
      </c>
      <c r="CE88" s="182">
        <v>562</v>
      </c>
      <c r="CF88" s="182">
        <v>413</v>
      </c>
      <c r="CG88" s="182">
        <v>288</v>
      </c>
      <c r="CH88" s="182">
        <v>4657</v>
      </c>
      <c r="CJ88" s="183">
        <v>4</v>
      </c>
      <c r="CK88" s="182">
        <v>76</v>
      </c>
      <c r="CL88" s="182">
        <v>105</v>
      </c>
      <c r="CM88" s="182">
        <v>142</v>
      </c>
      <c r="CN88" s="182">
        <v>171</v>
      </c>
      <c r="CO88" s="182">
        <v>162</v>
      </c>
      <c r="CP88" s="182">
        <v>178</v>
      </c>
      <c r="CQ88" s="182">
        <v>145</v>
      </c>
      <c r="CR88" s="182">
        <v>99</v>
      </c>
      <c r="CS88" s="182">
        <v>74</v>
      </c>
      <c r="CT88" s="182">
        <v>67</v>
      </c>
      <c r="CU88" s="182">
        <v>959</v>
      </c>
    </row>
    <row r="89" spans="2:99" x14ac:dyDescent="0.25">
      <c r="B89" s="181">
        <v>5</v>
      </c>
      <c r="C89" s="178">
        <v>1281</v>
      </c>
      <c r="D89" s="178">
        <v>1718</v>
      </c>
      <c r="E89" s="178">
        <v>2068</v>
      </c>
      <c r="F89" s="178">
        <v>2639</v>
      </c>
      <c r="G89" s="178">
        <v>2651</v>
      </c>
      <c r="H89" s="178">
        <v>2490</v>
      </c>
      <c r="I89" s="178">
        <v>2151</v>
      </c>
      <c r="J89" s="178">
        <v>1793</v>
      </c>
      <c r="K89" s="178">
        <v>1297</v>
      </c>
      <c r="L89" s="178">
        <v>1171</v>
      </c>
      <c r="M89" s="178">
        <v>14797</v>
      </c>
      <c r="O89" s="181" t="s">
        <v>388</v>
      </c>
      <c r="P89" s="3">
        <f t="shared" ref="P89:Y89" si="294">P130/$Z130</f>
        <v>7.7233720343260981E-2</v>
      </c>
      <c r="Q89" s="3">
        <f t="shared" si="294"/>
        <v>0.1398283695103483</v>
      </c>
      <c r="R89" s="3">
        <f t="shared" si="294"/>
        <v>0.1337708228167592</v>
      </c>
      <c r="S89" s="3">
        <f t="shared" si="294"/>
        <v>0.16708732963149925</v>
      </c>
      <c r="T89" s="3">
        <f t="shared" si="294"/>
        <v>0.20696617869762746</v>
      </c>
      <c r="U89" s="3">
        <f t="shared" si="294"/>
        <v>0.1701161029782938</v>
      </c>
      <c r="V89" s="3">
        <f t="shared" si="294"/>
        <v>0.13629480060575466</v>
      </c>
      <c r="W89" s="3">
        <f t="shared" si="294"/>
        <v>0.10701665825340737</v>
      </c>
      <c r="X89" s="3">
        <f t="shared" si="294"/>
        <v>8.2281675921251893E-2</v>
      </c>
      <c r="Y89" s="3">
        <f t="shared" si="294"/>
        <v>7.9252902574457343E-2</v>
      </c>
      <c r="AB89" s="181" t="s">
        <v>692</v>
      </c>
      <c r="AC89" s="9">
        <v>1</v>
      </c>
      <c r="AD89" s="9">
        <v>2</v>
      </c>
      <c r="AE89" s="9">
        <v>3</v>
      </c>
      <c r="AF89" s="9">
        <v>4</v>
      </c>
      <c r="AG89" s="9">
        <v>5</v>
      </c>
      <c r="AH89" s="9">
        <v>6</v>
      </c>
      <c r="AI89" s="9">
        <v>7</v>
      </c>
      <c r="AJ89" s="9">
        <v>8</v>
      </c>
      <c r="AK89" s="9">
        <v>9</v>
      </c>
      <c r="AN89" s="181">
        <v>4</v>
      </c>
      <c r="AO89" s="178">
        <v>415</v>
      </c>
      <c r="AP89" s="178">
        <v>313</v>
      </c>
      <c r="AQ89" s="178">
        <v>112</v>
      </c>
      <c r="AR89" s="178">
        <v>46</v>
      </c>
      <c r="AS89" s="178">
        <v>331</v>
      </c>
      <c r="AT89" s="178">
        <v>66</v>
      </c>
      <c r="AU89" s="178">
        <v>7449</v>
      </c>
      <c r="AV89" s="178">
        <v>8732</v>
      </c>
      <c r="AX89" s="181">
        <v>5</v>
      </c>
      <c r="AY89" s="178">
        <v>9011</v>
      </c>
      <c r="AZ89" s="178">
        <v>6215</v>
      </c>
      <c r="BA89" s="178">
        <v>4144</v>
      </c>
      <c r="BB89" s="178">
        <v>3274</v>
      </c>
      <c r="BC89" s="178">
        <v>2956</v>
      </c>
      <c r="BD89" s="178">
        <v>3326</v>
      </c>
      <c r="BE89" s="178">
        <v>4091</v>
      </c>
      <c r="BF89" s="178">
        <v>6240</v>
      </c>
      <c r="BG89" s="178">
        <v>9219</v>
      </c>
      <c r="BH89" s="178">
        <v>68517</v>
      </c>
      <c r="BJ89" s="183">
        <v>5</v>
      </c>
      <c r="BK89" s="182">
        <v>415</v>
      </c>
      <c r="BL89" s="182">
        <v>531</v>
      </c>
      <c r="BM89" s="182">
        <v>594</v>
      </c>
      <c r="BN89" s="182">
        <v>816</v>
      </c>
      <c r="BO89" s="182">
        <v>778</v>
      </c>
      <c r="BP89" s="182">
        <v>715</v>
      </c>
      <c r="BQ89" s="182">
        <v>625</v>
      </c>
      <c r="BR89" s="182">
        <v>561</v>
      </c>
      <c r="BS89" s="182">
        <v>412</v>
      </c>
      <c r="BT89" s="182">
        <v>435</v>
      </c>
      <c r="BU89" s="182">
        <v>4458</v>
      </c>
      <c r="BW89" s="183">
        <v>5</v>
      </c>
      <c r="BX89" s="182">
        <v>474</v>
      </c>
      <c r="BY89" s="182">
        <v>625</v>
      </c>
      <c r="BZ89" s="182">
        <v>801</v>
      </c>
      <c r="CA89" s="182">
        <v>990</v>
      </c>
      <c r="CB89" s="182">
        <v>967</v>
      </c>
      <c r="CC89" s="182">
        <v>965</v>
      </c>
      <c r="CD89" s="182">
        <v>822</v>
      </c>
      <c r="CE89" s="182">
        <v>627</v>
      </c>
      <c r="CF89" s="182">
        <v>491</v>
      </c>
      <c r="CG89" s="182">
        <v>358</v>
      </c>
      <c r="CH89" s="182">
        <v>5518</v>
      </c>
      <c r="CJ89" s="183">
        <v>5</v>
      </c>
      <c r="CK89" s="182">
        <v>70</v>
      </c>
      <c r="CL89" s="182">
        <v>120</v>
      </c>
      <c r="CM89" s="182">
        <v>161</v>
      </c>
      <c r="CN89" s="182">
        <v>170</v>
      </c>
      <c r="CO89" s="182">
        <v>197</v>
      </c>
      <c r="CP89" s="182">
        <v>193</v>
      </c>
      <c r="CQ89" s="182">
        <v>140</v>
      </c>
      <c r="CR89" s="182">
        <v>123</v>
      </c>
      <c r="CS89" s="182">
        <v>74</v>
      </c>
      <c r="CT89" s="182">
        <v>79</v>
      </c>
      <c r="CU89" s="182">
        <v>1066</v>
      </c>
    </row>
    <row r="90" spans="2:99" x14ac:dyDescent="0.25">
      <c r="B90" s="181">
        <v>6</v>
      </c>
      <c r="C90" s="178">
        <v>1061</v>
      </c>
      <c r="D90" s="178">
        <v>1517</v>
      </c>
      <c r="E90" s="178">
        <v>1856</v>
      </c>
      <c r="F90" s="178">
        <v>2235</v>
      </c>
      <c r="G90" s="178">
        <v>2216</v>
      </c>
      <c r="H90" s="178">
        <v>2268</v>
      </c>
      <c r="I90" s="178">
        <v>1836</v>
      </c>
      <c r="J90" s="178">
        <v>1490</v>
      </c>
      <c r="K90" s="178">
        <v>1168</v>
      </c>
      <c r="L90" s="178">
        <v>973</v>
      </c>
      <c r="M90" s="178">
        <v>12488</v>
      </c>
      <c r="O90" s="181" t="s">
        <v>384</v>
      </c>
      <c r="P90" s="3">
        <f t="shared" ref="P90:Y90" si="295">P131/$Z131</f>
        <v>0.10377358490566038</v>
      </c>
      <c r="Q90" s="3">
        <f t="shared" si="295"/>
        <v>0.13464837049742709</v>
      </c>
      <c r="R90" s="3">
        <f t="shared" si="295"/>
        <v>0.14751286449399656</v>
      </c>
      <c r="S90" s="3">
        <f t="shared" si="295"/>
        <v>0.17667238421955403</v>
      </c>
      <c r="T90" s="3">
        <f t="shared" si="295"/>
        <v>0.20668953687821612</v>
      </c>
      <c r="U90" s="3">
        <f t="shared" si="295"/>
        <v>0.19982847341337909</v>
      </c>
      <c r="V90" s="3">
        <f t="shared" si="295"/>
        <v>0.12864493996569468</v>
      </c>
      <c r="W90" s="3">
        <f t="shared" si="295"/>
        <v>0.13293310463121785</v>
      </c>
      <c r="X90" s="3">
        <f t="shared" si="295"/>
        <v>0.11234991423670669</v>
      </c>
      <c r="Y90" s="3">
        <f t="shared" si="295"/>
        <v>8.2332761578044603E-2</v>
      </c>
      <c r="AB90" s="181" t="s">
        <v>404</v>
      </c>
      <c r="AC90" s="178">
        <v>5</v>
      </c>
      <c r="AD90" s="178">
        <v>144</v>
      </c>
      <c r="AE90" s="178">
        <v>199</v>
      </c>
      <c r="AF90" s="178">
        <v>89</v>
      </c>
      <c r="AG90" s="178">
        <v>298</v>
      </c>
      <c r="AH90" s="178">
        <v>300</v>
      </c>
      <c r="AI90" s="178">
        <v>0</v>
      </c>
      <c r="AJ90" s="178">
        <v>188</v>
      </c>
      <c r="AK90" s="178">
        <v>200</v>
      </c>
      <c r="AN90" s="181">
        <v>5</v>
      </c>
      <c r="AO90" s="178">
        <v>605</v>
      </c>
      <c r="AP90" s="178">
        <v>426</v>
      </c>
      <c r="AQ90" s="178">
        <v>160</v>
      </c>
      <c r="AR90" s="178">
        <v>67</v>
      </c>
      <c r="AS90" s="178">
        <v>438</v>
      </c>
      <c r="AT90" s="178">
        <v>89</v>
      </c>
      <c r="AU90" s="178">
        <v>9681</v>
      </c>
      <c r="AV90" s="178">
        <v>11466</v>
      </c>
      <c r="AX90" s="181">
        <v>6</v>
      </c>
      <c r="AY90" s="178">
        <v>7763</v>
      </c>
      <c r="AZ90" s="178">
        <v>5300</v>
      </c>
      <c r="BA90" s="178">
        <v>3412</v>
      </c>
      <c r="BB90" s="178">
        <v>2693</v>
      </c>
      <c r="BC90" s="178">
        <v>2357</v>
      </c>
      <c r="BD90" s="178">
        <v>2604</v>
      </c>
      <c r="BE90" s="178">
        <v>3363</v>
      </c>
      <c r="BF90" s="178">
        <v>5234</v>
      </c>
      <c r="BG90" s="178">
        <v>7793</v>
      </c>
      <c r="BH90" s="178">
        <v>57191</v>
      </c>
      <c r="BJ90" s="183">
        <v>6</v>
      </c>
      <c r="BK90" s="182">
        <v>342</v>
      </c>
      <c r="BL90" s="182">
        <v>497</v>
      </c>
      <c r="BM90" s="182">
        <v>573</v>
      </c>
      <c r="BN90" s="182">
        <v>665</v>
      </c>
      <c r="BO90" s="182">
        <v>687</v>
      </c>
      <c r="BP90" s="182">
        <v>670</v>
      </c>
      <c r="BQ90" s="182">
        <v>534</v>
      </c>
      <c r="BR90" s="182">
        <v>505</v>
      </c>
      <c r="BS90" s="182">
        <v>384</v>
      </c>
      <c r="BT90" s="182">
        <v>341</v>
      </c>
      <c r="BU90" s="182">
        <v>3816</v>
      </c>
      <c r="BW90" s="183">
        <v>6</v>
      </c>
      <c r="BX90" s="182">
        <v>400</v>
      </c>
      <c r="BY90" s="182">
        <v>566</v>
      </c>
      <c r="BZ90" s="182">
        <v>703</v>
      </c>
      <c r="CA90" s="182">
        <v>859</v>
      </c>
      <c r="CB90" s="182">
        <v>836</v>
      </c>
      <c r="CC90" s="182">
        <v>857</v>
      </c>
      <c r="CD90" s="182">
        <v>712</v>
      </c>
      <c r="CE90" s="182">
        <v>524</v>
      </c>
      <c r="CF90" s="182">
        <v>422</v>
      </c>
      <c r="CG90" s="182">
        <v>326</v>
      </c>
      <c r="CH90" s="182">
        <v>4686</v>
      </c>
      <c r="CJ90" s="183">
        <v>6</v>
      </c>
      <c r="CK90" s="182">
        <v>62</v>
      </c>
      <c r="CL90" s="182">
        <v>91</v>
      </c>
      <c r="CM90" s="182">
        <v>147</v>
      </c>
      <c r="CN90" s="182">
        <v>150</v>
      </c>
      <c r="CO90" s="182">
        <v>151</v>
      </c>
      <c r="CP90" s="182">
        <v>184</v>
      </c>
      <c r="CQ90" s="182">
        <v>127</v>
      </c>
      <c r="CR90" s="182">
        <v>106</v>
      </c>
      <c r="CS90" s="182">
        <v>73</v>
      </c>
      <c r="CT90" s="182">
        <v>66</v>
      </c>
      <c r="CU90" s="182">
        <v>900</v>
      </c>
    </row>
    <row r="91" spans="2:99" x14ac:dyDescent="0.25">
      <c r="B91" s="181">
        <v>7</v>
      </c>
      <c r="C91" s="178">
        <v>1149</v>
      </c>
      <c r="D91" s="178">
        <v>1578</v>
      </c>
      <c r="E91" s="178">
        <v>1893</v>
      </c>
      <c r="F91" s="178">
        <v>2335</v>
      </c>
      <c r="G91" s="178">
        <v>2469</v>
      </c>
      <c r="H91" s="178">
        <v>2377</v>
      </c>
      <c r="I91" s="178">
        <v>1948</v>
      </c>
      <c r="J91" s="178">
        <v>1532</v>
      </c>
      <c r="K91" s="178">
        <v>1224</v>
      </c>
      <c r="L91" s="178">
        <v>996</v>
      </c>
      <c r="M91" s="178">
        <v>13465</v>
      </c>
      <c r="O91" s="181" t="s">
        <v>393</v>
      </c>
      <c r="P91" s="3">
        <f t="shared" ref="P91:Y91" si="296">P132/$Z132</f>
        <v>9.4602437608821824E-2</v>
      </c>
      <c r="Q91" s="3">
        <f t="shared" si="296"/>
        <v>0.10911201392919327</v>
      </c>
      <c r="R91" s="3">
        <f t="shared" si="296"/>
        <v>0.14915844457341845</v>
      </c>
      <c r="S91" s="3">
        <f t="shared" si="296"/>
        <v>0.18340104468949506</v>
      </c>
      <c r="T91" s="3">
        <f t="shared" si="296"/>
        <v>0.1717933836331979</v>
      </c>
      <c r="U91" s="3">
        <f t="shared" si="296"/>
        <v>0.19907138711549624</v>
      </c>
      <c r="V91" s="3">
        <f t="shared" si="296"/>
        <v>0.14219384793964016</v>
      </c>
      <c r="W91" s="3">
        <f t="shared" si="296"/>
        <v>0.11085316308763785</v>
      </c>
      <c r="X91" s="3">
        <f t="shared" si="296"/>
        <v>9.7504352872896105E-2</v>
      </c>
      <c r="Y91" s="3">
        <f t="shared" si="296"/>
        <v>8.821822402785838E-2</v>
      </c>
      <c r="AB91" s="181" t="s">
        <v>423</v>
      </c>
      <c r="AC91" s="178">
        <v>0</v>
      </c>
      <c r="AD91" s="178">
        <v>71</v>
      </c>
      <c r="AE91" s="178">
        <v>75</v>
      </c>
      <c r="AF91" s="178">
        <v>16</v>
      </c>
      <c r="AG91" s="178">
        <v>59</v>
      </c>
      <c r="AH91" s="178">
        <v>52</v>
      </c>
      <c r="AI91" s="178">
        <v>0</v>
      </c>
      <c r="AJ91" s="178">
        <v>13</v>
      </c>
      <c r="AK91" s="178">
        <v>14</v>
      </c>
      <c r="AN91" s="181">
        <v>6</v>
      </c>
      <c r="AO91" s="178">
        <v>802</v>
      </c>
      <c r="AP91" s="178">
        <v>529</v>
      </c>
      <c r="AQ91" s="178">
        <v>203</v>
      </c>
      <c r="AR91" s="178">
        <v>86</v>
      </c>
      <c r="AS91" s="178">
        <v>534</v>
      </c>
      <c r="AT91" s="178">
        <v>129</v>
      </c>
      <c r="AU91" s="178">
        <v>11563</v>
      </c>
      <c r="AV91" s="178">
        <v>13846</v>
      </c>
      <c r="AX91" s="181">
        <v>7</v>
      </c>
      <c r="AY91" s="178">
        <v>8602</v>
      </c>
      <c r="AZ91" s="178">
        <v>5869</v>
      </c>
      <c r="BA91" s="178">
        <v>3760</v>
      </c>
      <c r="BB91" s="178">
        <v>3094</v>
      </c>
      <c r="BC91" s="178">
        <v>2692</v>
      </c>
      <c r="BD91" s="178">
        <v>3101</v>
      </c>
      <c r="BE91" s="178">
        <v>3829</v>
      </c>
      <c r="BF91" s="178">
        <v>5668</v>
      </c>
      <c r="BG91" s="178">
        <v>8420</v>
      </c>
      <c r="BH91" s="178">
        <v>60837</v>
      </c>
      <c r="BJ91" s="183">
        <v>7</v>
      </c>
      <c r="BK91" s="182">
        <v>391</v>
      </c>
      <c r="BL91" s="182">
        <v>526</v>
      </c>
      <c r="BM91" s="182">
        <v>608</v>
      </c>
      <c r="BN91" s="182">
        <v>732</v>
      </c>
      <c r="BO91" s="182">
        <v>754</v>
      </c>
      <c r="BP91" s="182">
        <v>796</v>
      </c>
      <c r="BQ91" s="182">
        <v>618</v>
      </c>
      <c r="BR91" s="182">
        <v>478</v>
      </c>
      <c r="BS91" s="182">
        <v>443</v>
      </c>
      <c r="BT91" s="182">
        <v>368</v>
      </c>
      <c r="BU91" s="182">
        <v>4248</v>
      </c>
      <c r="BW91" s="183">
        <v>7</v>
      </c>
      <c r="BX91" s="182">
        <v>400</v>
      </c>
      <c r="BY91" s="182">
        <v>572</v>
      </c>
      <c r="BZ91" s="182">
        <v>714</v>
      </c>
      <c r="CA91" s="182">
        <v>841</v>
      </c>
      <c r="CB91" s="182">
        <v>921</v>
      </c>
      <c r="CC91" s="182">
        <v>892</v>
      </c>
      <c r="CD91" s="182">
        <v>687</v>
      </c>
      <c r="CE91" s="182">
        <v>574</v>
      </c>
      <c r="CF91" s="182">
        <v>429</v>
      </c>
      <c r="CG91" s="182">
        <v>315</v>
      </c>
      <c r="CH91" s="182">
        <v>4949</v>
      </c>
      <c r="CJ91" s="183">
        <v>7</v>
      </c>
      <c r="CK91" s="182">
        <v>61</v>
      </c>
      <c r="CL91" s="182">
        <v>94</v>
      </c>
      <c r="CM91" s="182">
        <v>123</v>
      </c>
      <c r="CN91" s="182">
        <v>170</v>
      </c>
      <c r="CO91" s="182">
        <v>176</v>
      </c>
      <c r="CP91" s="182">
        <v>159</v>
      </c>
      <c r="CQ91" s="182">
        <v>154</v>
      </c>
      <c r="CR91" s="182">
        <v>93</v>
      </c>
      <c r="CS91" s="182">
        <v>66</v>
      </c>
      <c r="CT91" s="182">
        <v>71</v>
      </c>
      <c r="CU91" s="182">
        <v>965</v>
      </c>
    </row>
    <row r="92" spans="2:99" x14ac:dyDescent="0.25">
      <c r="B92" s="181">
        <v>8</v>
      </c>
      <c r="C92" s="178">
        <v>999</v>
      </c>
      <c r="D92" s="178">
        <v>1285</v>
      </c>
      <c r="E92" s="178">
        <v>1594</v>
      </c>
      <c r="F92" s="178">
        <v>2042</v>
      </c>
      <c r="G92" s="178">
        <v>2066</v>
      </c>
      <c r="H92" s="178">
        <v>1977</v>
      </c>
      <c r="I92" s="178">
        <v>1643</v>
      </c>
      <c r="J92" s="178">
        <v>1400</v>
      </c>
      <c r="K92" s="178">
        <v>993</v>
      </c>
      <c r="L92" s="178">
        <v>904</v>
      </c>
      <c r="M92" s="178">
        <v>11564</v>
      </c>
      <c r="O92" s="181" t="s">
        <v>386</v>
      </c>
      <c r="P92" s="3">
        <f t="shared" ref="P92:Y92" si="297">P133/$Z133</f>
        <v>0.10372340425531915</v>
      </c>
      <c r="Q92" s="3">
        <f t="shared" si="297"/>
        <v>0.1276595744680851</v>
      </c>
      <c r="R92" s="3">
        <f t="shared" si="297"/>
        <v>0.11968085106382979</v>
      </c>
      <c r="S92" s="3">
        <f t="shared" si="297"/>
        <v>0.16888297872340424</v>
      </c>
      <c r="T92" s="3">
        <f t="shared" si="297"/>
        <v>0.20345744680851063</v>
      </c>
      <c r="U92" s="3">
        <f t="shared" si="297"/>
        <v>0.1848404255319149</v>
      </c>
      <c r="V92" s="3">
        <f t="shared" si="297"/>
        <v>0.12898936170212766</v>
      </c>
      <c r="W92" s="3">
        <f t="shared" si="297"/>
        <v>0.13563829787234041</v>
      </c>
      <c r="X92" s="3">
        <f t="shared" si="297"/>
        <v>0.11170212765957446</v>
      </c>
      <c r="Y92" s="3">
        <f t="shared" si="297"/>
        <v>9.7074468085106377E-2</v>
      </c>
      <c r="AB92" s="181" t="s">
        <v>406</v>
      </c>
      <c r="AC92" s="178">
        <v>37</v>
      </c>
      <c r="AD92" s="178">
        <v>2</v>
      </c>
      <c r="AE92" s="178">
        <v>80</v>
      </c>
      <c r="AF92" s="178">
        <v>102</v>
      </c>
      <c r="AG92" s="178">
        <v>48</v>
      </c>
      <c r="AH92" s="178">
        <v>190</v>
      </c>
      <c r="AI92" s="178">
        <v>116</v>
      </c>
      <c r="AJ92" s="178">
        <v>0</v>
      </c>
      <c r="AK92" s="178">
        <v>135</v>
      </c>
      <c r="AN92" s="181">
        <v>7</v>
      </c>
      <c r="AO92" s="178">
        <v>869</v>
      </c>
      <c r="AP92" s="178">
        <v>560</v>
      </c>
      <c r="AQ92" s="178">
        <v>240</v>
      </c>
      <c r="AR92" s="178">
        <v>77</v>
      </c>
      <c r="AS92" s="178">
        <v>539</v>
      </c>
      <c r="AT92" s="178">
        <v>138</v>
      </c>
      <c r="AU92" s="178">
        <v>11840</v>
      </c>
      <c r="AV92" s="178">
        <v>14263</v>
      </c>
      <c r="AX92" s="181">
        <v>8</v>
      </c>
      <c r="AY92" s="178">
        <v>7377</v>
      </c>
      <c r="AZ92" s="178">
        <v>5098</v>
      </c>
      <c r="BA92" s="178">
        <v>3308</v>
      </c>
      <c r="BB92" s="178">
        <v>2702</v>
      </c>
      <c r="BC92" s="178">
        <v>2351</v>
      </c>
      <c r="BD92" s="178">
        <v>2475</v>
      </c>
      <c r="BE92" s="178">
        <v>3252</v>
      </c>
      <c r="BF92" s="178">
        <v>4895</v>
      </c>
      <c r="BG92" s="178">
        <v>7215</v>
      </c>
      <c r="BH92" s="178">
        <v>52736</v>
      </c>
      <c r="BJ92" s="183">
        <v>8</v>
      </c>
      <c r="BK92" s="182">
        <v>314</v>
      </c>
      <c r="BL92" s="182">
        <v>384</v>
      </c>
      <c r="BM92" s="182">
        <v>485</v>
      </c>
      <c r="BN92" s="182">
        <v>653</v>
      </c>
      <c r="BO92" s="182">
        <v>596</v>
      </c>
      <c r="BP92" s="182">
        <v>604</v>
      </c>
      <c r="BQ92" s="182">
        <v>538</v>
      </c>
      <c r="BR92" s="182">
        <v>442</v>
      </c>
      <c r="BS92" s="182">
        <v>343</v>
      </c>
      <c r="BT92" s="182">
        <v>343</v>
      </c>
      <c r="BU92" s="182">
        <v>3542</v>
      </c>
      <c r="BW92" s="183">
        <v>8</v>
      </c>
      <c r="BX92" s="182">
        <v>372</v>
      </c>
      <c r="BY92" s="182">
        <v>482</v>
      </c>
      <c r="BZ92" s="182">
        <v>596</v>
      </c>
      <c r="CA92" s="182">
        <v>727</v>
      </c>
      <c r="CB92" s="182">
        <v>780</v>
      </c>
      <c r="CC92" s="182">
        <v>756</v>
      </c>
      <c r="CD92" s="182">
        <v>566</v>
      </c>
      <c r="CE92" s="182">
        <v>492</v>
      </c>
      <c r="CF92" s="182">
        <v>342</v>
      </c>
      <c r="CG92" s="182">
        <v>278</v>
      </c>
      <c r="CH92" s="182">
        <v>4226</v>
      </c>
      <c r="CJ92" s="183">
        <v>8</v>
      </c>
      <c r="CK92" s="182">
        <v>64</v>
      </c>
      <c r="CL92" s="182">
        <v>103</v>
      </c>
      <c r="CM92" s="182">
        <v>118</v>
      </c>
      <c r="CN92" s="182">
        <v>148</v>
      </c>
      <c r="CO92" s="182">
        <v>170</v>
      </c>
      <c r="CP92" s="182">
        <v>137</v>
      </c>
      <c r="CQ92" s="182">
        <v>126</v>
      </c>
      <c r="CR92" s="182">
        <v>95</v>
      </c>
      <c r="CS92" s="182">
        <v>64</v>
      </c>
      <c r="CT92" s="182">
        <v>56</v>
      </c>
      <c r="CU92" s="182">
        <v>878</v>
      </c>
    </row>
    <row r="93" spans="2:99" x14ac:dyDescent="0.25">
      <c r="B93" s="181">
        <v>9</v>
      </c>
      <c r="C93" s="178">
        <v>712</v>
      </c>
      <c r="D93" s="178">
        <v>884</v>
      </c>
      <c r="E93" s="178">
        <v>1145</v>
      </c>
      <c r="F93" s="178">
        <v>1439</v>
      </c>
      <c r="G93" s="178">
        <v>1392</v>
      </c>
      <c r="H93" s="178">
        <v>1466</v>
      </c>
      <c r="I93" s="178">
        <v>1182</v>
      </c>
      <c r="J93" s="178">
        <v>952</v>
      </c>
      <c r="K93" s="178">
        <v>823</v>
      </c>
      <c r="L93" s="178">
        <v>777</v>
      </c>
      <c r="M93" s="178">
        <v>8667</v>
      </c>
      <c r="O93" s="181" t="s">
        <v>389</v>
      </c>
      <c r="P93" s="3">
        <f t="shared" ref="P93:Y93" si="298">P134/$Z134</f>
        <v>8.6852589641434261E-2</v>
      </c>
      <c r="Q93" s="3">
        <f t="shared" si="298"/>
        <v>0.12430278884462151</v>
      </c>
      <c r="R93" s="3">
        <f t="shared" si="298"/>
        <v>0.14661354581673305</v>
      </c>
      <c r="S93" s="3">
        <f t="shared" si="298"/>
        <v>0.18406374501992032</v>
      </c>
      <c r="T93" s="3">
        <f t="shared" si="298"/>
        <v>0.19322709163346613</v>
      </c>
      <c r="U93" s="3">
        <f t="shared" si="298"/>
        <v>0.17569721115537848</v>
      </c>
      <c r="V93" s="3">
        <f t="shared" si="298"/>
        <v>0.15298804780876493</v>
      </c>
      <c r="W93" s="3">
        <f t="shared" si="298"/>
        <v>0.12350597609561753</v>
      </c>
      <c r="X93" s="3">
        <f t="shared" si="298"/>
        <v>8.565737051792828E-2</v>
      </c>
      <c r="Y93" s="3">
        <f t="shared" si="298"/>
        <v>6.8525896414342632E-2</v>
      </c>
      <c r="AB93" s="181" t="s">
        <v>405</v>
      </c>
      <c r="AC93" s="178">
        <v>1</v>
      </c>
      <c r="AD93" s="178">
        <v>83</v>
      </c>
      <c r="AE93" s="178">
        <v>74</v>
      </c>
      <c r="AF93" s="178">
        <v>77</v>
      </c>
      <c r="AG93" s="178">
        <v>158</v>
      </c>
      <c r="AH93" s="178">
        <v>90</v>
      </c>
      <c r="AI93" s="178">
        <v>136</v>
      </c>
      <c r="AJ93" s="178">
        <v>159</v>
      </c>
      <c r="AK93" s="178">
        <v>3</v>
      </c>
      <c r="AN93" s="181">
        <v>8</v>
      </c>
      <c r="AO93" s="178">
        <v>930</v>
      </c>
      <c r="AP93" s="178">
        <v>526</v>
      </c>
      <c r="AQ93" s="178">
        <v>238</v>
      </c>
      <c r="AR93" s="178">
        <v>97</v>
      </c>
      <c r="AS93" s="178">
        <v>507</v>
      </c>
      <c r="AT93" s="178">
        <v>137</v>
      </c>
      <c r="AU93" s="178">
        <v>10524</v>
      </c>
      <c r="AV93" s="178">
        <v>12959</v>
      </c>
      <c r="AX93" s="181">
        <v>9</v>
      </c>
      <c r="AY93" s="178">
        <v>5326</v>
      </c>
      <c r="AZ93" s="178">
        <v>3785</v>
      </c>
      <c r="BA93" s="178">
        <v>2535</v>
      </c>
      <c r="BB93" s="178">
        <v>2144</v>
      </c>
      <c r="BC93" s="178">
        <v>1837</v>
      </c>
      <c r="BD93" s="178">
        <v>2025</v>
      </c>
      <c r="BE93" s="178">
        <v>2442</v>
      </c>
      <c r="BF93" s="178">
        <v>3734</v>
      </c>
      <c r="BG93" s="178">
        <v>5243</v>
      </c>
      <c r="BH93" s="178">
        <v>39844</v>
      </c>
      <c r="BJ93" s="183">
        <v>9</v>
      </c>
      <c r="BK93" s="182">
        <v>234</v>
      </c>
      <c r="BL93" s="182">
        <v>258</v>
      </c>
      <c r="BM93" s="182">
        <v>338</v>
      </c>
      <c r="BN93" s="182">
        <v>435</v>
      </c>
      <c r="BO93" s="182">
        <v>408</v>
      </c>
      <c r="BP93" s="182">
        <v>445</v>
      </c>
      <c r="BQ93" s="182">
        <v>367</v>
      </c>
      <c r="BR93" s="182">
        <v>296</v>
      </c>
      <c r="BS93" s="182">
        <v>268</v>
      </c>
      <c r="BT93" s="182">
        <v>275</v>
      </c>
      <c r="BU93" s="182">
        <v>2648</v>
      </c>
      <c r="BW93" s="183">
        <v>9</v>
      </c>
      <c r="BX93" s="182">
        <v>256</v>
      </c>
      <c r="BY93" s="182">
        <v>353</v>
      </c>
      <c r="BZ93" s="182">
        <v>459</v>
      </c>
      <c r="CA93" s="182">
        <v>558</v>
      </c>
      <c r="CB93" s="182">
        <v>538</v>
      </c>
      <c r="CC93" s="182">
        <v>576</v>
      </c>
      <c r="CD93" s="182">
        <v>454</v>
      </c>
      <c r="CE93" s="182">
        <v>340</v>
      </c>
      <c r="CF93" s="182">
        <v>318</v>
      </c>
      <c r="CG93" s="182">
        <v>243</v>
      </c>
      <c r="CH93" s="182">
        <v>3293</v>
      </c>
      <c r="CJ93" s="183">
        <v>9</v>
      </c>
      <c r="CK93" s="182">
        <v>36</v>
      </c>
      <c r="CL93" s="182">
        <v>57</v>
      </c>
      <c r="CM93" s="182">
        <v>77</v>
      </c>
      <c r="CN93" s="182">
        <v>87</v>
      </c>
      <c r="CO93" s="182">
        <v>98</v>
      </c>
      <c r="CP93" s="182">
        <v>92</v>
      </c>
      <c r="CQ93" s="182">
        <v>85</v>
      </c>
      <c r="CR93" s="182">
        <v>66</v>
      </c>
      <c r="CS93" s="182">
        <v>37</v>
      </c>
      <c r="CT93" s="182">
        <v>43</v>
      </c>
      <c r="CU93" s="182">
        <v>566</v>
      </c>
    </row>
    <row r="94" spans="2:99" x14ac:dyDescent="0.25">
      <c r="O94" s="181" t="s">
        <v>400</v>
      </c>
      <c r="P94" s="3">
        <f t="shared" ref="P94:Y94" si="299">P135/$Z135</f>
        <v>0.10052910052910052</v>
      </c>
      <c r="Q94" s="3">
        <f t="shared" si="299"/>
        <v>0.12698412698412698</v>
      </c>
      <c r="R94" s="3">
        <f t="shared" si="299"/>
        <v>0.13492063492063491</v>
      </c>
      <c r="S94" s="3">
        <f t="shared" si="299"/>
        <v>0.18121693121693122</v>
      </c>
      <c r="T94" s="3">
        <f t="shared" si="299"/>
        <v>0.21560846560846561</v>
      </c>
      <c r="U94" s="3">
        <f t="shared" si="299"/>
        <v>0.17328042328042328</v>
      </c>
      <c r="V94" s="3">
        <f t="shared" si="299"/>
        <v>0.13227513227513227</v>
      </c>
      <c r="W94" s="3">
        <f t="shared" si="299"/>
        <v>0.15079365079365079</v>
      </c>
      <c r="X94" s="3">
        <f t="shared" si="299"/>
        <v>9.2592592592592587E-2</v>
      </c>
      <c r="Y94" s="3">
        <f t="shared" si="299"/>
        <v>8.7301587301587297E-2</v>
      </c>
      <c r="AB94" s="181" t="s">
        <v>407</v>
      </c>
      <c r="AC94" s="178">
        <v>7</v>
      </c>
      <c r="AD94" s="178">
        <v>145</v>
      </c>
      <c r="AE94" s="178">
        <v>130</v>
      </c>
      <c r="AF94" s="178">
        <v>148</v>
      </c>
      <c r="AG94" s="178">
        <v>263</v>
      </c>
      <c r="AH94" s="178">
        <v>3</v>
      </c>
      <c r="AI94" s="178">
        <v>134</v>
      </c>
      <c r="AJ94" s="178">
        <v>199</v>
      </c>
      <c r="AK94" s="178">
        <v>33</v>
      </c>
      <c r="AN94" s="181">
        <v>9</v>
      </c>
      <c r="AO94" s="178">
        <v>823</v>
      </c>
      <c r="AP94" s="178">
        <v>468</v>
      </c>
      <c r="AQ94" s="178">
        <v>238</v>
      </c>
      <c r="AR94" s="178">
        <v>103</v>
      </c>
      <c r="AS94" s="178">
        <v>514</v>
      </c>
      <c r="AT94" s="178">
        <v>114</v>
      </c>
      <c r="AU94" s="178">
        <v>8927</v>
      </c>
      <c r="AV94" s="178">
        <v>11187</v>
      </c>
    </row>
    <row r="95" spans="2:99" x14ac:dyDescent="0.25">
      <c r="O95" s="181" t="s">
        <v>395</v>
      </c>
      <c r="P95" s="3">
        <f t="shared" ref="P95:Y95" si="300">P136/$Z136</f>
        <v>8.9802130898021304E-2</v>
      </c>
      <c r="Q95" s="3">
        <f t="shared" si="300"/>
        <v>0.12252663622526636</v>
      </c>
      <c r="R95" s="3">
        <f t="shared" si="300"/>
        <v>0.14764079147640791</v>
      </c>
      <c r="S95" s="3">
        <f t="shared" si="300"/>
        <v>0.18188736681887366</v>
      </c>
      <c r="T95" s="3">
        <f t="shared" si="300"/>
        <v>0.18721461187214611</v>
      </c>
      <c r="U95" s="3">
        <f t="shared" si="300"/>
        <v>0.17656012176560121</v>
      </c>
      <c r="V95" s="3">
        <f t="shared" si="300"/>
        <v>0.13470319634703196</v>
      </c>
      <c r="W95" s="3">
        <f t="shared" si="300"/>
        <v>0.13013698630136986</v>
      </c>
      <c r="X95" s="3">
        <f t="shared" si="300"/>
        <v>9.5129375951293754E-2</v>
      </c>
      <c r="Y95" s="3">
        <f t="shared" si="300"/>
        <v>0.10121765601217655</v>
      </c>
      <c r="AB95" s="181" t="s">
        <v>410</v>
      </c>
      <c r="AC95" s="178">
        <v>1</v>
      </c>
      <c r="AD95" s="178">
        <v>67</v>
      </c>
      <c r="AE95" s="178">
        <v>45</v>
      </c>
      <c r="AF95" s="178">
        <v>20</v>
      </c>
      <c r="AG95" s="178">
        <v>46</v>
      </c>
      <c r="AH95" s="178">
        <v>1</v>
      </c>
      <c r="AI95" s="178">
        <v>22</v>
      </c>
      <c r="AJ95" s="178">
        <v>23</v>
      </c>
      <c r="AK95" s="178">
        <v>9</v>
      </c>
      <c r="AN95" s="181">
        <v>10</v>
      </c>
      <c r="AO95" s="178">
        <v>597</v>
      </c>
      <c r="AP95" s="178">
        <v>421</v>
      </c>
      <c r="AQ95" s="178">
        <v>196</v>
      </c>
      <c r="AR95" s="178">
        <v>89</v>
      </c>
      <c r="AS95" s="178">
        <v>380</v>
      </c>
      <c r="AT95" s="178">
        <v>111</v>
      </c>
      <c r="AU95" s="178">
        <v>6933</v>
      </c>
      <c r="AV95" s="178">
        <v>8727</v>
      </c>
    </row>
    <row r="96" spans="2:99" x14ac:dyDescent="0.25">
      <c r="O96" s="181" t="s">
        <v>392</v>
      </c>
      <c r="P96" s="3">
        <f t="shared" ref="P96:Y96" si="301">P137/$Z137</f>
        <v>8.7341772151898728E-2</v>
      </c>
      <c r="Q96" s="3">
        <f t="shared" si="301"/>
        <v>0.1240506329113924</v>
      </c>
      <c r="R96" s="3">
        <f t="shared" si="301"/>
        <v>0.12278481012658228</v>
      </c>
      <c r="S96" s="3">
        <f t="shared" si="301"/>
        <v>0.16835443037974684</v>
      </c>
      <c r="T96" s="3">
        <f t="shared" si="301"/>
        <v>0.1860759493670886</v>
      </c>
      <c r="U96" s="3">
        <f t="shared" si="301"/>
        <v>0.18481012658227849</v>
      </c>
      <c r="V96" s="3">
        <f t="shared" si="301"/>
        <v>0.11645569620253164</v>
      </c>
      <c r="W96" s="3">
        <f t="shared" si="301"/>
        <v>0.13670886075949368</v>
      </c>
      <c r="X96" s="3">
        <f t="shared" si="301"/>
        <v>9.8734177215189872E-2</v>
      </c>
      <c r="Y96" s="3">
        <f t="shared" si="301"/>
        <v>9.7468354430379753E-2</v>
      </c>
      <c r="AB96" s="181" t="s">
        <v>411</v>
      </c>
      <c r="AC96" s="178">
        <v>28</v>
      </c>
      <c r="AD96" s="178">
        <v>2</v>
      </c>
      <c r="AE96" s="178">
        <v>110</v>
      </c>
      <c r="AF96" s="178">
        <v>62</v>
      </c>
      <c r="AG96" s="178">
        <v>123</v>
      </c>
      <c r="AH96" s="178">
        <v>206</v>
      </c>
      <c r="AI96" s="178">
        <v>1</v>
      </c>
      <c r="AJ96" s="178">
        <v>107</v>
      </c>
      <c r="AK96" s="178">
        <v>147</v>
      </c>
      <c r="AN96" s="181">
        <v>11</v>
      </c>
      <c r="AO96" s="178">
        <v>448</v>
      </c>
      <c r="AP96" s="178">
        <v>291</v>
      </c>
      <c r="AQ96" s="178">
        <v>147</v>
      </c>
      <c r="AR96" s="178">
        <v>57</v>
      </c>
      <c r="AS96" s="178">
        <v>275</v>
      </c>
      <c r="AT96" s="178">
        <v>81</v>
      </c>
      <c r="AU96" s="178">
        <v>5057</v>
      </c>
      <c r="AV96" s="178">
        <v>6356</v>
      </c>
    </row>
    <row r="97" spans="15:48" x14ac:dyDescent="0.25">
      <c r="O97" s="181" t="s">
        <v>391</v>
      </c>
      <c r="P97" s="3">
        <f t="shared" ref="P97:Y97" si="302">P138/$Z138</f>
        <v>8.6553323029366303E-2</v>
      </c>
      <c r="Q97" s="3">
        <f t="shared" si="302"/>
        <v>0.12055641421947449</v>
      </c>
      <c r="R97" s="3">
        <f t="shared" si="302"/>
        <v>0.12210200927357033</v>
      </c>
      <c r="S97" s="3">
        <f t="shared" si="302"/>
        <v>0.17465224111282843</v>
      </c>
      <c r="T97" s="3">
        <f t="shared" si="302"/>
        <v>0.18238021638330756</v>
      </c>
      <c r="U97" s="3">
        <f t="shared" si="302"/>
        <v>0.1777434312210201</v>
      </c>
      <c r="V97" s="3">
        <f t="shared" si="302"/>
        <v>0.14064914992272023</v>
      </c>
      <c r="W97" s="3">
        <f t="shared" si="302"/>
        <v>0.10510046367851623</v>
      </c>
      <c r="X97" s="3">
        <f t="shared" si="302"/>
        <v>9.1190108191653782E-2</v>
      </c>
      <c r="Y97" s="3">
        <f t="shared" si="302"/>
        <v>8.1916537867078823E-2</v>
      </c>
      <c r="AB97" s="181" t="s">
        <v>415</v>
      </c>
      <c r="AC97" s="178">
        <v>93</v>
      </c>
      <c r="AD97" s="178">
        <v>0</v>
      </c>
      <c r="AE97" s="178">
        <v>80</v>
      </c>
      <c r="AF97" s="178">
        <v>88</v>
      </c>
      <c r="AG97" s="178">
        <v>39</v>
      </c>
      <c r="AH97" s="178">
        <v>60</v>
      </c>
      <c r="AI97" s="178">
        <v>0</v>
      </c>
      <c r="AJ97" s="178">
        <v>29</v>
      </c>
      <c r="AK97" s="178">
        <v>22</v>
      </c>
      <c r="AN97" s="181">
        <v>12</v>
      </c>
      <c r="AO97" s="178">
        <v>312</v>
      </c>
      <c r="AP97" s="178">
        <v>208</v>
      </c>
      <c r="AQ97" s="178">
        <v>112</v>
      </c>
      <c r="AR97" s="178">
        <v>42</v>
      </c>
      <c r="AS97" s="178">
        <v>200</v>
      </c>
      <c r="AT97" s="178">
        <v>68</v>
      </c>
      <c r="AU97" s="178">
        <v>3381</v>
      </c>
      <c r="AV97" s="178">
        <v>4323</v>
      </c>
    </row>
    <row r="98" spans="15:48" x14ac:dyDescent="0.25">
      <c r="O98" s="181" t="s">
        <v>394</v>
      </c>
      <c r="P98" s="3">
        <f t="shared" ref="P98:Y98" si="303">P139/$Z139</f>
        <v>0.1125</v>
      </c>
      <c r="Q98" s="3">
        <f t="shared" si="303"/>
        <v>0.13392857142857142</v>
      </c>
      <c r="R98" s="3">
        <f t="shared" si="303"/>
        <v>0.125</v>
      </c>
      <c r="S98" s="3">
        <f t="shared" si="303"/>
        <v>0.19642857142857142</v>
      </c>
      <c r="T98" s="3">
        <f t="shared" si="303"/>
        <v>0.20535714285714285</v>
      </c>
      <c r="U98" s="3">
        <f t="shared" si="303"/>
        <v>0.18392857142857144</v>
      </c>
      <c r="V98" s="3">
        <f t="shared" si="303"/>
        <v>0.13928571428571429</v>
      </c>
      <c r="W98" s="3">
        <f t="shared" si="303"/>
        <v>0.12321428571428572</v>
      </c>
      <c r="X98" s="3">
        <f t="shared" si="303"/>
        <v>9.1071428571428567E-2</v>
      </c>
      <c r="Y98" s="3">
        <f t="shared" si="303"/>
        <v>8.7499999999999994E-2</v>
      </c>
      <c r="AB98" s="181" t="s">
        <v>409</v>
      </c>
      <c r="AC98" s="178">
        <v>0</v>
      </c>
      <c r="AD98" s="178">
        <v>195</v>
      </c>
      <c r="AE98" s="178">
        <v>179</v>
      </c>
      <c r="AF98" s="178">
        <v>1</v>
      </c>
      <c r="AG98" s="178">
        <v>276</v>
      </c>
      <c r="AH98" s="178">
        <v>265</v>
      </c>
      <c r="AI98" s="178">
        <v>173</v>
      </c>
      <c r="AJ98" s="178">
        <v>175</v>
      </c>
      <c r="AK98" s="178">
        <v>129</v>
      </c>
      <c r="AN98" s="181">
        <v>13</v>
      </c>
      <c r="AO98" s="178">
        <v>246</v>
      </c>
      <c r="AP98" s="178">
        <v>135</v>
      </c>
      <c r="AQ98" s="178">
        <v>70</v>
      </c>
      <c r="AR98" s="178">
        <v>34</v>
      </c>
      <c r="AS98" s="178">
        <v>141</v>
      </c>
      <c r="AT98" s="178">
        <v>42</v>
      </c>
      <c r="AU98" s="178">
        <v>2234</v>
      </c>
      <c r="AV98" s="178">
        <v>2902</v>
      </c>
    </row>
    <row r="99" spans="15:48" x14ac:dyDescent="0.25">
      <c r="O99" s="181" t="s">
        <v>402</v>
      </c>
      <c r="P99" s="3">
        <f t="shared" ref="P99:Y99" si="304">P140/$Z140</f>
        <v>0.10169491525423729</v>
      </c>
      <c r="Q99" s="3">
        <f t="shared" si="304"/>
        <v>0.10734463276836158</v>
      </c>
      <c r="R99" s="3">
        <f t="shared" si="304"/>
        <v>0.1327683615819209</v>
      </c>
      <c r="S99" s="3">
        <f t="shared" si="304"/>
        <v>0.14971751412429379</v>
      </c>
      <c r="T99" s="3">
        <f t="shared" si="304"/>
        <v>0.19209039548022599</v>
      </c>
      <c r="U99" s="3">
        <f t="shared" si="304"/>
        <v>0.1807909604519774</v>
      </c>
      <c r="V99" s="3">
        <f t="shared" si="304"/>
        <v>0.11299435028248588</v>
      </c>
      <c r="W99" s="3">
        <f t="shared" si="304"/>
        <v>0.13559322033898305</v>
      </c>
      <c r="X99" s="3">
        <f t="shared" si="304"/>
        <v>9.6045197740112997E-2</v>
      </c>
      <c r="Y99" s="3">
        <f t="shared" si="304"/>
        <v>0.11864406779661017</v>
      </c>
      <c r="AB99" s="181" t="s">
        <v>413</v>
      </c>
      <c r="AC99" s="178">
        <v>0</v>
      </c>
      <c r="AD99" s="178">
        <v>11</v>
      </c>
      <c r="AE99" s="178">
        <v>29</v>
      </c>
      <c r="AF99" s="178">
        <v>1</v>
      </c>
      <c r="AG99" s="178">
        <v>27</v>
      </c>
      <c r="AH99" s="178">
        <v>24</v>
      </c>
      <c r="AI99" s="178">
        <v>7</v>
      </c>
      <c r="AJ99" s="178">
        <v>27</v>
      </c>
      <c r="AK99" s="178">
        <v>15</v>
      </c>
      <c r="AN99" s="181">
        <v>14</v>
      </c>
      <c r="AO99" s="178">
        <v>136</v>
      </c>
      <c r="AP99" s="178">
        <v>75</v>
      </c>
      <c r="AQ99" s="178">
        <v>40</v>
      </c>
      <c r="AR99" s="178">
        <v>20</v>
      </c>
      <c r="AS99" s="178">
        <v>84</v>
      </c>
      <c r="AT99" s="178">
        <v>25</v>
      </c>
      <c r="AU99" s="178">
        <v>1365</v>
      </c>
      <c r="AV99" s="178">
        <v>1745</v>
      </c>
    </row>
    <row r="100" spans="15:48" x14ac:dyDescent="0.25">
      <c r="O100" s="181" t="s">
        <v>387</v>
      </c>
      <c r="P100" s="3">
        <f t="shared" ref="P100:Y100" si="305">P141/$Z141</f>
        <v>8.6206896551724144E-2</v>
      </c>
      <c r="Q100" s="3">
        <f t="shared" si="305"/>
        <v>9.1133004926108374E-2</v>
      </c>
      <c r="R100" s="3">
        <f t="shared" si="305"/>
        <v>0.11576354679802955</v>
      </c>
      <c r="S100" s="3">
        <f t="shared" si="305"/>
        <v>0.14778325123152711</v>
      </c>
      <c r="T100" s="3">
        <f t="shared" si="305"/>
        <v>0.17980295566502463</v>
      </c>
      <c r="U100" s="3">
        <f t="shared" si="305"/>
        <v>0.16009852216748768</v>
      </c>
      <c r="V100" s="3">
        <f t="shared" si="305"/>
        <v>0.10344827586206896</v>
      </c>
      <c r="W100" s="3">
        <f t="shared" si="305"/>
        <v>0.13793103448275862</v>
      </c>
      <c r="X100" s="3">
        <f t="shared" si="305"/>
        <v>9.1133004926108374E-2</v>
      </c>
      <c r="Y100" s="3">
        <f t="shared" si="305"/>
        <v>0.15024630541871922</v>
      </c>
      <c r="AB100" s="181" t="s">
        <v>403</v>
      </c>
      <c r="AC100" s="178">
        <v>54</v>
      </c>
      <c r="AD100" s="178">
        <v>1</v>
      </c>
      <c r="AE100" s="178">
        <v>136</v>
      </c>
      <c r="AF100" s="178">
        <v>154</v>
      </c>
      <c r="AG100" s="178">
        <v>0</v>
      </c>
      <c r="AH100" s="178">
        <v>248</v>
      </c>
      <c r="AI100" s="178">
        <v>193</v>
      </c>
      <c r="AJ100" s="178">
        <v>81</v>
      </c>
      <c r="AK100" s="178">
        <v>152</v>
      </c>
      <c r="AN100" s="181">
        <v>15</v>
      </c>
      <c r="AO100" s="178">
        <v>66</v>
      </c>
      <c r="AP100" s="178">
        <v>47</v>
      </c>
      <c r="AQ100" s="178">
        <v>38</v>
      </c>
      <c r="AR100" s="178">
        <v>13</v>
      </c>
      <c r="AS100" s="178">
        <v>54</v>
      </c>
      <c r="AT100" s="178">
        <v>15</v>
      </c>
      <c r="AU100" s="178">
        <v>751</v>
      </c>
      <c r="AV100" s="178">
        <v>984</v>
      </c>
    </row>
    <row r="101" spans="15:48" x14ac:dyDescent="0.25">
      <c r="O101" s="181" t="s">
        <v>401</v>
      </c>
      <c r="P101" s="3">
        <f t="shared" ref="P101:Y101" si="306">P142/$Z142</f>
        <v>9.832635983263599E-2</v>
      </c>
      <c r="Q101" s="3">
        <f t="shared" si="306"/>
        <v>0.11506276150627615</v>
      </c>
      <c r="R101" s="3">
        <f t="shared" si="306"/>
        <v>9.832635983263599E-2</v>
      </c>
      <c r="S101" s="3">
        <f t="shared" si="306"/>
        <v>0.14435146443514643</v>
      </c>
      <c r="T101" s="3">
        <f t="shared" si="306"/>
        <v>0.16108786610878661</v>
      </c>
      <c r="U101" s="3">
        <f t="shared" si="306"/>
        <v>0.1192468619246862</v>
      </c>
      <c r="V101" s="3">
        <f t="shared" si="306"/>
        <v>0.11087866108786611</v>
      </c>
      <c r="W101" s="3">
        <f t="shared" si="306"/>
        <v>0.11297071129707113</v>
      </c>
      <c r="X101" s="3">
        <f t="shared" si="306"/>
        <v>6.0669456066945605E-2</v>
      </c>
      <c r="Y101" s="3">
        <f t="shared" si="306"/>
        <v>0.13389121338912133</v>
      </c>
      <c r="AB101" s="181" t="s">
        <v>414</v>
      </c>
      <c r="AC101" s="178">
        <v>91</v>
      </c>
      <c r="AD101" s="178">
        <v>0</v>
      </c>
      <c r="AE101" s="178">
        <v>33</v>
      </c>
      <c r="AF101" s="178">
        <v>70</v>
      </c>
      <c r="AG101" s="178">
        <v>0</v>
      </c>
      <c r="AH101" s="178">
        <v>54</v>
      </c>
      <c r="AI101" s="178">
        <v>27</v>
      </c>
      <c r="AJ101" s="178">
        <v>14</v>
      </c>
      <c r="AK101" s="178">
        <v>41</v>
      </c>
      <c r="AN101" s="181">
        <v>16</v>
      </c>
      <c r="AO101" s="178">
        <v>26</v>
      </c>
      <c r="AP101" s="178">
        <v>21</v>
      </c>
      <c r="AQ101" s="178">
        <v>11</v>
      </c>
      <c r="AR101" s="178">
        <v>3</v>
      </c>
      <c r="AS101" s="178">
        <v>20</v>
      </c>
      <c r="AT101" s="178">
        <v>7</v>
      </c>
      <c r="AU101" s="178">
        <v>355</v>
      </c>
      <c r="AV101" s="178">
        <v>443</v>
      </c>
    </row>
    <row r="102" spans="15:48" x14ac:dyDescent="0.25">
      <c r="O102" s="181" t="s">
        <v>398</v>
      </c>
      <c r="P102" s="3">
        <f t="shared" ref="P102:Y102" si="307">P143/$Z143</f>
        <v>0.1201923076923077</v>
      </c>
      <c r="Q102" s="3">
        <f t="shared" si="307"/>
        <v>9.1346153846153841E-2</v>
      </c>
      <c r="R102" s="3">
        <f t="shared" si="307"/>
        <v>0.16346153846153846</v>
      </c>
      <c r="S102" s="3">
        <f t="shared" si="307"/>
        <v>0.15384615384615385</v>
      </c>
      <c r="T102" s="3">
        <f t="shared" si="307"/>
        <v>0.15865384615384615</v>
      </c>
      <c r="U102" s="3">
        <f t="shared" si="307"/>
        <v>0.20673076923076922</v>
      </c>
      <c r="V102" s="3">
        <f t="shared" si="307"/>
        <v>8.6538461538461536E-2</v>
      </c>
      <c r="W102" s="3">
        <f t="shared" si="307"/>
        <v>0.14423076923076922</v>
      </c>
      <c r="X102" s="3">
        <f t="shared" si="307"/>
        <v>0.1201923076923077</v>
      </c>
      <c r="Y102" s="3">
        <f t="shared" si="307"/>
        <v>0.11057692307692307</v>
      </c>
      <c r="AB102" s="181" t="s">
        <v>412</v>
      </c>
      <c r="AC102" s="178">
        <v>28</v>
      </c>
      <c r="AD102" s="178">
        <v>20</v>
      </c>
      <c r="AE102" s="178">
        <v>0</v>
      </c>
      <c r="AF102" s="178">
        <v>77</v>
      </c>
      <c r="AG102" s="178">
        <v>97</v>
      </c>
      <c r="AH102" s="178">
        <v>1</v>
      </c>
      <c r="AI102" s="178">
        <v>82</v>
      </c>
      <c r="AJ102" s="178">
        <v>107</v>
      </c>
      <c r="AK102" s="178">
        <v>12</v>
      </c>
      <c r="AN102" s="181">
        <v>17</v>
      </c>
      <c r="AO102" s="178">
        <v>4</v>
      </c>
      <c r="AP102" s="178">
        <v>4</v>
      </c>
      <c r="AQ102" s="178">
        <v>1</v>
      </c>
      <c r="AR102" s="178">
        <v>4</v>
      </c>
      <c r="AS102" s="178">
        <v>4</v>
      </c>
      <c r="AT102" s="178">
        <v>1</v>
      </c>
      <c r="AU102" s="178">
        <v>74</v>
      </c>
      <c r="AV102" s="178">
        <v>92</v>
      </c>
    </row>
    <row r="103" spans="15:48" x14ac:dyDescent="0.25">
      <c r="AB103" s="181" t="s">
        <v>408</v>
      </c>
      <c r="AC103" s="178">
        <v>83</v>
      </c>
      <c r="AD103" s="178">
        <v>71</v>
      </c>
      <c r="AE103" s="178">
        <v>0</v>
      </c>
      <c r="AF103" s="178">
        <v>90</v>
      </c>
      <c r="AG103" s="178">
        <v>64</v>
      </c>
      <c r="AH103" s="178">
        <v>0</v>
      </c>
      <c r="AI103" s="178">
        <v>29</v>
      </c>
      <c r="AJ103" s="178">
        <v>19</v>
      </c>
      <c r="AK103" s="178">
        <v>10</v>
      </c>
    </row>
    <row r="104" spans="15:48" x14ac:dyDescent="0.25">
      <c r="O104" s="181" t="s">
        <v>671</v>
      </c>
      <c r="P104" s="181">
        <v>1</v>
      </c>
      <c r="Q104" s="181">
        <v>2</v>
      </c>
      <c r="R104" s="181">
        <v>3</v>
      </c>
      <c r="S104" s="181">
        <v>4</v>
      </c>
      <c r="T104" s="181">
        <v>5</v>
      </c>
      <c r="U104" s="181">
        <v>6</v>
      </c>
      <c r="V104" s="181">
        <v>7</v>
      </c>
      <c r="W104" s="181">
        <v>8</v>
      </c>
      <c r="X104" s="181">
        <v>9</v>
      </c>
      <c r="AB104" s="181" t="s">
        <v>692</v>
      </c>
      <c r="AC104" s="195">
        <v>11</v>
      </c>
      <c r="AD104" s="195">
        <v>12</v>
      </c>
      <c r="AE104" s="195">
        <v>13</v>
      </c>
      <c r="AF104" s="195">
        <v>14</v>
      </c>
      <c r="AG104" s="195">
        <v>15</v>
      </c>
      <c r="AH104" s="195">
        <v>16</v>
      </c>
      <c r="AI104" s="195">
        <v>17</v>
      </c>
      <c r="AJ104" s="195">
        <v>18</v>
      </c>
      <c r="AK104" s="195">
        <v>19</v>
      </c>
      <c r="AL104" s="9" t="s">
        <v>4</v>
      </c>
      <c r="AM104" s="9" t="s">
        <v>628</v>
      </c>
    </row>
    <row r="105" spans="15:48" x14ac:dyDescent="0.25">
      <c r="O105" s="181" t="s">
        <v>385</v>
      </c>
      <c r="P105" s="178">
        <v>10</v>
      </c>
      <c r="Q105" s="178">
        <v>650</v>
      </c>
      <c r="R105" s="178">
        <v>687</v>
      </c>
      <c r="S105" s="178">
        <v>475</v>
      </c>
      <c r="T105" s="178">
        <v>683</v>
      </c>
      <c r="U105" s="178">
        <v>687</v>
      </c>
      <c r="V105" s="178">
        <v>511</v>
      </c>
      <c r="W105" s="178">
        <v>455</v>
      </c>
      <c r="X105" s="178">
        <v>365</v>
      </c>
      <c r="AB105" s="181" t="s">
        <v>404</v>
      </c>
      <c r="AC105" s="178">
        <v>242</v>
      </c>
      <c r="AD105" s="178">
        <v>354</v>
      </c>
      <c r="AE105" s="178">
        <v>406</v>
      </c>
      <c r="AF105" s="178">
        <v>483</v>
      </c>
      <c r="AG105" s="178">
        <v>556</v>
      </c>
      <c r="AH105" s="178">
        <v>548</v>
      </c>
      <c r="AI105" s="178">
        <v>431</v>
      </c>
      <c r="AJ105" s="178">
        <v>331</v>
      </c>
      <c r="AK105" s="178">
        <v>286</v>
      </c>
      <c r="AL105" s="178">
        <v>193</v>
      </c>
      <c r="AM105" s="178">
        <v>2809</v>
      </c>
    </row>
    <row r="106" spans="15:48" x14ac:dyDescent="0.25">
      <c r="O106" s="181" t="s">
        <v>390</v>
      </c>
      <c r="P106" s="178">
        <v>902</v>
      </c>
      <c r="Q106" s="178">
        <v>3</v>
      </c>
      <c r="R106" s="178">
        <v>719</v>
      </c>
      <c r="S106" s="178">
        <v>1176</v>
      </c>
      <c r="T106" s="178">
        <v>636</v>
      </c>
      <c r="U106" s="178">
        <v>907</v>
      </c>
      <c r="V106" s="178">
        <v>733</v>
      </c>
      <c r="W106" s="178">
        <v>555</v>
      </c>
      <c r="X106" s="178">
        <v>494</v>
      </c>
      <c r="AB106" s="181" t="s">
        <v>423</v>
      </c>
      <c r="AC106" s="178">
        <v>80</v>
      </c>
      <c r="AD106" s="178">
        <v>95</v>
      </c>
      <c r="AE106" s="178">
        <v>118</v>
      </c>
      <c r="AF106" s="178">
        <v>142</v>
      </c>
      <c r="AG106" s="178">
        <v>144</v>
      </c>
      <c r="AH106" s="178">
        <v>156</v>
      </c>
      <c r="AI106" s="178">
        <v>115</v>
      </c>
      <c r="AJ106" s="178">
        <v>85</v>
      </c>
      <c r="AK106" s="178">
        <v>87</v>
      </c>
      <c r="AL106" s="178">
        <v>60</v>
      </c>
      <c r="AM106" s="178">
        <v>767</v>
      </c>
    </row>
    <row r="107" spans="15:48" x14ac:dyDescent="0.25">
      <c r="O107" s="181" t="s">
        <v>397</v>
      </c>
      <c r="P107" s="178">
        <v>842</v>
      </c>
      <c r="Q107" s="178">
        <v>816</v>
      </c>
      <c r="R107" s="178">
        <v>3</v>
      </c>
      <c r="S107" s="178">
        <v>1189</v>
      </c>
      <c r="T107" s="178">
        <v>1220</v>
      </c>
      <c r="U107" s="178">
        <v>699</v>
      </c>
      <c r="V107" s="178">
        <v>942</v>
      </c>
      <c r="W107" s="178">
        <v>738</v>
      </c>
      <c r="X107" s="178">
        <v>452</v>
      </c>
      <c r="AB107" s="181" t="s">
        <v>406</v>
      </c>
      <c r="AC107" s="178">
        <v>166</v>
      </c>
      <c r="AD107" s="178">
        <v>208</v>
      </c>
      <c r="AE107" s="178">
        <v>248</v>
      </c>
      <c r="AF107" s="178">
        <v>342</v>
      </c>
      <c r="AG107" s="178">
        <v>328</v>
      </c>
      <c r="AH107" s="178">
        <v>312</v>
      </c>
      <c r="AI107" s="178">
        <v>262</v>
      </c>
      <c r="AJ107" s="178">
        <v>224</v>
      </c>
      <c r="AK107" s="178">
        <v>152</v>
      </c>
      <c r="AL107" s="178">
        <v>114</v>
      </c>
      <c r="AM107" s="178">
        <v>1659</v>
      </c>
    </row>
    <row r="108" spans="15:48" x14ac:dyDescent="0.25">
      <c r="O108" s="181" t="s">
        <v>396</v>
      </c>
      <c r="P108" s="178">
        <v>137</v>
      </c>
      <c r="Q108" s="178">
        <v>875</v>
      </c>
      <c r="R108" s="178">
        <v>711</v>
      </c>
      <c r="S108" s="178">
        <v>6</v>
      </c>
      <c r="T108" s="178">
        <v>1139</v>
      </c>
      <c r="U108" s="178">
        <v>997</v>
      </c>
      <c r="V108" s="178">
        <v>688</v>
      </c>
      <c r="W108" s="178">
        <v>778</v>
      </c>
      <c r="X108" s="178">
        <v>541</v>
      </c>
      <c r="AB108" s="181" t="s">
        <v>405</v>
      </c>
      <c r="AC108" s="178">
        <v>129</v>
      </c>
      <c r="AD108" s="178">
        <v>191</v>
      </c>
      <c r="AE108" s="178">
        <v>203</v>
      </c>
      <c r="AF108" s="178">
        <v>274</v>
      </c>
      <c r="AG108" s="178">
        <v>301</v>
      </c>
      <c r="AH108" s="178">
        <v>278</v>
      </c>
      <c r="AI108" s="178">
        <v>238</v>
      </c>
      <c r="AJ108" s="178">
        <v>189</v>
      </c>
      <c r="AK108" s="178">
        <v>163</v>
      </c>
      <c r="AL108" s="178">
        <v>134</v>
      </c>
      <c r="AM108" s="178">
        <v>1596</v>
      </c>
    </row>
    <row r="109" spans="15:48" x14ac:dyDescent="0.25">
      <c r="O109" s="181" t="s">
        <v>399</v>
      </c>
      <c r="P109" s="178">
        <v>711</v>
      </c>
      <c r="Q109" s="178">
        <v>571</v>
      </c>
      <c r="R109" s="178">
        <v>999</v>
      </c>
      <c r="S109" s="178">
        <v>1245</v>
      </c>
      <c r="T109" s="178">
        <v>4</v>
      </c>
      <c r="U109" s="178">
        <v>1231</v>
      </c>
      <c r="V109" s="178">
        <v>1048</v>
      </c>
      <c r="W109" s="178">
        <v>556</v>
      </c>
      <c r="X109" s="178">
        <v>745</v>
      </c>
      <c r="AB109" s="181" t="s">
        <v>407</v>
      </c>
      <c r="AC109" s="178">
        <v>214</v>
      </c>
      <c r="AD109" s="178">
        <v>323</v>
      </c>
      <c r="AE109" s="178">
        <v>374</v>
      </c>
      <c r="AF109" s="178">
        <v>478</v>
      </c>
      <c r="AG109" s="178">
        <v>463</v>
      </c>
      <c r="AH109" s="178">
        <v>493</v>
      </c>
      <c r="AI109" s="178">
        <v>395</v>
      </c>
      <c r="AJ109" s="178">
        <v>308</v>
      </c>
      <c r="AK109" s="178">
        <v>257</v>
      </c>
      <c r="AL109" s="178">
        <v>210</v>
      </c>
      <c r="AM109" s="178">
        <v>2502</v>
      </c>
    </row>
    <row r="110" spans="15:48" x14ac:dyDescent="0.25">
      <c r="O110" s="181" t="s">
        <v>388</v>
      </c>
      <c r="P110" s="178">
        <v>10</v>
      </c>
      <c r="Q110" s="178">
        <v>3</v>
      </c>
      <c r="R110" s="178">
        <v>155</v>
      </c>
      <c r="S110" s="178">
        <v>152</v>
      </c>
      <c r="T110" s="178">
        <v>175</v>
      </c>
      <c r="U110" s="178">
        <v>184</v>
      </c>
      <c r="V110" s="178">
        <v>132</v>
      </c>
      <c r="W110" s="178">
        <v>127</v>
      </c>
      <c r="X110" s="178">
        <v>85</v>
      </c>
      <c r="AB110" s="181" t="s">
        <v>410</v>
      </c>
      <c r="AC110" s="178">
        <v>59</v>
      </c>
      <c r="AD110" s="178">
        <v>69</v>
      </c>
      <c r="AE110" s="178">
        <v>92</v>
      </c>
      <c r="AF110" s="178">
        <v>124</v>
      </c>
      <c r="AG110" s="178">
        <v>103</v>
      </c>
      <c r="AH110" s="178">
        <v>105</v>
      </c>
      <c r="AI110" s="178">
        <v>95</v>
      </c>
      <c r="AJ110" s="178">
        <v>72</v>
      </c>
      <c r="AK110" s="178">
        <v>48</v>
      </c>
      <c r="AL110" s="178">
        <v>62</v>
      </c>
      <c r="AM110" s="178">
        <v>594</v>
      </c>
    </row>
    <row r="111" spans="15:48" x14ac:dyDescent="0.25">
      <c r="O111" s="181" t="s">
        <v>384</v>
      </c>
      <c r="P111" s="178">
        <v>1</v>
      </c>
      <c r="Q111" s="178">
        <v>0</v>
      </c>
      <c r="R111" s="178">
        <v>83</v>
      </c>
      <c r="S111" s="178">
        <v>57</v>
      </c>
      <c r="T111" s="178">
        <v>67</v>
      </c>
      <c r="U111" s="178">
        <v>129</v>
      </c>
      <c r="V111" s="178">
        <v>71</v>
      </c>
      <c r="W111" s="178">
        <v>71</v>
      </c>
      <c r="X111" s="178">
        <v>54</v>
      </c>
      <c r="AB111" s="181" t="s">
        <v>411</v>
      </c>
      <c r="AC111" s="178">
        <v>178</v>
      </c>
      <c r="AD111" s="178">
        <v>240</v>
      </c>
      <c r="AE111" s="178">
        <v>264</v>
      </c>
      <c r="AF111" s="178">
        <v>369</v>
      </c>
      <c r="AG111" s="178">
        <v>378</v>
      </c>
      <c r="AH111" s="178">
        <v>357</v>
      </c>
      <c r="AI111" s="178">
        <v>282</v>
      </c>
      <c r="AJ111" s="178">
        <v>225</v>
      </c>
      <c r="AK111" s="178">
        <v>189</v>
      </c>
      <c r="AL111" s="178">
        <v>123</v>
      </c>
      <c r="AM111" s="178">
        <v>1824</v>
      </c>
    </row>
    <row r="112" spans="15:48" x14ac:dyDescent="0.25">
      <c r="O112" s="181" t="s">
        <v>393</v>
      </c>
      <c r="P112" s="178">
        <v>10</v>
      </c>
      <c r="Q112" s="178">
        <v>7</v>
      </c>
      <c r="R112" s="178">
        <v>145</v>
      </c>
      <c r="S112" s="178">
        <v>1</v>
      </c>
      <c r="T112" s="178">
        <v>127</v>
      </c>
      <c r="U112" s="178">
        <v>233</v>
      </c>
      <c r="V112" s="178">
        <v>95</v>
      </c>
      <c r="W112" s="178">
        <v>116</v>
      </c>
      <c r="X112" s="178">
        <v>102</v>
      </c>
      <c r="AB112" s="181" t="s">
        <v>415</v>
      </c>
      <c r="AC112" s="178">
        <v>96</v>
      </c>
      <c r="AD112" s="178">
        <v>131</v>
      </c>
      <c r="AE112" s="178">
        <v>137</v>
      </c>
      <c r="AF112" s="178">
        <v>197</v>
      </c>
      <c r="AG112" s="178">
        <v>201</v>
      </c>
      <c r="AH112" s="178">
        <v>186</v>
      </c>
      <c r="AI112" s="178">
        <v>161</v>
      </c>
      <c r="AJ112" s="178">
        <v>121</v>
      </c>
      <c r="AK112" s="178">
        <v>86</v>
      </c>
      <c r="AL112" s="178">
        <v>91</v>
      </c>
      <c r="AM112" s="178">
        <v>1006</v>
      </c>
    </row>
    <row r="113" spans="15:39" x14ac:dyDescent="0.25">
      <c r="O113" s="181" t="s">
        <v>386</v>
      </c>
      <c r="P113" s="178">
        <v>36</v>
      </c>
      <c r="Q113" s="178">
        <v>0</v>
      </c>
      <c r="R113" s="178">
        <v>39</v>
      </c>
      <c r="S113" s="178">
        <v>4</v>
      </c>
      <c r="T113" s="178">
        <v>65</v>
      </c>
      <c r="U113" s="178">
        <v>53</v>
      </c>
      <c r="V113" s="178">
        <v>17</v>
      </c>
      <c r="W113" s="178">
        <v>68</v>
      </c>
      <c r="X113" s="178">
        <v>41</v>
      </c>
      <c r="AB113" s="181" t="s">
        <v>409</v>
      </c>
      <c r="AC113" s="178">
        <v>272</v>
      </c>
      <c r="AD113" s="178">
        <v>352</v>
      </c>
      <c r="AE113" s="178">
        <v>491</v>
      </c>
      <c r="AF113" s="178">
        <v>566</v>
      </c>
      <c r="AG113" s="178">
        <v>594</v>
      </c>
      <c r="AH113" s="178">
        <v>604</v>
      </c>
      <c r="AI113" s="178">
        <v>461</v>
      </c>
      <c r="AJ113" s="178">
        <v>396</v>
      </c>
      <c r="AK113" s="178">
        <v>306</v>
      </c>
      <c r="AL113" s="178">
        <v>227</v>
      </c>
      <c r="AM113" s="178">
        <v>3084</v>
      </c>
    </row>
    <row r="114" spans="15:39" x14ac:dyDescent="0.25">
      <c r="O114" s="181" t="s">
        <v>389</v>
      </c>
      <c r="P114" s="178">
        <v>2</v>
      </c>
      <c r="Q114" s="178">
        <v>222</v>
      </c>
      <c r="R114" s="178">
        <v>0</v>
      </c>
      <c r="S114" s="178">
        <v>141</v>
      </c>
      <c r="T114" s="178">
        <v>349</v>
      </c>
      <c r="U114" s="178">
        <v>136</v>
      </c>
      <c r="V114" s="178">
        <v>168</v>
      </c>
      <c r="W114" s="178">
        <v>175</v>
      </c>
      <c r="X114" s="178">
        <v>86</v>
      </c>
      <c r="AB114" s="181" t="s">
        <v>413</v>
      </c>
      <c r="AC114" s="178">
        <v>43</v>
      </c>
      <c r="AD114" s="178">
        <v>44</v>
      </c>
      <c r="AE114" s="178">
        <v>45</v>
      </c>
      <c r="AF114" s="178">
        <v>71</v>
      </c>
      <c r="AG114" s="178">
        <v>72</v>
      </c>
      <c r="AH114" s="178">
        <v>64</v>
      </c>
      <c r="AI114" s="178">
        <v>50</v>
      </c>
      <c r="AJ114" s="178">
        <v>64</v>
      </c>
      <c r="AK114" s="178">
        <v>44</v>
      </c>
      <c r="AL114" s="178">
        <v>39</v>
      </c>
      <c r="AM114" s="178">
        <v>383</v>
      </c>
    </row>
    <row r="115" spans="15:39" x14ac:dyDescent="0.25">
      <c r="O115" s="181" t="s">
        <v>400</v>
      </c>
      <c r="P115" s="178">
        <v>2</v>
      </c>
      <c r="Q115" s="178">
        <v>16</v>
      </c>
      <c r="R115" s="178">
        <v>0</v>
      </c>
      <c r="S115" s="178">
        <v>69</v>
      </c>
      <c r="T115" s="178">
        <v>56</v>
      </c>
      <c r="U115" s="178">
        <v>42</v>
      </c>
      <c r="V115" s="178">
        <v>70</v>
      </c>
      <c r="W115" s="178">
        <v>51</v>
      </c>
      <c r="X115" s="178">
        <v>42</v>
      </c>
      <c r="AB115" s="181" t="s">
        <v>403</v>
      </c>
      <c r="AC115" s="178">
        <v>195</v>
      </c>
      <c r="AD115" s="178">
        <v>278</v>
      </c>
      <c r="AE115" s="178">
        <v>381</v>
      </c>
      <c r="AF115" s="178">
        <v>437</v>
      </c>
      <c r="AG115" s="178">
        <v>448</v>
      </c>
      <c r="AH115" s="178">
        <v>453</v>
      </c>
      <c r="AI115" s="178">
        <v>366</v>
      </c>
      <c r="AJ115" s="178">
        <v>310</v>
      </c>
      <c r="AK115" s="178">
        <v>225</v>
      </c>
      <c r="AL115" s="178">
        <v>173</v>
      </c>
      <c r="AM115" s="178">
        <v>2316</v>
      </c>
    </row>
    <row r="116" spans="15:39" x14ac:dyDescent="0.25">
      <c r="O116" s="181" t="s">
        <v>395</v>
      </c>
      <c r="P116" s="178">
        <v>35</v>
      </c>
      <c r="Q116" s="178">
        <v>32</v>
      </c>
      <c r="R116" s="178">
        <v>2</v>
      </c>
      <c r="S116" s="178">
        <v>135</v>
      </c>
      <c r="T116" s="178">
        <v>0</v>
      </c>
      <c r="U116" s="178">
        <v>95</v>
      </c>
      <c r="V116" s="178">
        <v>146</v>
      </c>
      <c r="W116" s="178">
        <v>52</v>
      </c>
      <c r="X116" s="178">
        <v>90</v>
      </c>
      <c r="AB116" s="181" t="s">
        <v>414</v>
      </c>
      <c r="AC116" s="178">
        <v>62</v>
      </c>
      <c r="AD116" s="178">
        <v>69</v>
      </c>
      <c r="AE116" s="178">
        <v>79</v>
      </c>
      <c r="AF116" s="178">
        <v>107</v>
      </c>
      <c r="AG116" s="178">
        <v>111</v>
      </c>
      <c r="AH116" s="178">
        <v>109</v>
      </c>
      <c r="AI116" s="178">
        <v>86</v>
      </c>
      <c r="AJ116" s="178">
        <v>78</v>
      </c>
      <c r="AK116" s="178">
        <v>54</v>
      </c>
      <c r="AL116" s="178">
        <v>60</v>
      </c>
      <c r="AM116" s="178">
        <v>632</v>
      </c>
    </row>
    <row r="117" spans="15:39" x14ac:dyDescent="0.25">
      <c r="O117" s="181" t="s">
        <v>392</v>
      </c>
      <c r="P117" s="178">
        <v>88</v>
      </c>
      <c r="Q117" s="178">
        <v>37</v>
      </c>
      <c r="R117" s="178">
        <v>0</v>
      </c>
      <c r="S117" s="178">
        <v>90</v>
      </c>
      <c r="T117" s="178">
        <v>2</v>
      </c>
      <c r="U117" s="178">
        <v>60</v>
      </c>
      <c r="V117" s="178">
        <v>35</v>
      </c>
      <c r="W117" s="178">
        <v>17</v>
      </c>
      <c r="X117" s="178">
        <v>42</v>
      </c>
      <c r="AB117" s="9" t="s">
        <v>412</v>
      </c>
      <c r="AC117" s="178">
        <v>106</v>
      </c>
      <c r="AD117" s="178">
        <v>155</v>
      </c>
      <c r="AE117" s="178">
        <v>213</v>
      </c>
      <c r="AF117" s="178">
        <v>235</v>
      </c>
      <c r="AG117" s="178">
        <v>240</v>
      </c>
      <c r="AH117" s="178">
        <v>268</v>
      </c>
      <c r="AI117" s="178">
        <v>207</v>
      </c>
      <c r="AJ117" s="178">
        <v>172</v>
      </c>
      <c r="AK117" s="178">
        <v>126</v>
      </c>
      <c r="AL117" s="178">
        <v>104</v>
      </c>
      <c r="AM117" s="178">
        <v>1224</v>
      </c>
    </row>
    <row r="118" spans="15:39" x14ac:dyDescent="0.25">
      <c r="O118" s="181" t="s">
        <v>391</v>
      </c>
      <c r="P118" s="178">
        <v>31</v>
      </c>
      <c r="Q118" s="178">
        <v>1</v>
      </c>
      <c r="R118" s="178">
        <v>0</v>
      </c>
      <c r="S118" s="178">
        <v>81</v>
      </c>
      <c r="T118" s="178">
        <v>48</v>
      </c>
      <c r="U118" s="178">
        <v>51</v>
      </c>
      <c r="V118" s="178">
        <v>64</v>
      </c>
      <c r="W118" s="178">
        <v>27</v>
      </c>
      <c r="X118" s="178">
        <v>24</v>
      </c>
      <c r="AB118" s="181" t="s">
        <v>408</v>
      </c>
      <c r="AC118" s="178">
        <v>117</v>
      </c>
      <c r="AD118" s="178">
        <v>125</v>
      </c>
      <c r="AE118" s="178">
        <v>181</v>
      </c>
      <c r="AF118" s="178">
        <v>200</v>
      </c>
      <c r="AG118" s="178">
        <v>176</v>
      </c>
      <c r="AH118" s="178">
        <v>211</v>
      </c>
      <c r="AI118" s="178">
        <v>148</v>
      </c>
      <c r="AJ118" s="178">
        <v>125</v>
      </c>
      <c r="AK118" s="178">
        <v>100</v>
      </c>
      <c r="AL118" s="178">
        <v>79</v>
      </c>
      <c r="AM118" s="178">
        <v>998</v>
      </c>
    </row>
    <row r="119" spans="15:39" x14ac:dyDescent="0.25">
      <c r="O119" s="181" t="s">
        <v>394</v>
      </c>
      <c r="P119" s="178">
        <v>49</v>
      </c>
      <c r="Q119" s="178">
        <v>0</v>
      </c>
      <c r="R119" s="178">
        <v>0</v>
      </c>
      <c r="S119" s="178">
        <v>77</v>
      </c>
      <c r="T119" s="178">
        <v>21</v>
      </c>
      <c r="U119" s="178">
        <v>31</v>
      </c>
      <c r="V119" s="178">
        <v>48</v>
      </c>
      <c r="W119" s="178">
        <v>25</v>
      </c>
      <c r="X119" s="178">
        <v>31</v>
      </c>
    </row>
    <row r="120" spans="15:39" x14ac:dyDescent="0.25">
      <c r="O120" s="181" t="s">
        <v>402</v>
      </c>
      <c r="P120" s="178">
        <v>4</v>
      </c>
      <c r="Q120" s="178">
        <v>25</v>
      </c>
      <c r="R120" s="178">
        <v>3</v>
      </c>
      <c r="S120" s="178">
        <v>0</v>
      </c>
      <c r="T120" s="178">
        <v>54</v>
      </c>
      <c r="U120" s="178">
        <v>23</v>
      </c>
      <c r="V120" s="178">
        <v>17</v>
      </c>
      <c r="W120" s="178">
        <v>32</v>
      </c>
      <c r="X120" s="178">
        <v>17</v>
      </c>
    </row>
    <row r="121" spans="15:39" x14ac:dyDescent="0.25">
      <c r="O121" s="181" t="s">
        <v>387</v>
      </c>
      <c r="P121" s="178">
        <v>13</v>
      </c>
      <c r="Q121" s="178">
        <v>43</v>
      </c>
      <c r="R121" s="178">
        <v>0</v>
      </c>
      <c r="S121" s="178">
        <v>0</v>
      </c>
      <c r="T121" s="178">
        <v>58</v>
      </c>
      <c r="U121" s="178">
        <v>18</v>
      </c>
      <c r="V121" s="178">
        <v>8</v>
      </c>
      <c r="W121" s="178">
        <v>33</v>
      </c>
      <c r="X121" s="178">
        <v>21</v>
      </c>
    </row>
    <row r="122" spans="15:39" x14ac:dyDescent="0.25">
      <c r="O122" s="181" t="s">
        <v>401</v>
      </c>
      <c r="P122" s="178">
        <v>12</v>
      </c>
      <c r="Q122" s="178">
        <v>10</v>
      </c>
      <c r="R122" s="178">
        <v>63</v>
      </c>
      <c r="S122" s="178">
        <v>0</v>
      </c>
      <c r="T122" s="178">
        <v>0</v>
      </c>
      <c r="U122" s="178">
        <v>78</v>
      </c>
      <c r="V122" s="178">
        <v>21</v>
      </c>
      <c r="W122" s="178">
        <v>21</v>
      </c>
      <c r="X122" s="178">
        <v>37</v>
      </c>
    </row>
    <row r="123" spans="15:39" x14ac:dyDescent="0.25">
      <c r="O123" s="181" t="s">
        <v>398</v>
      </c>
      <c r="P123" s="178">
        <v>4</v>
      </c>
      <c r="Q123" s="178">
        <v>13</v>
      </c>
      <c r="R123" s="178">
        <v>16</v>
      </c>
      <c r="S123" s="178">
        <v>1</v>
      </c>
      <c r="T123" s="178">
        <v>1</v>
      </c>
      <c r="U123" s="178">
        <v>17</v>
      </c>
      <c r="V123" s="178">
        <v>5</v>
      </c>
      <c r="W123" s="178">
        <v>9</v>
      </c>
      <c r="X123" s="178">
        <v>9</v>
      </c>
    </row>
    <row r="124" spans="15:39" x14ac:dyDescent="0.25">
      <c r="O124" s="181" t="s">
        <v>671</v>
      </c>
      <c r="P124" s="181">
        <v>11</v>
      </c>
      <c r="Q124" s="181">
        <v>12</v>
      </c>
      <c r="R124" s="181">
        <v>13</v>
      </c>
      <c r="S124" s="181">
        <v>14</v>
      </c>
      <c r="T124" s="181">
        <v>15</v>
      </c>
      <c r="U124" s="181">
        <v>16</v>
      </c>
      <c r="V124" s="181">
        <v>17</v>
      </c>
      <c r="W124" s="181">
        <v>18</v>
      </c>
      <c r="X124" s="181">
        <v>19</v>
      </c>
      <c r="Y124" s="181" t="s">
        <v>4</v>
      </c>
      <c r="Z124" s="181" t="s">
        <v>628</v>
      </c>
    </row>
    <row r="125" spans="15:39" x14ac:dyDescent="0.25">
      <c r="O125" s="181" t="s">
        <v>385</v>
      </c>
      <c r="P125" s="178">
        <v>751</v>
      </c>
      <c r="Q125" s="178">
        <v>961</v>
      </c>
      <c r="R125" s="178">
        <v>1091</v>
      </c>
      <c r="S125" s="178">
        <v>1438</v>
      </c>
      <c r="T125" s="178">
        <v>1487</v>
      </c>
      <c r="U125" s="178">
        <v>1438</v>
      </c>
      <c r="V125" s="178">
        <v>1128</v>
      </c>
      <c r="W125" s="178">
        <v>986</v>
      </c>
      <c r="X125" s="178">
        <v>718</v>
      </c>
      <c r="Y125" s="178">
        <v>725</v>
      </c>
      <c r="Z125" s="178">
        <v>8484</v>
      </c>
    </row>
    <row r="126" spans="15:39" x14ac:dyDescent="0.25">
      <c r="O126" s="181" t="s">
        <v>390</v>
      </c>
      <c r="P126" s="178">
        <v>1000</v>
      </c>
      <c r="Q126" s="178">
        <v>1331</v>
      </c>
      <c r="R126" s="178">
        <v>1521</v>
      </c>
      <c r="S126" s="178">
        <v>1948</v>
      </c>
      <c r="T126" s="178">
        <v>2008</v>
      </c>
      <c r="U126" s="178">
        <v>1919</v>
      </c>
      <c r="V126" s="178">
        <v>1547</v>
      </c>
      <c r="W126" s="178">
        <v>1256</v>
      </c>
      <c r="X126" s="178">
        <v>965</v>
      </c>
      <c r="Y126" s="178">
        <v>879</v>
      </c>
      <c r="Z126" s="178">
        <v>11274</v>
      </c>
    </row>
    <row r="127" spans="15:39" x14ac:dyDescent="0.25">
      <c r="O127" s="181" t="s">
        <v>397</v>
      </c>
      <c r="P127" s="178">
        <v>1182</v>
      </c>
      <c r="Q127" s="178">
        <v>1548</v>
      </c>
      <c r="R127" s="178">
        <v>1923</v>
      </c>
      <c r="S127" s="178">
        <v>2259</v>
      </c>
      <c r="T127" s="178">
        <v>2366</v>
      </c>
      <c r="U127" s="178">
        <v>2304</v>
      </c>
      <c r="V127" s="178">
        <v>1873</v>
      </c>
      <c r="W127" s="178">
        <v>1519</v>
      </c>
      <c r="X127" s="178">
        <v>1133</v>
      </c>
      <c r="Y127" s="178">
        <v>1002</v>
      </c>
      <c r="Z127" s="178">
        <v>13157</v>
      </c>
    </row>
    <row r="128" spans="15:39" x14ac:dyDescent="0.25">
      <c r="O128" s="181" t="s">
        <v>396</v>
      </c>
      <c r="P128" s="178">
        <v>1105</v>
      </c>
      <c r="Q128" s="178">
        <v>1392</v>
      </c>
      <c r="R128" s="178">
        <v>1910</v>
      </c>
      <c r="S128" s="178">
        <v>2189</v>
      </c>
      <c r="T128" s="178">
        <v>2165</v>
      </c>
      <c r="U128" s="178">
        <v>2313</v>
      </c>
      <c r="V128" s="178">
        <v>1802</v>
      </c>
      <c r="W128" s="178">
        <v>1453</v>
      </c>
      <c r="X128" s="178">
        <v>1113</v>
      </c>
      <c r="Y128" s="178">
        <v>931</v>
      </c>
      <c r="Z128" s="178">
        <v>12261</v>
      </c>
    </row>
    <row r="129" spans="15:26" x14ac:dyDescent="0.25">
      <c r="O129" s="181" t="s">
        <v>399</v>
      </c>
      <c r="P129" s="178">
        <v>1260</v>
      </c>
      <c r="Q129" s="178">
        <v>1676</v>
      </c>
      <c r="R129" s="178">
        <v>1997</v>
      </c>
      <c r="S129" s="178">
        <v>2596</v>
      </c>
      <c r="T129" s="178">
        <v>2588</v>
      </c>
      <c r="U129" s="178">
        <v>2423</v>
      </c>
      <c r="V129" s="178">
        <v>2106</v>
      </c>
      <c r="W129" s="178">
        <v>1751</v>
      </c>
      <c r="X129" s="178">
        <v>1269</v>
      </c>
      <c r="Y129" s="178">
        <v>1148</v>
      </c>
      <c r="Z129" s="178">
        <v>14436</v>
      </c>
    </row>
    <row r="130" spans="15:26" x14ac:dyDescent="0.25">
      <c r="O130" s="181" t="s">
        <v>388</v>
      </c>
      <c r="P130" s="178">
        <v>153</v>
      </c>
      <c r="Q130" s="178">
        <v>277</v>
      </c>
      <c r="R130" s="178">
        <v>265</v>
      </c>
      <c r="S130" s="178">
        <v>331</v>
      </c>
      <c r="T130" s="178">
        <v>410</v>
      </c>
      <c r="U130" s="178">
        <v>337</v>
      </c>
      <c r="V130" s="178">
        <v>270</v>
      </c>
      <c r="W130" s="178">
        <v>212</v>
      </c>
      <c r="X130" s="178">
        <v>163</v>
      </c>
      <c r="Y130" s="178">
        <v>157</v>
      </c>
      <c r="Z130" s="178">
        <v>1981</v>
      </c>
    </row>
    <row r="131" spans="15:26" x14ac:dyDescent="0.25">
      <c r="O131" s="181" t="s">
        <v>384</v>
      </c>
      <c r="P131" s="178">
        <v>121</v>
      </c>
      <c r="Q131" s="178">
        <v>157</v>
      </c>
      <c r="R131" s="178">
        <v>172</v>
      </c>
      <c r="S131" s="178">
        <v>206</v>
      </c>
      <c r="T131" s="178">
        <v>241</v>
      </c>
      <c r="U131" s="178">
        <v>233</v>
      </c>
      <c r="V131" s="178">
        <v>150</v>
      </c>
      <c r="W131" s="178">
        <v>155</v>
      </c>
      <c r="X131" s="178">
        <v>131</v>
      </c>
      <c r="Y131" s="178">
        <v>96</v>
      </c>
      <c r="Z131" s="178">
        <v>1166</v>
      </c>
    </row>
    <row r="132" spans="15:26" x14ac:dyDescent="0.25">
      <c r="O132" s="181" t="s">
        <v>393</v>
      </c>
      <c r="P132" s="178">
        <v>163</v>
      </c>
      <c r="Q132" s="178">
        <v>188</v>
      </c>
      <c r="R132" s="178">
        <v>257</v>
      </c>
      <c r="S132" s="178">
        <v>316</v>
      </c>
      <c r="T132" s="178">
        <v>296</v>
      </c>
      <c r="U132" s="178">
        <v>343</v>
      </c>
      <c r="V132" s="178">
        <v>245</v>
      </c>
      <c r="W132" s="178">
        <v>191</v>
      </c>
      <c r="X132" s="178">
        <v>168</v>
      </c>
      <c r="Y132" s="178">
        <v>152</v>
      </c>
      <c r="Z132" s="178">
        <v>1723</v>
      </c>
    </row>
    <row r="133" spans="15:26" x14ac:dyDescent="0.25">
      <c r="O133" s="181" t="s">
        <v>386</v>
      </c>
      <c r="P133" s="178">
        <v>78</v>
      </c>
      <c r="Q133" s="178">
        <v>96</v>
      </c>
      <c r="R133" s="178">
        <v>90</v>
      </c>
      <c r="S133" s="178">
        <v>127</v>
      </c>
      <c r="T133" s="178">
        <v>153</v>
      </c>
      <c r="U133" s="178">
        <v>139</v>
      </c>
      <c r="V133" s="178">
        <v>97</v>
      </c>
      <c r="W133" s="178">
        <v>102</v>
      </c>
      <c r="X133" s="178">
        <v>84</v>
      </c>
      <c r="Y133" s="178">
        <v>73</v>
      </c>
      <c r="Z133" s="178">
        <v>752</v>
      </c>
    </row>
    <row r="134" spans="15:26" x14ac:dyDescent="0.25">
      <c r="O134" s="181" t="s">
        <v>389</v>
      </c>
      <c r="P134" s="178">
        <v>218</v>
      </c>
      <c r="Q134" s="178">
        <v>312</v>
      </c>
      <c r="R134" s="178">
        <v>368</v>
      </c>
      <c r="S134" s="178">
        <v>462</v>
      </c>
      <c r="T134" s="178">
        <v>485</v>
      </c>
      <c r="U134" s="178">
        <v>441</v>
      </c>
      <c r="V134" s="178">
        <v>384</v>
      </c>
      <c r="W134" s="178">
        <v>310</v>
      </c>
      <c r="X134" s="178">
        <v>215</v>
      </c>
      <c r="Y134" s="178">
        <v>172</v>
      </c>
      <c r="Z134" s="178">
        <v>2510</v>
      </c>
    </row>
    <row r="135" spans="15:26" x14ac:dyDescent="0.25">
      <c r="O135" s="181" t="s">
        <v>400</v>
      </c>
      <c r="P135" s="178">
        <v>76</v>
      </c>
      <c r="Q135" s="178">
        <v>96</v>
      </c>
      <c r="R135" s="178">
        <v>102</v>
      </c>
      <c r="S135" s="178">
        <v>137</v>
      </c>
      <c r="T135" s="178">
        <v>163</v>
      </c>
      <c r="U135" s="178">
        <v>131</v>
      </c>
      <c r="V135" s="178">
        <v>100</v>
      </c>
      <c r="W135" s="178">
        <v>114</v>
      </c>
      <c r="X135" s="178">
        <v>70</v>
      </c>
      <c r="Y135" s="178">
        <v>66</v>
      </c>
      <c r="Z135" s="178">
        <v>756</v>
      </c>
    </row>
    <row r="136" spans="15:26" x14ac:dyDescent="0.25">
      <c r="O136" s="181" t="s">
        <v>395</v>
      </c>
      <c r="P136" s="178">
        <v>118</v>
      </c>
      <c r="Q136" s="178">
        <v>161</v>
      </c>
      <c r="R136" s="178">
        <v>194</v>
      </c>
      <c r="S136" s="178">
        <v>239</v>
      </c>
      <c r="T136" s="178">
        <v>246</v>
      </c>
      <c r="U136" s="178">
        <v>232</v>
      </c>
      <c r="V136" s="178">
        <v>177</v>
      </c>
      <c r="W136" s="178">
        <v>171</v>
      </c>
      <c r="X136" s="178">
        <v>125</v>
      </c>
      <c r="Y136" s="178">
        <v>133</v>
      </c>
      <c r="Z136" s="178">
        <v>1314</v>
      </c>
    </row>
    <row r="137" spans="15:26" x14ac:dyDescent="0.25">
      <c r="O137" s="181" t="s">
        <v>392</v>
      </c>
      <c r="P137" s="178">
        <v>69</v>
      </c>
      <c r="Q137" s="178">
        <v>98</v>
      </c>
      <c r="R137" s="178">
        <v>97</v>
      </c>
      <c r="S137" s="178">
        <v>133</v>
      </c>
      <c r="T137" s="178">
        <v>147</v>
      </c>
      <c r="U137" s="178">
        <v>146</v>
      </c>
      <c r="V137" s="178">
        <v>92</v>
      </c>
      <c r="W137" s="178">
        <v>108</v>
      </c>
      <c r="X137" s="178">
        <v>78</v>
      </c>
      <c r="Y137" s="178">
        <v>77</v>
      </c>
      <c r="Z137" s="178">
        <v>790</v>
      </c>
    </row>
    <row r="138" spans="15:26" x14ac:dyDescent="0.25">
      <c r="O138" s="181" t="s">
        <v>391</v>
      </c>
      <c r="P138" s="178">
        <v>56</v>
      </c>
      <c r="Q138" s="178">
        <v>78</v>
      </c>
      <c r="R138" s="178">
        <v>79</v>
      </c>
      <c r="S138" s="178">
        <v>113</v>
      </c>
      <c r="T138" s="178">
        <v>118</v>
      </c>
      <c r="U138" s="178">
        <v>115</v>
      </c>
      <c r="V138" s="178">
        <v>91</v>
      </c>
      <c r="W138" s="178">
        <v>68</v>
      </c>
      <c r="X138" s="178">
        <v>59</v>
      </c>
      <c r="Y138" s="178">
        <v>53</v>
      </c>
      <c r="Z138" s="178">
        <v>647</v>
      </c>
    </row>
    <row r="139" spans="15:26" x14ac:dyDescent="0.25">
      <c r="O139" s="181" t="s">
        <v>394</v>
      </c>
      <c r="P139" s="178">
        <v>63</v>
      </c>
      <c r="Q139" s="178">
        <v>75</v>
      </c>
      <c r="R139" s="178">
        <v>70</v>
      </c>
      <c r="S139" s="178">
        <v>110</v>
      </c>
      <c r="T139" s="178">
        <v>115</v>
      </c>
      <c r="U139" s="178">
        <v>103</v>
      </c>
      <c r="V139" s="178">
        <v>78</v>
      </c>
      <c r="W139" s="178">
        <v>69</v>
      </c>
      <c r="X139" s="178">
        <v>51</v>
      </c>
      <c r="Y139" s="178">
        <v>49</v>
      </c>
      <c r="Z139" s="178">
        <v>560</v>
      </c>
    </row>
    <row r="140" spans="15:26" x14ac:dyDescent="0.25">
      <c r="O140" s="181" t="s">
        <v>402</v>
      </c>
      <c r="P140" s="178">
        <v>36</v>
      </c>
      <c r="Q140" s="178">
        <v>38</v>
      </c>
      <c r="R140" s="178">
        <v>47</v>
      </c>
      <c r="S140" s="178">
        <v>53</v>
      </c>
      <c r="T140" s="178">
        <v>68</v>
      </c>
      <c r="U140" s="178">
        <v>64</v>
      </c>
      <c r="V140" s="178">
        <v>40</v>
      </c>
      <c r="W140" s="178">
        <v>48</v>
      </c>
      <c r="X140" s="178">
        <v>34</v>
      </c>
      <c r="Y140" s="178">
        <v>42</v>
      </c>
      <c r="Z140" s="178">
        <v>354</v>
      </c>
    </row>
    <row r="141" spans="15:26" x14ac:dyDescent="0.25">
      <c r="O141" s="181" t="s">
        <v>387</v>
      </c>
      <c r="P141" s="178">
        <v>35</v>
      </c>
      <c r="Q141" s="178">
        <v>37</v>
      </c>
      <c r="R141" s="178">
        <v>47</v>
      </c>
      <c r="S141" s="178">
        <v>60</v>
      </c>
      <c r="T141" s="178">
        <v>73</v>
      </c>
      <c r="U141" s="178">
        <v>65</v>
      </c>
      <c r="V141" s="178">
        <v>42</v>
      </c>
      <c r="W141" s="178">
        <v>56</v>
      </c>
      <c r="X141" s="178">
        <v>37</v>
      </c>
      <c r="Y141" s="178">
        <v>61</v>
      </c>
      <c r="Z141" s="178">
        <v>406</v>
      </c>
    </row>
    <row r="142" spans="15:26" x14ac:dyDescent="0.25">
      <c r="O142" s="181" t="s">
        <v>401</v>
      </c>
      <c r="P142" s="178">
        <v>47</v>
      </c>
      <c r="Q142" s="178">
        <v>55</v>
      </c>
      <c r="R142" s="178">
        <v>47</v>
      </c>
      <c r="S142" s="178">
        <v>69</v>
      </c>
      <c r="T142" s="178">
        <v>77</v>
      </c>
      <c r="U142" s="178">
        <v>57</v>
      </c>
      <c r="V142" s="178">
        <v>53</v>
      </c>
      <c r="W142" s="178">
        <v>54</v>
      </c>
      <c r="X142" s="178">
        <v>29</v>
      </c>
      <c r="Y142" s="178">
        <v>64</v>
      </c>
      <c r="Z142" s="178">
        <v>478</v>
      </c>
    </row>
    <row r="143" spans="15:26" x14ac:dyDescent="0.25">
      <c r="O143" s="181" t="s">
        <v>398</v>
      </c>
      <c r="P143" s="178">
        <v>25</v>
      </c>
      <c r="Q143" s="178">
        <v>19</v>
      </c>
      <c r="R143" s="178">
        <v>34</v>
      </c>
      <c r="S143" s="178">
        <v>32</v>
      </c>
      <c r="T143" s="178">
        <v>33</v>
      </c>
      <c r="U143" s="178">
        <v>43</v>
      </c>
      <c r="V143" s="178">
        <v>18</v>
      </c>
      <c r="W143" s="178">
        <v>30</v>
      </c>
      <c r="X143" s="178">
        <v>25</v>
      </c>
      <c r="Y143" s="178">
        <v>23</v>
      </c>
      <c r="Z143" s="178">
        <v>208</v>
      </c>
    </row>
  </sheetData>
  <mergeCells count="42">
    <mergeCell ref="AJ18:AR18"/>
    <mergeCell ref="AJ7:AR7"/>
    <mergeCell ref="CK40:CS40"/>
    <mergeCell ref="CK51:CS51"/>
    <mergeCell ref="CK62:CS62"/>
    <mergeCell ref="AT7:BB7"/>
    <mergeCell ref="BK40:BS40"/>
    <mergeCell ref="BK51:BS51"/>
    <mergeCell ref="BK62:BS62"/>
    <mergeCell ref="BX40:CF40"/>
    <mergeCell ref="BX51:CF51"/>
    <mergeCell ref="BX62:CF62"/>
    <mergeCell ref="B38:AK38"/>
    <mergeCell ref="C19:K19"/>
    <mergeCell ref="C51:K51"/>
    <mergeCell ref="C62:K62"/>
    <mergeCell ref="C40:K40"/>
    <mergeCell ref="P82:X82"/>
    <mergeCell ref="P40:X40"/>
    <mergeCell ref="P61:X61"/>
    <mergeCell ref="AN83:AV83"/>
    <mergeCell ref="AC56:AK56"/>
    <mergeCell ref="AY51:BG51"/>
    <mergeCell ref="AY62:BG62"/>
    <mergeCell ref="AY40:BG40"/>
    <mergeCell ref="AC72:AK72"/>
    <mergeCell ref="AC40:AK40"/>
    <mergeCell ref="AN51:AV51"/>
    <mergeCell ref="AN40:AV40"/>
    <mergeCell ref="AN72:AV72"/>
    <mergeCell ref="B2:Y2"/>
    <mergeCell ref="B3:Y4"/>
    <mergeCell ref="C7:K7"/>
    <mergeCell ref="N15:V15"/>
    <mergeCell ref="Y15:AG15"/>
    <mergeCell ref="M7:AG7"/>
    <mergeCell ref="M8:N8"/>
    <mergeCell ref="M9:N9"/>
    <mergeCell ref="M10:N10"/>
    <mergeCell ref="M11:N11"/>
    <mergeCell ref="M12:N12"/>
    <mergeCell ref="M13:N13"/>
  </mergeCells>
  <phoneticPr fontId="5" type="noConversion"/>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C9:K15 C17:H17 C16:G16">
    <cfRule type="colorScale" priority="49">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C21:K29">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tabColor theme="8" tint="0.79998168889431442"/>
  </sheetPr>
  <dimension ref="B2:BS165"/>
  <sheetViews>
    <sheetView zoomScale="85" zoomScaleNormal="85" workbookViewId="0">
      <selection activeCell="L27" sqref="L27"/>
    </sheetView>
  </sheetViews>
  <sheetFormatPr defaultRowHeight="15" x14ac:dyDescent="0.25"/>
  <sheetData>
    <row r="2" spans="2:71" ht="18.75" x14ac:dyDescent="0.3">
      <c r="B2" s="237" t="s">
        <v>695</v>
      </c>
      <c r="C2" s="237"/>
      <c r="D2" s="237"/>
      <c r="E2" s="237"/>
      <c r="F2" s="237"/>
      <c r="G2" s="237"/>
      <c r="H2" s="237"/>
      <c r="I2" s="237"/>
      <c r="J2" s="237"/>
      <c r="K2" s="237"/>
      <c r="L2" s="237"/>
      <c r="M2" s="237"/>
      <c r="N2" s="237"/>
      <c r="O2" s="237"/>
      <c r="P2" s="237"/>
      <c r="Q2" s="237"/>
      <c r="R2" s="237"/>
      <c r="S2" s="237"/>
      <c r="T2" s="237"/>
      <c r="U2" s="237"/>
      <c r="V2" s="237"/>
      <c r="W2" s="237"/>
    </row>
    <row r="3" spans="2:71" ht="87.75" customHeight="1" x14ac:dyDescent="0.25">
      <c r="B3" s="249" t="s">
        <v>440</v>
      </c>
      <c r="C3" s="249"/>
      <c r="D3" s="249"/>
      <c r="E3" s="249"/>
      <c r="F3" s="249"/>
      <c r="G3" s="249"/>
      <c r="H3" s="249"/>
      <c r="I3" s="249"/>
      <c r="J3" s="249"/>
      <c r="K3" s="249"/>
      <c r="L3" s="249"/>
      <c r="M3" s="249"/>
      <c r="N3" s="249"/>
      <c r="O3" s="249"/>
      <c r="P3" s="249"/>
      <c r="Q3" s="249"/>
      <c r="R3" s="249"/>
      <c r="S3" s="249"/>
      <c r="T3" s="249"/>
      <c r="U3" s="249"/>
      <c r="V3" s="249"/>
      <c r="W3" s="249"/>
    </row>
    <row r="4" spans="2:71" ht="168.75" customHeight="1" x14ac:dyDescent="0.25">
      <c r="B4" s="249"/>
      <c r="C4" s="249"/>
      <c r="D4" s="249"/>
      <c r="E4" s="249"/>
      <c r="F4" s="249"/>
      <c r="G4" s="249"/>
      <c r="H4" s="249"/>
      <c r="I4" s="249"/>
      <c r="J4" s="249"/>
      <c r="K4" s="249"/>
      <c r="L4" s="249"/>
      <c r="M4" s="249"/>
      <c r="N4" s="249"/>
      <c r="O4" s="249"/>
      <c r="P4" s="249"/>
      <c r="Q4" s="249"/>
      <c r="R4" s="249"/>
      <c r="S4" s="249"/>
      <c r="T4" s="249"/>
      <c r="U4" s="249"/>
      <c r="V4" s="249"/>
      <c r="W4" s="249"/>
    </row>
    <row r="7" spans="2:71" x14ac:dyDescent="0.25">
      <c r="B7" s="241" t="s">
        <v>436</v>
      </c>
      <c r="C7" s="241"/>
      <c r="D7" s="241"/>
      <c r="E7" s="241"/>
      <c r="F7" s="241"/>
      <c r="G7" s="241"/>
      <c r="H7" s="241"/>
      <c r="I7" s="241"/>
      <c r="J7" s="241"/>
      <c r="K7" s="241"/>
      <c r="M7" s="241" t="s">
        <v>438</v>
      </c>
      <c r="N7" s="241"/>
      <c r="O7" s="241"/>
      <c r="P7" s="241"/>
      <c r="Q7" s="241"/>
      <c r="R7" s="241"/>
      <c r="S7" s="241"/>
      <c r="T7" s="241"/>
      <c r="U7" s="241"/>
      <c r="V7" s="241"/>
      <c r="W7" s="241"/>
      <c r="Y7" s="246" t="s">
        <v>439</v>
      </c>
      <c r="Z7" s="247"/>
      <c r="AA7" s="247"/>
      <c r="AB7" s="247"/>
      <c r="AC7" s="247"/>
      <c r="AD7" s="247"/>
      <c r="AE7" s="247"/>
      <c r="AF7" s="247"/>
      <c r="AG7" s="247"/>
      <c r="AH7" s="247"/>
      <c r="AI7" s="248"/>
      <c r="AL7" s="241" t="s">
        <v>424</v>
      </c>
      <c r="AM7" s="241"/>
      <c r="AN7" s="241"/>
      <c r="AO7" s="241"/>
      <c r="AP7" s="241"/>
      <c r="AQ7" s="241"/>
      <c r="AR7" s="241"/>
      <c r="AS7" s="241"/>
      <c r="AT7" s="241"/>
      <c r="AU7" s="241"/>
      <c r="AW7" s="241" t="s">
        <v>429</v>
      </c>
      <c r="AX7" s="241"/>
      <c r="AY7" s="241"/>
      <c r="AZ7" s="241"/>
      <c r="BA7" s="241"/>
      <c r="BB7" s="241"/>
      <c r="BC7" s="241"/>
      <c r="BD7" s="241"/>
      <c r="BE7" s="241"/>
      <c r="BF7" s="241"/>
      <c r="BG7" s="241"/>
      <c r="BI7" s="246" t="s">
        <v>430</v>
      </c>
      <c r="BJ7" s="247"/>
      <c r="BK7" s="247"/>
      <c r="BL7" s="247"/>
      <c r="BM7" s="247"/>
      <c r="BN7" s="247"/>
      <c r="BO7" s="247"/>
      <c r="BP7" s="247"/>
      <c r="BQ7" s="247"/>
      <c r="BR7" s="247"/>
      <c r="BS7" s="248"/>
    </row>
    <row r="8" spans="2:71" x14ac:dyDescent="0.25">
      <c r="B8" s="14" t="s">
        <v>425</v>
      </c>
      <c r="C8" s="91">
        <v>1</v>
      </c>
      <c r="D8" s="91">
        <v>2</v>
      </c>
      <c r="E8" s="91">
        <v>3</v>
      </c>
      <c r="F8" s="91">
        <v>4</v>
      </c>
      <c r="G8" s="91">
        <v>5</v>
      </c>
      <c r="H8" s="91">
        <v>6</v>
      </c>
      <c r="I8" s="91">
        <v>7</v>
      </c>
      <c r="J8" s="91">
        <v>8</v>
      </c>
      <c r="K8" s="91">
        <v>9</v>
      </c>
      <c r="M8" s="91" t="s">
        <v>416</v>
      </c>
      <c r="N8" s="91" t="s">
        <v>427</v>
      </c>
      <c r="O8" s="91">
        <v>1</v>
      </c>
      <c r="P8" s="91">
        <v>2</v>
      </c>
      <c r="Q8" s="91">
        <v>3</v>
      </c>
      <c r="R8" s="91">
        <v>4</v>
      </c>
      <c r="S8" s="91">
        <v>5</v>
      </c>
      <c r="T8" s="91">
        <v>6</v>
      </c>
      <c r="U8" s="91">
        <v>7</v>
      </c>
      <c r="V8" s="91">
        <v>8</v>
      </c>
      <c r="W8" s="91">
        <v>9</v>
      </c>
      <c r="Y8" s="91" t="s">
        <v>419</v>
      </c>
      <c r="Z8" s="91" t="s">
        <v>427</v>
      </c>
      <c r="AA8" s="91">
        <v>1</v>
      </c>
      <c r="AB8" s="91">
        <v>2</v>
      </c>
      <c r="AC8" s="91">
        <v>3</v>
      </c>
      <c r="AD8" s="91">
        <v>4</v>
      </c>
      <c r="AE8" s="91">
        <v>5</v>
      </c>
      <c r="AF8" s="91">
        <v>6</v>
      </c>
      <c r="AG8" s="91">
        <v>7</v>
      </c>
      <c r="AH8" s="91">
        <v>8</v>
      </c>
      <c r="AI8" s="91">
        <v>9</v>
      </c>
      <c r="AL8" s="14" t="s">
        <v>425</v>
      </c>
      <c r="AM8" s="79">
        <v>1</v>
      </c>
      <c r="AN8" s="79">
        <v>2</v>
      </c>
      <c r="AO8" s="79">
        <v>3</v>
      </c>
      <c r="AP8" s="79">
        <v>4</v>
      </c>
      <c r="AQ8" s="79">
        <v>5</v>
      </c>
      <c r="AR8" s="79">
        <v>6</v>
      </c>
      <c r="AS8" s="79">
        <v>7</v>
      </c>
      <c r="AT8" s="79">
        <v>8</v>
      </c>
      <c r="AU8" s="79">
        <v>9</v>
      </c>
      <c r="AW8" s="80" t="s">
        <v>416</v>
      </c>
      <c r="AX8" s="80" t="s">
        <v>427</v>
      </c>
      <c r="AY8" s="80">
        <v>1</v>
      </c>
      <c r="AZ8" s="80">
        <v>2</v>
      </c>
      <c r="BA8" s="80">
        <v>3</v>
      </c>
      <c r="BB8" s="80">
        <v>4</v>
      </c>
      <c r="BC8" s="80">
        <v>5</v>
      </c>
      <c r="BD8" s="80">
        <v>6</v>
      </c>
      <c r="BE8" s="80">
        <v>7</v>
      </c>
      <c r="BF8" s="80">
        <v>8</v>
      </c>
      <c r="BG8" s="80">
        <v>9</v>
      </c>
      <c r="BI8" s="80" t="s">
        <v>419</v>
      </c>
      <c r="BJ8" s="80" t="s">
        <v>427</v>
      </c>
      <c r="BK8" s="80">
        <v>1</v>
      </c>
      <c r="BL8" s="80">
        <v>2</v>
      </c>
      <c r="BM8" s="80">
        <v>3</v>
      </c>
      <c r="BN8" s="80">
        <v>4</v>
      </c>
      <c r="BO8" s="80">
        <v>5</v>
      </c>
      <c r="BP8" s="80">
        <v>6</v>
      </c>
      <c r="BQ8" s="80">
        <v>7</v>
      </c>
      <c r="BR8" s="80">
        <v>8</v>
      </c>
      <c r="BS8" s="80">
        <v>9</v>
      </c>
    </row>
    <row r="9" spans="2:71" ht="15.75" thickBot="1" x14ac:dyDescent="0.3">
      <c r="B9" s="91">
        <v>1</v>
      </c>
      <c r="C9" s="82"/>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91" t="s">
        <v>385</v>
      </c>
      <c r="N9" s="16">
        <v>2.7902402759185325E-2</v>
      </c>
      <c r="O9" s="82"/>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5" t="s">
        <v>405</v>
      </c>
      <c r="Z9" s="86">
        <f t="shared" ref="Z9:Z22" si="2">AX9</f>
        <v>2.7902402759185325E-2</v>
      </c>
      <c r="AA9" s="82"/>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82"/>
      <c r="AL9" s="79">
        <v>1</v>
      </c>
      <c r="AM9" s="82"/>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80" t="s">
        <v>385</v>
      </c>
      <c r="AX9" s="16">
        <v>2.7902402759185325E-2</v>
      </c>
      <c r="AY9" s="89"/>
      <c r="AZ9" s="88">
        <f t="shared" ref="AZ9:BG9" si="5">MROUND(E147,0.05)</f>
        <v>1.05</v>
      </c>
      <c r="BA9" s="88">
        <f t="shared" si="5"/>
        <v>0.95000000000000007</v>
      </c>
      <c r="BB9" s="88">
        <f t="shared" si="5"/>
        <v>0.60000000000000009</v>
      </c>
      <c r="BC9" s="88">
        <f t="shared" si="5"/>
        <v>1</v>
      </c>
      <c r="BD9" s="88">
        <f t="shared" si="5"/>
        <v>0.95000000000000007</v>
      </c>
      <c r="BE9" s="88">
        <f t="shared" si="5"/>
        <v>0.85000000000000009</v>
      </c>
      <c r="BF9" s="88">
        <f t="shared" si="5"/>
        <v>0.95000000000000007</v>
      </c>
      <c r="BG9" s="88">
        <f t="shared" si="5"/>
        <v>0.95000000000000007</v>
      </c>
      <c r="BI9" s="85" t="s">
        <v>405</v>
      </c>
      <c r="BJ9" s="86">
        <f t="shared" ref="BJ9:BJ22" si="6">AV137</f>
        <v>0.13942496582779088</v>
      </c>
      <c r="BK9" s="82"/>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82"/>
    </row>
    <row r="10" spans="2:71" x14ac:dyDescent="0.25">
      <c r="B10" s="91">
        <v>2</v>
      </c>
      <c r="C10" s="75">
        <f t="shared" ref="C10:C17" si="8">AM10+0.05</f>
        <v>0.4</v>
      </c>
      <c r="D10" s="82"/>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91" t="s">
        <v>390</v>
      </c>
      <c r="N10" s="16">
        <v>1.0130501372769983E-2</v>
      </c>
      <c r="O10" s="75">
        <f>AY10+0.05</f>
        <v>0.25</v>
      </c>
      <c r="P10" s="82"/>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404</v>
      </c>
      <c r="Z10" s="84">
        <f t="shared" si="2"/>
        <v>1.0130501372769983E-2</v>
      </c>
      <c r="AA10" s="82"/>
      <c r="AB10" s="75">
        <f t="shared" ref="AB10:AF11" si="11">BL10+0.05</f>
        <v>0.95000000000000007</v>
      </c>
      <c r="AC10" s="75">
        <f t="shared" si="11"/>
        <v>1.2500000000000002</v>
      </c>
      <c r="AD10" s="75">
        <f t="shared" si="11"/>
        <v>0.25</v>
      </c>
      <c r="AE10" s="75">
        <f t="shared" si="11"/>
        <v>0.8</v>
      </c>
      <c r="AF10" s="75">
        <f t="shared" si="11"/>
        <v>0.95000000000000007</v>
      </c>
      <c r="AG10" s="82"/>
      <c r="AH10" s="75">
        <f>BR10+0.05</f>
        <v>0.45</v>
      </c>
      <c r="AI10" s="75">
        <f>BS10+0.05</f>
        <v>0.55000000000000004</v>
      </c>
      <c r="AL10" s="79">
        <v>2</v>
      </c>
      <c r="AM10" s="75">
        <f t="shared" ref="AM10:AM17" si="12">MROUND(C89,0.05)</f>
        <v>0.35000000000000003</v>
      </c>
      <c r="AN10" s="82"/>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80" t="s">
        <v>390</v>
      </c>
      <c r="AX10" s="16">
        <v>1.0130501372769983E-2</v>
      </c>
      <c r="AY10" s="88">
        <f>MROUND(D148,0.05)</f>
        <v>0.2</v>
      </c>
      <c r="AZ10" s="89"/>
      <c r="BA10" s="88">
        <f t="shared" ref="BA10:BG10" si="14">MROUND(F148,0.05)</f>
        <v>1</v>
      </c>
      <c r="BB10" s="88">
        <f t="shared" si="14"/>
        <v>0.55000000000000004</v>
      </c>
      <c r="BC10" s="88">
        <f t="shared" si="14"/>
        <v>0.45</v>
      </c>
      <c r="BD10" s="88">
        <f t="shared" si="14"/>
        <v>1.1500000000000001</v>
      </c>
      <c r="BE10" s="88">
        <f t="shared" si="14"/>
        <v>0.8</v>
      </c>
      <c r="BF10" s="88">
        <f t="shared" si="14"/>
        <v>0.75</v>
      </c>
      <c r="BG10" s="88">
        <f t="shared" si="14"/>
        <v>1</v>
      </c>
      <c r="BI10" s="76" t="s">
        <v>404</v>
      </c>
      <c r="BJ10" s="84">
        <f t="shared" si="6"/>
        <v>8.6466864132237628E-2</v>
      </c>
      <c r="BK10" s="82"/>
      <c r="BL10" s="75">
        <f t="shared" ref="BL10:BP11" si="15">MROUND(AX138,0.05)</f>
        <v>0.9</v>
      </c>
      <c r="BM10" s="75">
        <f t="shared" si="15"/>
        <v>1.2000000000000002</v>
      </c>
      <c r="BN10" s="75">
        <f t="shared" si="15"/>
        <v>0.2</v>
      </c>
      <c r="BO10" s="75">
        <f t="shared" si="15"/>
        <v>0.75</v>
      </c>
      <c r="BP10" s="75">
        <f t="shared" si="15"/>
        <v>0.9</v>
      </c>
      <c r="BQ10" s="82"/>
      <c r="BR10" s="75">
        <f>MROUND(BD138,0.05)</f>
        <v>0.4</v>
      </c>
      <c r="BS10" s="75">
        <f>MROUND(BE138,0.05)</f>
        <v>0.5</v>
      </c>
    </row>
    <row r="11" spans="2:71" x14ac:dyDescent="0.25">
      <c r="B11" s="91">
        <v>3</v>
      </c>
      <c r="C11" s="75">
        <f t="shared" si="8"/>
        <v>0.55000000000000004</v>
      </c>
      <c r="D11" s="75">
        <f t="shared" ref="D11:D17" si="16">AN11+0.05</f>
        <v>0.4</v>
      </c>
      <c r="E11" s="82"/>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91" t="s">
        <v>397</v>
      </c>
      <c r="N11" s="16">
        <v>6.0651259960522574E-3</v>
      </c>
      <c r="O11" s="75">
        <f>AY11+0.05</f>
        <v>0.25</v>
      </c>
      <c r="P11" s="75">
        <f>AZ11+0.05</f>
        <v>0.2</v>
      </c>
      <c r="Q11" s="82"/>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91" t="s">
        <v>423</v>
      </c>
      <c r="Z11" s="16">
        <f t="shared" si="2"/>
        <v>6.0651259960522574E-3</v>
      </c>
      <c r="AA11" s="82"/>
      <c r="AB11" s="75">
        <f t="shared" si="11"/>
        <v>1.05</v>
      </c>
      <c r="AC11" s="75">
        <f t="shared" si="11"/>
        <v>1.1000000000000001</v>
      </c>
      <c r="AD11" s="75">
        <f t="shared" si="11"/>
        <v>0.25</v>
      </c>
      <c r="AE11" s="75">
        <f t="shared" si="11"/>
        <v>0.8</v>
      </c>
      <c r="AF11" s="75">
        <f t="shared" si="11"/>
        <v>0.85000000000000009</v>
      </c>
      <c r="AG11" s="82"/>
      <c r="AH11" s="75">
        <f>BR11+0.05</f>
        <v>0.45</v>
      </c>
      <c r="AI11" s="75">
        <f>BS11+0.05</f>
        <v>0.5</v>
      </c>
      <c r="AL11" s="79">
        <v>3</v>
      </c>
      <c r="AM11" s="75">
        <f t="shared" si="12"/>
        <v>0.5</v>
      </c>
      <c r="AN11" s="75">
        <f t="shared" ref="AN11:AN17" si="19">MROUND(D90,0.05)</f>
        <v>0.35000000000000003</v>
      </c>
      <c r="AO11" s="82"/>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80" t="s">
        <v>397</v>
      </c>
      <c r="AX11" s="16">
        <v>6.0651259960522574E-3</v>
      </c>
      <c r="AY11" s="88">
        <f>MROUND(D149,0.05)</f>
        <v>0.2</v>
      </c>
      <c r="AZ11" s="88">
        <f>MROUND(E149,0.05)</f>
        <v>0.15000000000000002</v>
      </c>
      <c r="BA11" s="89"/>
      <c r="BB11" s="88">
        <f t="shared" ref="BB11:BG11" si="21">MROUND(G149,0.05)</f>
        <v>0.70000000000000007</v>
      </c>
      <c r="BC11" s="88">
        <f t="shared" si="21"/>
        <v>0.45</v>
      </c>
      <c r="BD11" s="88">
        <f t="shared" si="21"/>
        <v>0.5</v>
      </c>
      <c r="BE11" s="88">
        <f t="shared" si="21"/>
        <v>1.05</v>
      </c>
      <c r="BF11" s="88">
        <f t="shared" si="21"/>
        <v>0.70000000000000007</v>
      </c>
      <c r="BG11" s="88">
        <f t="shared" si="21"/>
        <v>0.75</v>
      </c>
      <c r="BI11" s="80" t="s">
        <v>423</v>
      </c>
      <c r="BJ11" s="16">
        <f t="shared" si="6"/>
        <v>3.6746005792218851E-2</v>
      </c>
      <c r="BK11" s="82"/>
      <c r="BL11" s="75">
        <f t="shared" si="15"/>
        <v>1</v>
      </c>
      <c r="BM11" s="75">
        <f t="shared" si="15"/>
        <v>1.05</v>
      </c>
      <c r="BN11" s="75">
        <f t="shared" si="15"/>
        <v>0.2</v>
      </c>
      <c r="BO11" s="75">
        <f t="shared" si="15"/>
        <v>0.75</v>
      </c>
      <c r="BP11" s="75">
        <f t="shared" si="15"/>
        <v>0.8</v>
      </c>
      <c r="BQ11" s="82"/>
      <c r="BR11" s="75">
        <f>MROUND(BD139,0.05)</f>
        <v>0.4</v>
      </c>
      <c r="BS11" s="75">
        <f>MROUND(BE139,0.05)</f>
        <v>0.45</v>
      </c>
    </row>
    <row r="12" spans="2:71" ht="15.75" thickBot="1" x14ac:dyDescent="0.3">
      <c r="B12" s="91">
        <v>4</v>
      </c>
      <c r="C12" s="75">
        <f t="shared" si="8"/>
        <v>0.35000000000000003</v>
      </c>
      <c r="D12" s="75">
        <f t="shared" si="16"/>
        <v>0.55000000000000004</v>
      </c>
      <c r="E12" s="75">
        <f t="shared" ref="E12:E17" si="22">AO12+0.05</f>
        <v>0.60000000000000009</v>
      </c>
      <c r="F12" s="82"/>
      <c r="G12" s="75">
        <f>AQ12+0.05</f>
        <v>0.95000000000000007</v>
      </c>
      <c r="H12" s="75">
        <f>AR12+0.05</f>
        <v>0.85000000000000009</v>
      </c>
      <c r="I12" s="75">
        <f>AS12+0.05</f>
        <v>0.55000000000000004</v>
      </c>
      <c r="J12" s="75">
        <f>AT12+0.05</f>
        <v>1.3</v>
      </c>
      <c r="K12" s="75">
        <f>AU12+0.05</f>
        <v>1.1500000000000001</v>
      </c>
      <c r="M12" s="91" t="s">
        <v>396</v>
      </c>
      <c r="N12" s="16">
        <v>5.011139787273587E-3</v>
      </c>
      <c r="O12" s="75">
        <f>AY12+0.05</f>
        <v>0.25</v>
      </c>
      <c r="P12" s="75">
        <f>AZ12+0.05</f>
        <v>0.4</v>
      </c>
      <c r="Q12" s="75">
        <f t="shared" ref="Q12:Q17" si="23">BA12+0.05</f>
        <v>0.4</v>
      </c>
      <c r="R12" s="82"/>
      <c r="S12" s="75">
        <f>BC12+0.05</f>
        <v>0.70000000000000007</v>
      </c>
      <c r="T12" s="75">
        <f>BD12+0.05</f>
        <v>0.60000000000000009</v>
      </c>
      <c r="U12" s="75">
        <f>BE12+0.05</f>
        <v>0.55000000000000004</v>
      </c>
      <c r="V12" s="75">
        <f>BF12+0.05</f>
        <v>1.2000000000000002</v>
      </c>
      <c r="W12" s="75">
        <f>BG12+0.05</f>
        <v>1</v>
      </c>
      <c r="Y12" s="85" t="s">
        <v>406</v>
      </c>
      <c r="Z12" s="86">
        <f t="shared" si="2"/>
        <v>5.011139787273587E-3</v>
      </c>
      <c r="AA12" s="75">
        <f>BK12+0.05</f>
        <v>0.45</v>
      </c>
      <c r="AB12" s="82"/>
      <c r="AC12" s="75">
        <f>BM12+0.05</f>
        <v>0.85000000000000009</v>
      </c>
      <c r="AD12" s="75">
        <f>BN12+0.05</f>
        <v>0.95000000000000007</v>
      </c>
      <c r="AE12" s="75">
        <f>BO12+0.05</f>
        <v>0.3</v>
      </c>
      <c r="AF12" s="75">
        <f>BP12+0.05</f>
        <v>0.90000000000000013</v>
      </c>
      <c r="AG12" s="75">
        <f>BQ12+0.05</f>
        <v>1</v>
      </c>
      <c r="AH12" s="82"/>
      <c r="AI12" s="75">
        <f t="shared" ref="AI12:AI22" si="24">BS12+0.05</f>
        <v>0.55000000000000004</v>
      </c>
      <c r="AL12" s="79">
        <v>4</v>
      </c>
      <c r="AM12" s="75">
        <f t="shared" si="12"/>
        <v>0.30000000000000004</v>
      </c>
      <c r="AN12" s="75">
        <f t="shared" si="19"/>
        <v>0.5</v>
      </c>
      <c r="AO12" s="75">
        <f t="shared" ref="AO12:AO17" si="25">MROUND(E91,0.05)</f>
        <v>0.55000000000000004</v>
      </c>
      <c r="AP12" s="82"/>
      <c r="AQ12" s="75">
        <f>MROUND(G91,0.05)</f>
        <v>0.9</v>
      </c>
      <c r="AR12" s="75">
        <f>MROUND(H91,0.05)</f>
        <v>0.8</v>
      </c>
      <c r="AS12" s="75">
        <f>MROUND(I91,0.05)</f>
        <v>0.5</v>
      </c>
      <c r="AT12" s="75">
        <f>MROUND(J91,0.05)</f>
        <v>1.25</v>
      </c>
      <c r="AU12" s="75">
        <f>MROUND(K91,0.05)</f>
        <v>1.1000000000000001</v>
      </c>
      <c r="AW12" s="80" t="s">
        <v>396</v>
      </c>
      <c r="AX12" s="16">
        <v>5.011139787273587E-3</v>
      </c>
      <c r="AY12" s="88">
        <f>MROUND(D150,0.05)</f>
        <v>0.2</v>
      </c>
      <c r="AZ12" s="88">
        <f>MROUND(E150,0.05)</f>
        <v>0.35000000000000003</v>
      </c>
      <c r="BA12" s="88">
        <f t="shared" ref="BA12:BA17" si="26">MROUND(F150,0.05)</f>
        <v>0.35000000000000003</v>
      </c>
      <c r="BB12" s="89"/>
      <c r="BC12" s="88">
        <f>MROUND(H150,0.05)</f>
        <v>0.65</v>
      </c>
      <c r="BD12" s="88">
        <f>MROUND(I150,0.05)</f>
        <v>0.55000000000000004</v>
      </c>
      <c r="BE12" s="88">
        <f>MROUND(J150,0.05)</f>
        <v>0.5</v>
      </c>
      <c r="BF12" s="88">
        <f>MROUND(K150,0.05)</f>
        <v>1.1500000000000001</v>
      </c>
      <c r="BG12" s="88">
        <f>MROUND(L150,0.05)</f>
        <v>0.95000000000000007</v>
      </c>
      <c r="BI12" s="85" t="s">
        <v>406</v>
      </c>
      <c r="BJ12" s="86">
        <f t="shared" si="6"/>
        <v>6.5791795376106035E-2</v>
      </c>
      <c r="BK12" s="75">
        <f>MROUND(AW140,0.05)</f>
        <v>0.4</v>
      </c>
      <c r="BL12" s="82"/>
      <c r="BM12" s="75">
        <f>MROUND(AY140,0.05)</f>
        <v>0.8</v>
      </c>
      <c r="BN12" s="75">
        <f>MROUND(AZ140,0.05)</f>
        <v>0.9</v>
      </c>
      <c r="BO12" s="75">
        <f>MROUND(BA140,0.05)</f>
        <v>0.25</v>
      </c>
      <c r="BP12" s="75">
        <f>MROUND(BB140,0.05)</f>
        <v>0.85000000000000009</v>
      </c>
      <c r="BQ12" s="75">
        <f>MROUND(BC140,0.05)</f>
        <v>0.95000000000000007</v>
      </c>
      <c r="BR12" s="82"/>
      <c r="BS12" s="75">
        <f t="shared" ref="BS12:BS22" si="27">MROUND(BE140,0.05)</f>
        <v>0.5</v>
      </c>
    </row>
    <row r="13" spans="2:71" ht="15.75" thickBot="1" x14ac:dyDescent="0.3">
      <c r="B13" s="91">
        <v>5</v>
      </c>
      <c r="C13" s="75">
        <f t="shared" si="8"/>
        <v>1.3</v>
      </c>
      <c r="D13" s="75">
        <f t="shared" si="16"/>
        <v>0.4</v>
      </c>
      <c r="E13" s="75">
        <f t="shared" si="22"/>
        <v>0.65000000000000013</v>
      </c>
      <c r="F13" s="75">
        <f>AP13+0.05</f>
        <v>0.90000000000000013</v>
      </c>
      <c r="G13" s="82"/>
      <c r="H13" s="75">
        <f>AR13+0.05</f>
        <v>0.90000000000000013</v>
      </c>
      <c r="I13" s="75">
        <f>AS13+0.05</f>
        <v>0.60000000000000009</v>
      </c>
      <c r="J13" s="75">
        <f>AT13+0.05</f>
        <v>0.4</v>
      </c>
      <c r="K13" s="75">
        <f>AU13+0.05</f>
        <v>1.35</v>
      </c>
      <c r="M13" s="85" t="s">
        <v>399</v>
      </c>
      <c r="N13" s="86">
        <v>2.8208246971554137E-3</v>
      </c>
      <c r="O13" s="75">
        <f>AY13+0.05</f>
        <v>1.3</v>
      </c>
      <c r="P13" s="75">
        <f>AZ13+0.05</f>
        <v>0.35000000000000003</v>
      </c>
      <c r="Q13" s="75">
        <f t="shared" si="23"/>
        <v>0.45</v>
      </c>
      <c r="R13" s="75">
        <f>BB13+0.05</f>
        <v>0.60000000000000009</v>
      </c>
      <c r="S13" s="82"/>
      <c r="T13" s="75">
        <f t="shared" ref="T13:T27" si="28">BD13+0.05</f>
        <v>0.5</v>
      </c>
      <c r="U13" s="75">
        <f t="shared" ref="U13:U27" si="29">BE13+0.05</f>
        <v>0.35000000000000003</v>
      </c>
      <c r="V13" s="75">
        <f t="shared" ref="V13:V27" si="30">BF13+0.05</f>
        <v>0.45</v>
      </c>
      <c r="W13" s="75">
        <f t="shared" ref="W13:W27" si="31">BG13+0.05</f>
        <v>1</v>
      </c>
      <c r="Y13" s="76" t="s">
        <v>407</v>
      </c>
      <c r="Z13" s="84">
        <f t="shared" si="2"/>
        <v>2.8208246971554137E-3</v>
      </c>
      <c r="AA13" s="82"/>
      <c r="AB13" s="75">
        <f t="shared" ref="AB13:AE14" si="32">BL13+0.05</f>
        <v>1.1500000000000001</v>
      </c>
      <c r="AC13" s="75">
        <f t="shared" si="32"/>
        <v>0.3</v>
      </c>
      <c r="AD13" s="75">
        <f t="shared" si="32"/>
        <v>0.4</v>
      </c>
      <c r="AE13" s="75">
        <f t="shared" si="32"/>
        <v>1</v>
      </c>
      <c r="AF13" s="82"/>
      <c r="AG13" s="75">
        <f>BQ13+0.05</f>
        <v>0.5</v>
      </c>
      <c r="AH13" s="75">
        <f>BR13+0.05</f>
        <v>0.65000000000000013</v>
      </c>
      <c r="AI13" s="75">
        <f t="shared" si="24"/>
        <v>0.3</v>
      </c>
      <c r="AL13" s="79">
        <v>5</v>
      </c>
      <c r="AM13" s="75">
        <f t="shared" si="12"/>
        <v>1.25</v>
      </c>
      <c r="AN13" s="75">
        <f t="shared" si="19"/>
        <v>0.35000000000000003</v>
      </c>
      <c r="AO13" s="75">
        <f t="shared" si="25"/>
        <v>0.60000000000000009</v>
      </c>
      <c r="AP13" s="75">
        <f>MROUND(F92,0.05)</f>
        <v>0.85000000000000009</v>
      </c>
      <c r="AQ13" s="82"/>
      <c r="AR13" s="75">
        <f>MROUND(H92,0.05)</f>
        <v>0.85000000000000009</v>
      </c>
      <c r="AS13" s="75">
        <f>MROUND(I92,0.05)</f>
        <v>0.55000000000000004</v>
      </c>
      <c r="AT13" s="75">
        <f>MROUND(J92,0.05)</f>
        <v>0.35000000000000003</v>
      </c>
      <c r="AU13" s="75">
        <f>MROUND(K92,0.05)</f>
        <v>1.3</v>
      </c>
      <c r="AW13" s="85" t="s">
        <v>399</v>
      </c>
      <c r="AX13" s="86">
        <v>2.8208246971554137E-3</v>
      </c>
      <c r="AY13" s="88">
        <f>MROUND(D151,0.05)</f>
        <v>1.25</v>
      </c>
      <c r="AZ13" s="88">
        <f>MROUND(E151,0.05)</f>
        <v>0.30000000000000004</v>
      </c>
      <c r="BA13" s="88">
        <f t="shared" si="26"/>
        <v>0.4</v>
      </c>
      <c r="BB13" s="88">
        <f>MROUND(G151,0.05)</f>
        <v>0.55000000000000004</v>
      </c>
      <c r="BC13" s="89"/>
      <c r="BD13" s="88">
        <f t="shared" ref="BD13:BD27" si="33">MROUND(I151,0.05)</f>
        <v>0.45</v>
      </c>
      <c r="BE13" s="88">
        <f t="shared" ref="BE13:BE27" si="34">MROUND(J151,0.05)</f>
        <v>0.30000000000000004</v>
      </c>
      <c r="BF13" s="88">
        <f t="shared" ref="BF13:BF27" si="35">MROUND(K151,0.05)</f>
        <v>0.4</v>
      </c>
      <c r="BG13" s="88">
        <f t="shared" ref="BG13:BG27" si="36">MROUND(L151,0.05)</f>
        <v>0.95000000000000007</v>
      </c>
      <c r="BI13" s="76" t="s">
        <v>407</v>
      </c>
      <c r="BJ13" s="84">
        <f t="shared" si="6"/>
        <v>6.2672184409944168E-2</v>
      </c>
      <c r="BK13" s="82"/>
      <c r="BL13" s="75">
        <f t="shared" ref="BL13:BO14" si="37">MROUND(AX141,0.05)</f>
        <v>1.1000000000000001</v>
      </c>
      <c r="BM13" s="75">
        <f t="shared" si="37"/>
        <v>0.25</v>
      </c>
      <c r="BN13" s="75">
        <f t="shared" si="37"/>
        <v>0.35000000000000003</v>
      </c>
      <c r="BO13" s="75">
        <f t="shared" si="37"/>
        <v>0.95000000000000007</v>
      </c>
      <c r="BP13" s="82"/>
      <c r="BQ13" s="75">
        <f>MROUND(BC141,0.05)</f>
        <v>0.45</v>
      </c>
      <c r="BR13" s="75">
        <f>MROUND(BD141,0.05)</f>
        <v>0.60000000000000009</v>
      </c>
      <c r="BS13" s="75">
        <f t="shared" si="27"/>
        <v>0.25</v>
      </c>
    </row>
    <row r="14" spans="2:71" x14ac:dyDescent="0.25">
      <c r="B14" s="91">
        <v>6</v>
      </c>
      <c r="C14" s="75">
        <f t="shared" si="8"/>
        <v>1.1000000000000001</v>
      </c>
      <c r="D14" s="75">
        <f t="shared" si="16"/>
        <v>1.2500000000000002</v>
      </c>
      <c r="E14" s="75">
        <f t="shared" si="22"/>
        <v>0.55000000000000004</v>
      </c>
      <c r="F14" s="75">
        <f>AP14+0.05</f>
        <v>0.85000000000000009</v>
      </c>
      <c r="G14" s="75">
        <f>AQ14+0.05</f>
        <v>0.95000000000000007</v>
      </c>
      <c r="H14" s="82"/>
      <c r="I14" s="75">
        <f>AS14+0.05</f>
        <v>0.60000000000000009</v>
      </c>
      <c r="J14" s="75">
        <f>AT14+0.05</f>
        <v>0.55000000000000004</v>
      </c>
      <c r="K14" s="75">
        <f>AU14+0.05</f>
        <v>0.35000000000000003</v>
      </c>
      <c r="M14" s="76" t="s">
        <v>388</v>
      </c>
      <c r="N14" s="84">
        <v>5.8253911865108587E-2</v>
      </c>
      <c r="O14" s="82"/>
      <c r="P14" s="82"/>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91" t="s">
        <v>410</v>
      </c>
      <c r="Z14" s="16">
        <f t="shared" si="2"/>
        <v>5.8253911865108587E-2</v>
      </c>
      <c r="AA14" s="82"/>
      <c r="AB14" s="75">
        <f t="shared" si="32"/>
        <v>1.2000000000000002</v>
      </c>
      <c r="AC14" s="75">
        <f t="shared" si="32"/>
        <v>0.4</v>
      </c>
      <c r="AD14" s="75">
        <f t="shared" si="32"/>
        <v>0.4</v>
      </c>
      <c r="AE14" s="75">
        <f t="shared" si="32"/>
        <v>0.95000000000000007</v>
      </c>
      <c r="AF14" s="82"/>
      <c r="AG14" s="75">
        <f>BQ14+0.05</f>
        <v>0.55000000000000004</v>
      </c>
      <c r="AH14" s="75">
        <f>BR14+0.05</f>
        <v>0.55000000000000004</v>
      </c>
      <c r="AI14" s="75">
        <f t="shared" si="24"/>
        <v>0.3</v>
      </c>
      <c r="AL14" s="79">
        <v>6</v>
      </c>
      <c r="AM14" s="75">
        <f t="shared" si="12"/>
        <v>1.05</v>
      </c>
      <c r="AN14" s="75">
        <f t="shared" si="19"/>
        <v>1.2000000000000002</v>
      </c>
      <c r="AO14" s="75">
        <f t="shared" si="25"/>
        <v>0.5</v>
      </c>
      <c r="AP14" s="75">
        <f>MROUND(F93,0.05)</f>
        <v>0.8</v>
      </c>
      <c r="AQ14" s="75">
        <f>MROUND(G93,0.05)</f>
        <v>0.9</v>
      </c>
      <c r="AR14" s="82"/>
      <c r="AS14" s="75">
        <f>MROUND(I93,0.05)</f>
        <v>0.55000000000000004</v>
      </c>
      <c r="AT14" s="75">
        <f>MROUND(J93,0.05)</f>
        <v>0.5</v>
      </c>
      <c r="AU14" s="75">
        <f>MROUND(K93,0.05)</f>
        <v>0.30000000000000004</v>
      </c>
      <c r="AW14" s="76" t="s">
        <v>388</v>
      </c>
      <c r="AX14" s="84">
        <v>5.8253911865108587E-2</v>
      </c>
      <c r="AY14" s="89"/>
      <c r="AZ14" s="89"/>
      <c r="BA14" s="88">
        <f t="shared" si="26"/>
        <v>1.1000000000000001</v>
      </c>
      <c r="BB14" s="88">
        <f>MROUND(G152,0.05)</f>
        <v>0.5</v>
      </c>
      <c r="BC14" s="88">
        <f t="shared" ref="BC14:BC19" si="39">MROUND(H152,0.05)</f>
        <v>0.60000000000000009</v>
      </c>
      <c r="BD14" s="88">
        <f t="shared" si="33"/>
        <v>1.2000000000000002</v>
      </c>
      <c r="BE14" s="88">
        <f t="shared" si="34"/>
        <v>0.8</v>
      </c>
      <c r="BF14" s="88">
        <f t="shared" si="35"/>
        <v>0.85000000000000009</v>
      </c>
      <c r="BG14" s="88">
        <f t="shared" si="36"/>
        <v>1</v>
      </c>
      <c r="BI14" s="80" t="s">
        <v>410</v>
      </c>
      <c r="BJ14" s="16">
        <f t="shared" si="6"/>
        <v>2.7747128005213468E-2</v>
      </c>
      <c r="BK14" s="82"/>
      <c r="BL14" s="75">
        <f t="shared" si="37"/>
        <v>1.1500000000000001</v>
      </c>
      <c r="BM14" s="75">
        <f t="shared" si="37"/>
        <v>0.35000000000000003</v>
      </c>
      <c r="BN14" s="75">
        <f t="shared" si="37"/>
        <v>0.35000000000000003</v>
      </c>
      <c r="BO14" s="75">
        <f t="shared" si="37"/>
        <v>0.9</v>
      </c>
      <c r="BP14" s="82"/>
      <c r="BQ14" s="75">
        <f>MROUND(BC142,0.05)</f>
        <v>0.5</v>
      </c>
      <c r="BR14" s="75">
        <f>MROUND(BD142,0.05)</f>
        <v>0.5</v>
      </c>
      <c r="BS14" s="75">
        <f t="shared" si="27"/>
        <v>0.25</v>
      </c>
    </row>
    <row r="15" spans="2:71" x14ac:dyDescent="0.25">
      <c r="B15" s="91">
        <v>7</v>
      </c>
      <c r="C15" s="75">
        <f t="shared" si="8"/>
        <v>0.95000000000000007</v>
      </c>
      <c r="D15" s="75">
        <f t="shared" si="16"/>
        <v>1.1000000000000001</v>
      </c>
      <c r="E15" s="75">
        <f t="shared" si="22"/>
        <v>1.2500000000000002</v>
      </c>
      <c r="F15" s="75">
        <f>AP15+0.05</f>
        <v>0.60000000000000009</v>
      </c>
      <c r="G15" s="75">
        <f>AQ15+0.05</f>
        <v>0.8</v>
      </c>
      <c r="H15" s="75">
        <f>AR15+0.05</f>
        <v>0.90000000000000013</v>
      </c>
      <c r="I15" s="82"/>
      <c r="J15" s="75">
        <f>AT15+0.05</f>
        <v>0.4</v>
      </c>
      <c r="K15" s="75">
        <f>AU15+0.05</f>
        <v>0.5</v>
      </c>
      <c r="M15" s="91" t="s">
        <v>384</v>
      </c>
      <c r="N15" s="16">
        <v>3.2195984971285931E-2</v>
      </c>
      <c r="O15" s="82"/>
      <c r="P15" s="82"/>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91" t="s">
        <v>411</v>
      </c>
      <c r="Z15" s="16">
        <f t="shared" si="2"/>
        <v>3.2195984971285931E-2</v>
      </c>
      <c r="AA15" s="75">
        <f>BK15+0.05</f>
        <v>0.35000000000000003</v>
      </c>
      <c r="AB15" s="82"/>
      <c r="AC15" s="75">
        <f t="shared" ref="AC15:AF16" si="40">BM15+0.05</f>
        <v>1.1500000000000001</v>
      </c>
      <c r="AD15" s="75">
        <f t="shared" si="40"/>
        <v>0.25</v>
      </c>
      <c r="AE15" s="75">
        <f t="shared" si="40"/>
        <v>0.4</v>
      </c>
      <c r="AF15" s="75">
        <f t="shared" si="40"/>
        <v>1.05</v>
      </c>
      <c r="AG15" s="82"/>
      <c r="AH15" s="75">
        <f t="shared" ref="AH15:AH22" si="41">BR15+0.05</f>
        <v>0.5</v>
      </c>
      <c r="AI15" s="75">
        <f t="shared" si="24"/>
        <v>0.60000000000000009</v>
      </c>
      <c r="AL15" s="79">
        <v>7</v>
      </c>
      <c r="AM15" s="75">
        <f t="shared" si="12"/>
        <v>0.9</v>
      </c>
      <c r="AN15" s="75">
        <f t="shared" si="19"/>
        <v>1.05</v>
      </c>
      <c r="AO15" s="75">
        <f t="shared" si="25"/>
        <v>1.2000000000000002</v>
      </c>
      <c r="AP15" s="75">
        <f>MROUND(F94,0.05)</f>
        <v>0.55000000000000004</v>
      </c>
      <c r="AQ15" s="75">
        <f>MROUND(G94,0.05)</f>
        <v>0.75</v>
      </c>
      <c r="AR15" s="75">
        <f>MROUND(H94,0.05)</f>
        <v>0.85000000000000009</v>
      </c>
      <c r="AS15" s="82"/>
      <c r="AT15" s="75">
        <f>MROUND(J94,0.05)</f>
        <v>0.35000000000000003</v>
      </c>
      <c r="AU15" s="75">
        <f>MROUND(K94,0.05)</f>
        <v>0.45</v>
      </c>
      <c r="AW15" s="80" t="s">
        <v>384</v>
      </c>
      <c r="AX15" s="16">
        <v>3.2195984971285931E-2</v>
      </c>
      <c r="AY15" s="89"/>
      <c r="AZ15" s="89"/>
      <c r="BA15" s="88">
        <f t="shared" si="26"/>
        <v>0.85000000000000009</v>
      </c>
      <c r="BB15" s="88">
        <f>MROUND(G153,0.05)</f>
        <v>0.60000000000000009</v>
      </c>
      <c r="BC15" s="88">
        <f t="shared" si="39"/>
        <v>0.5</v>
      </c>
      <c r="BD15" s="88">
        <f t="shared" si="33"/>
        <v>1.1000000000000001</v>
      </c>
      <c r="BE15" s="88">
        <f t="shared" si="34"/>
        <v>0.9</v>
      </c>
      <c r="BF15" s="88">
        <f t="shared" si="35"/>
        <v>0.8</v>
      </c>
      <c r="BG15" s="88">
        <f t="shared" si="36"/>
        <v>1.05</v>
      </c>
      <c r="BI15" s="80" t="s">
        <v>411</v>
      </c>
      <c r="BJ15" s="16">
        <f t="shared" si="6"/>
        <v>5.0537227122264751E-2</v>
      </c>
      <c r="BK15" s="75">
        <f>MROUND(AW143,0.05)</f>
        <v>0.30000000000000004</v>
      </c>
      <c r="BL15" s="82"/>
      <c r="BM15" s="75">
        <f t="shared" ref="BM15:BP16" si="42">MROUND(AY143,0.05)</f>
        <v>1.1000000000000001</v>
      </c>
      <c r="BN15" s="75">
        <f t="shared" si="42"/>
        <v>0.2</v>
      </c>
      <c r="BO15" s="75">
        <f t="shared" si="42"/>
        <v>0.35000000000000003</v>
      </c>
      <c r="BP15" s="75">
        <f t="shared" si="42"/>
        <v>1</v>
      </c>
      <c r="BQ15" s="82"/>
      <c r="BR15" s="75">
        <f t="shared" ref="BR15:BR22" si="43">MROUND(BD143,0.05)</f>
        <v>0.45</v>
      </c>
      <c r="BS15" s="75">
        <f t="shared" si="27"/>
        <v>0.55000000000000004</v>
      </c>
    </row>
    <row r="16" spans="2:71" ht="15.75" thickBot="1" x14ac:dyDescent="0.3">
      <c r="B16" s="91">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82"/>
      <c r="K16" s="75">
        <f>AU16+0.05</f>
        <v>0.45</v>
      </c>
      <c r="M16" s="91" t="s">
        <v>393</v>
      </c>
      <c r="N16" s="16">
        <v>2.1940793265780974E-2</v>
      </c>
      <c r="O16" s="75">
        <f>AY16+0.05</f>
        <v>0.2</v>
      </c>
      <c r="P16" s="82"/>
      <c r="Q16" s="75">
        <f t="shared" si="23"/>
        <v>0.65000000000000013</v>
      </c>
      <c r="R16" s="82"/>
      <c r="S16" s="75">
        <f t="shared" si="38"/>
        <v>0.60000000000000009</v>
      </c>
      <c r="T16" s="75">
        <f t="shared" si="28"/>
        <v>0.90000000000000013</v>
      </c>
      <c r="U16" s="75">
        <f t="shared" si="29"/>
        <v>0.5</v>
      </c>
      <c r="V16" s="75">
        <f t="shared" si="30"/>
        <v>1</v>
      </c>
      <c r="W16" s="75">
        <f t="shared" si="31"/>
        <v>0.95000000000000007</v>
      </c>
      <c r="Y16" s="85" t="s">
        <v>415</v>
      </c>
      <c r="Z16" s="86">
        <f t="shared" si="2"/>
        <v>2.1940793265780974E-2</v>
      </c>
      <c r="AA16" s="75">
        <f>BK16+0.05</f>
        <v>0.60000000000000009</v>
      </c>
      <c r="AB16" s="82"/>
      <c r="AC16" s="75">
        <f t="shared" si="40"/>
        <v>1.2000000000000002</v>
      </c>
      <c r="AD16" s="75">
        <f t="shared" si="40"/>
        <v>0.4</v>
      </c>
      <c r="AE16" s="75">
        <f t="shared" si="40"/>
        <v>0.35000000000000003</v>
      </c>
      <c r="AF16" s="75">
        <f t="shared" si="40"/>
        <v>1.05</v>
      </c>
      <c r="AG16" s="82"/>
      <c r="AH16" s="75">
        <f t="shared" si="41"/>
        <v>0.45</v>
      </c>
      <c r="AI16" s="75">
        <f t="shared" si="24"/>
        <v>0.55000000000000004</v>
      </c>
      <c r="AL16" s="79">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82"/>
      <c r="AU16" s="75">
        <f>MROUND(K95,0.05)</f>
        <v>0.4</v>
      </c>
      <c r="AW16" s="80" t="s">
        <v>393</v>
      </c>
      <c r="AX16" s="16">
        <v>2.1940793265780974E-2</v>
      </c>
      <c r="AY16" s="88">
        <f>MROUND(D154,0.05)</f>
        <v>0.15000000000000002</v>
      </c>
      <c r="AZ16" s="89"/>
      <c r="BA16" s="88">
        <f t="shared" si="26"/>
        <v>0.60000000000000009</v>
      </c>
      <c r="BB16" s="89"/>
      <c r="BC16" s="88">
        <f t="shared" si="39"/>
        <v>0.55000000000000004</v>
      </c>
      <c r="BD16" s="88">
        <f t="shared" si="33"/>
        <v>0.85000000000000009</v>
      </c>
      <c r="BE16" s="88">
        <f t="shared" si="34"/>
        <v>0.45</v>
      </c>
      <c r="BF16" s="88">
        <f t="shared" si="35"/>
        <v>0.95000000000000007</v>
      </c>
      <c r="BG16" s="88">
        <f t="shared" si="36"/>
        <v>0.9</v>
      </c>
      <c r="BI16" s="85" t="s">
        <v>415</v>
      </c>
      <c r="BJ16" s="86">
        <f t="shared" si="6"/>
        <v>3.2967653445570316E-2</v>
      </c>
      <c r="BK16" s="75">
        <f>MROUND(AW144,0.05)</f>
        <v>0.55000000000000004</v>
      </c>
      <c r="BL16" s="82"/>
      <c r="BM16" s="75">
        <f t="shared" si="42"/>
        <v>1.1500000000000001</v>
      </c>
      <c r="BN16" s="75">
        <f t="shared" si="42"/>
        <v>0.35000000000000003</v>
      </c>
      <c r="BO16" s="75">
        <f t="shared" si="42"/>
        <v>0.30000000000000004</v>
      </c>
      <c r="BP16" s="75">
        <f t="shared" si="42"/>
        <v>1</v>
      </c>
      <c r="BQ16" s="82"/>
      <c r="BR16" s="75">
        <f t="shared" si="43"/>
        <v>0.4</v>
      </c>
      <c r="BS16" s="75">
        <f t="shared" si="27"/>
        <v>0.5</v>
      </c>
    </row>
    <row r="17" spans="2:71" x14ac:dyDescent="0.25">
      <c r="B17" s="91">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82"/>
      <c r="M17" s="91" t="s">
        <v>386</v>
      </c>
      <c r="N17" s="16">
        <v>1.1431515599231154E-2</v>
      </c>
      <c r="O17" s="75">
        <f>AY17+0.05</f>
        <v>0.55000000000000004</v>
      </c>
      <c r="P17" s="82"/>
      <c r="Q17" s="75">
        <f t="shared" si="23"/>
        <v>0.60000000000000009</v>
      </c>
      <c r="R17" s="82"/>
      <c r="S17" s="75">
        <f t="shared" si="38"/>
        <v>0.8</v>
      </c>
      <c r="T17" s="75">
        <f t="shared" si="28"/>
        <v>0.90000000000000013</v>
      </c>
      <c r="U17" s="75">
        <f t="shared" si="29"/>
        <v>0.45</v>
      </c>
      <c r="V17" s="75">
        <f t="shared" si="30"/>
        <v>1.3</v>
      </c>
      <c r="W17" s="75">
        <f t="shared" si="31"/>
        <v>1.1500000000000001</v>
      </c>
      <c r="Y17" s="76" t="s">
        <v>409</v>
      </c>
      <c r="Z17" s="84">
        <f t="shared" si="2"/>
        <v>1.1431515599231154E-2</v>
      </c>
      <c r="AA17" s="82"/>
      <c r="AB17" s="75">
        <f>BL17+0.05</f>
        <v>0.55000000000000004</v>
      </c>
      <c r="AC17" s="75">
        <f>BM17+0.05</f>
        <v>0.5</v>
      </c>
      <c r="AD17" s="82"/>
      <c r="AE17" s="75">
        <f t="shared" ref="AE17:AG18" si="44">BO17+0.05</f>
        <v>0.90000000000000013</v>
      </c>
      <c r="AF17" s="75">
        <f t="shared" si="44"/>
        <v>0.8</v>
      </c>
      <c r="AG17" s="75">
        <f t="shared" si="44"/>
        <v>0.5</v>
      </c>
      <c r="AH17" s="75">
        <f t="shared" si="41"/>
        <v>1.2000000000000002</v>
      </c>
      <c r="AI17" s="75">
        <f t="shared" si="24"/>
        <v>1.05</v>
      </c>
      <c r="AL17" s="79">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82"/>
      <c r="AW17" s="80" t="s">
        <v>386</v>
      </c>
      <c r="AX17" s="16">
        <v>1.1431515599231154E-2</v>
      </c>
      <c r="AY17" s="88">
        <f>MROUND(D155,0.05)</f>
        <v>0.5</v>
      </c>
      <c r="AZ17" s="89"/>
      <c r="BA17" s="88">
        <f t="shared" si="26"/>
        <v>0.55000000000000004</v>
      </c>
      <c r="BB17" s="89"/>
      <c r="BC17" s="88">
        <f t="shared" si="39"/>
        <v>0.75</v>
      </c>
      <c r="BD17" s="88">
        <f t="shared" si="33"/>
        <v>0.85000000000000009</v>
      </c>
      <c r="BE17" s="88">
        <f t="shared" si="34"/>
        <v>0.4</v>
      </c>
      <c r="BF17" s="88">
        <f t="shared" si="35"/>
        <v>1.25</v>
      </c>
      <c r="BG17" s="88">
        <f t="shared" si="36"/>
        <v>1.1000000000000001</v>
      </c>
      <c r="BI17" s="76" t="s">
        <v>409</v>
      </c>
      <c r="BJ17" s="84">
        <f t="shared" si="6"/>
        <v>8.8141949356903726E-2</v>
      </c>
      <c r="BK17" s="82"/>
      <c r="BL17" s="75">
        <f>MROUND(AX145,0.05)</f>
        <v>0.5</v>
      </c>
      <c r="BM17" s="75">
        <f>MROUND(AY145,0.05)</f>
        <v>0.45</v>
      </c>
      <c r="BN17" s="82"/>
      <c r="BO17" s="75">
        <f t="shared" ref="BO17:BQ18" si="45">MROUND(BA145,0.05)</f>
        <v>0.85000000000000009</v>
      </c>
      <c r="BP17" s="75">
        <f t="shared" si="45"/>
        <v>0.75</v>
      </c>
      <c r="BQ17" s="75">
        <f t="shared" si="45"/>
        <v>0.45</v>
      </c>
      <c r="BR17" s="75">
        <f t="shared" si="43"/>
        <v>1.1500000000000001</v>
      </c>
      <c r="BS17" s="75">
        <f t="shared" si="27"/>
        <v>1</v>
      </c>
    </row>
    <row r="18" spans="2:71" x14ac:dyDescent="0.25">
      <c r="M18" s="91" t="s">
        <v>389</v>
      </c>
      <c r="N18" s="16">
        <v>3.8541076054045026E-2</v>
      </c>
      <c r="O18" s="82"/>
      <c r="P18" s="75">
        <f>AZ18+0.05</f>
        <v>0.55000000000000004</v>
      </c>
      <c r="Q18" s="82"/>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91" t="s">
        <v>413</v>
      </c>
      <c r="Z18" s="16">
        <f t="shared" si="2"/>
        <v>3.8541076054045026E-2</v>
      </c>
      <c r="AA18" s="82"/>
      <c r="AB18" s="75">
        <f>BL18+0.05</f>
        <v>0.60000000000000009</v>
      </c>
      <c r="AC18" s="75">
        <f>BM18+0.05</f>
        <v>0.60000000000000009</v>
      </c>
      <c r="AD18" s="82"/>
      <c r="AE18" s="75">
        <f t="shared" si="44"/>
        <v>1</v>
      </c>
      <c r="AF18" s="75">
        <f t="shared" si="44"/>
        <v>0.85000000000000009</v>
      </c>
      <c r="AG18" s="75">
        <f t="shared" si="44"/>
        <v>0.45</v>
      </c>
      <c r="AH18" s="75">
        <f t="shared" si="41"/>
        <v>1.35</v>
      </c>
      <c r="AI18" s="75">
        <f t="shared" si="24"/>
        <v>1.1000000000000001</v>
      </c>
      <c r="AW18" s="80" t="s">
        <v>389</v>
      </c>
      <c r="AX18" s="16">
        <v>3.8541076054045026E-2</v>
      </c>
      <c r="AY18" s="89"/>
      <c r="AZ18" s="88">
        <f>MROUND(E156,0.05)</f>
        <v>0.5</v>
      </c>
      <c r="BA18" s="89"/>
      <c r="BB18" s="88">
        <f t="shared" ref="BB18:BB23" si="47">MROUND(G156,0.05)</f>
        <v>0.60000000000000009</v>
      </c>
      <c r="BC18" s="88">
        <f t="shared" si="39"/>
        <v>0.75</v>
      </c>
      <c r="BD18" s="88">
        <f t="shared" si="33"/>
        <v>0.5</v>
      </c>
      <c r="BE18" s="88">
        <f t="shared" si="34"/>
        <v>1</v>
      </c>
      <c r="BF18" s="88">
        <f t="shared" si="35"/>
        <v>0.9</v>
      </c>
      <c r="BG18" s="88">
        <f t="shared" si="36"/>
        <v>0.8</v>
      </c>
      <c r="BI18" s="80" t="s">
        <v>413</v>
      </c>
      <c r="BJ18" s="16">
        <f t="shared" si="6"/>
        <v>2.5942647152237486E-2</v>
      </c>
      <c r="BK18" s="82"/>
      <c r="BL18" s="75">
        <f>MROUND(AX146,0.05)</f>
        <v>0.55000000000000004</v>
      </c>
      <c r="BM18" s="75">
        <f>MROUND(AY146,0.05)</f>
        <v>0.55000000000000004</v>
      </c>
      <c r="BN18" s="82"/>
      <c r="BO18" s="75">
        <f t="shared" si="45"/>
        <v>0.95000000000000007</v>
      </c>
      <c r="BP18" s="75">
        <f t="shared" si="45"/>
        <v>0.8</v>
      </c>
      <c r="BQ18" s="75">
        <f t="shared" si="45"/>
        <v>0.4</v>
      </c>
      <c r="BR18" s="75">
        <f t="shared" si="43"/>
        <v>1.3</v>
      </c>
      <c r="BS18" s="75">
        <f t="shared" si="27"/>
        <v>1.05</v>
      </c>
    </row>
    <row r="19" spans="2:71" x14ac:dyDescent="0.25">
      <c r="B19" s="241" t="s">
        <v>437</v>
      </c>
      <c r="C19" s="241"/>
      <c r="D19" s="241"/>
      <c r="E19" s="241"/>
      <c r="F19" s="241"/>
      <c r="G19" s="241"/>
      <c r="H19" s="241"/>
      <c r="I19" s="241"/>
      <c r="J19" s="241"/>
      <c r="K19" s="241"/>
      <c r="M19" s="91" t="s">
        <v>400</v>
      </c>
      <c r="N19" s="16">
        <v>1.3374802671666828E-2</v>
      </c>
      <c r="O19" s="82"/>
      <c r="P19" s="75">
        <f>AZ19+0.05</f>
        <v>0.45</v>
      </c>
      <c r="Q19" s="82"/>
      <c r="R19" s="75">
        <f t="shared" si="46"/>
        <v>0.85000000000000009</v>
      </c>
      <c r="S19" s="75">
        <f t="shared" si="38"/>
        <v>0.8</v>
      </c>
      <c r="T19" s="75">
        <f t="shared" si="28"/>
        <v>0.5</v>
      </c>
      <c r="U19" s="75">
        <f t="shared" si="29"/>
        <v>1.2500000000000002</v>
      </c>
      <c r="V19" s="75">
        <f t="shared" si="30"/>
        <v>1.1000000000000001</v>
      </c>
      <c r="W19" s="75">
        <f t="shared" si="31"/>
        <v>0.85000000000000009</v>
      </c>
      <c r="Y19" s="91" t="s">
        <v>403</v>
      </c>
      <c r="Z19" s="16">
        <f t="shared" si="2"/>
        <v>1.3374802671666828E-2</v>
      </c>
      <c r="AA19" s="75">
        <f>BK19+0.05</f>
        <v>0.4</v>
      </c>
      <c r="AB19" s="82"/>
      <c r="AC19" s="75">
        <f>BM19+0.05</f>
        <v>0.55000000000000004</v>
      </c>
      <c r="AD19" s="75">
        <f>BN19+0.05</f>
        <v>0.45</v>
      </c>
      <c r="AE19" s="82"/>
      <c r="AF19" s="75">
        <f>BP19+0.05</f>
        <v>0.90000000000000013</v>
      </c>
      <c r="AG19" s="75">
        <f>BQ19+0.05</f>
        <v>0.60000000000000009</v>
      </c>
      <c r="AH19" s="75">
        <f t="shared" si="41"/>
        <v>0.4</v>
      </c>
      <c r="AI19" s="75">
        <f t="shared" si="24"/>
        <v>1.2500000000000002</v>
      </c>
      <c r="AL19" s="241" t="s">
        <v>428</v>
      </c>
      <c r="AM19" s="241"/>
      <c r="AN19" s="241"/>
      <c r="AO19" s="241"/>
      <c r="AP19" s="241"/>
      <c r="AQ19" s="241"/>
      <c r="AR19" s="241"/>
      <c r="AS19" s="241"/>
      <c r="AT19" s="241"/>
      <c r="AU19" s="241"/>
      <c r="AW19" s="80" t="s">
        <v>400</v>
      </c>
      <c r="AX19" s="16">
        <v>1.3374802671666828E-2</v>
      </c>
      <c r="AY19" s="89"/>
      <c r="AZ19" s="88">
        <f>MROUND(E157,0.05)</f>
        <v>0.4</v>
      </c>
      <c r="BA19" s="89"/>
      <c r="BB19" s="88">
        <f t="shared" si="47"/>
        <v>0.8</v>
      </c>
      <c r="BC19" s="88">
        <f t="shared" si="39"/>
        <v>0.75</v>
      </c>
      <c r="BD19" s="88">
        <f t="shared" si="33"/>
        <v>0.45</v>
      </c>
      <c r="BE19" s="88">
        <f t="shared" si="34"/>
        <v>1.2000000000000002</v>
      </c>
      <c r="BF19" s="88">
        <f t="shared" si="35"/>
        <v>1.05</v>
      </c>
      <c r="BG19" s="88">
        <f t="shared" si="36"/>
        <v>0.8</v>
      </c>
      <c r="BI19" s="80" t="s">
        <v>403</v>
      </c>
      <c r="BJ19" s="16">
        <f t="shared" si="6"/>
        <v>4.6540078531383144E-2</v>
      </c>
      <c r="BK19" s="75">
        <f>MROUND(AW147,0.05)</f>
        <v>0.35000000000000003</v>
      </c>
      <c r="BL19" s="82"/>
      <c r="BM19" s="75">
        <f>MROUND(AY147,0.05)</f>
        <v>0.5</v>
      </c>
      <c r="BN19" s="75">
        <f>MROUND(AZ147,0.05)</f>
        <v>0.4</v>
      </c>
      <c r="BO19" s="82"/>
      <c r="BP19" s="75">
        <f>MROUND(BB147,0.05)</f>
        <v>0.85000000000000009</v>
      </c>
      <c r="BQ19" s="75">
        <f>MROUND(BC147,0.05)</f>
        <v>0.55000000000000004</v>
      </c>
      <c r="BR19" s="75">
        <f t="shared" si="43"/>
        <v>0.35000000000000003</v>
      </c>
      <c r="BS19" s="75">
        <f t="shared" si="27"/>
        <v>1.2000000000000002</v>
      </c>
    </row>
    <row r="20" spans="2:71" x14ac:dyDescent="0.25">
      <c r="B20" s="14" t="s">
        <v>425</v>
      </c>
      <c r="C20" s="91">
        <v>1</v>
      </c>
      <c r="D20" s="91">
        <v>2</v>
      </c>
      <c r="E20" s="91">
        <v>3</v>
      </c>
      <c r="F20" s="91">
        <v>4</v>
      </c>
      <c r="G20" s="91">
        <v>5</v>
      </c>
      <c r="H20" s="91">
        <v>6</v>
      </c>
      <c r="I20" s="91">
        <v>7</v>
      </c>
      <c r="J20" s="91">
        <v>8</v>
      </c>
      <c r="K20" s="91">
        <v>9</v>
      </c>
      <c r="M20" s="91" t="s">
        <v>395</v>
      </c>
      <c r="N20" s="16">
        <v>1.0337534378065795E-2</v>
      </c>
      <c r="O20" s="75">
        <f t="shared" ref="O20:O27" si="48">AY20+0.05</f>
        <v>0.5</v>
      </c>
      <c r="P20" s="75">
        <f>AZ20+0.05</f>
        <v>0.25</v>
      </c>
      <c r="Q20" s="82"/>
      <c r="R20" s="75">
        <f t="shared" si="46"/>
        <v>0.70000000000000007</v>
      </c>
      <c r="S20" s="82"/>
      <c r="T20" s="75">
        <f t="shared" si="28"/>
        <v>0.60000000000000009</v>
      </c>
      <c r="U20" s="75">
        <f t="shared" si="29"/>
        <v>0.90000000000000013</v>
      </c>
      <c r="V20" s="75">
        <f t="shared" si="30"/>
        <v>0.45</v>
      </c>
      <c r="W20" s="75">
        <f t="shared" si="31"/>
        <v>1.05</v>
      </c>
      <c r="Y20" s="91" t="s">
        <v>414</v>
      </c>
      <c r="Z20" s="16">
        <f t="shared" si="2"/>
        <v>1.0337534378065795E-2</v>
      </c>
      <c r="AA20" s="75">
        <f>BK20+0.05</f>
        <v>0.90000000000000013</v>
      </c>
      <c r="AB20" s="82"/>
      <c r="AC20" s="75">
        <f>BM20+0.05</f>
        <v>0.5</v>
      </c>
      <c r="AD20" s="75">
        <f>BN20+0.05</f>
        <v>0.60000000000000009</v>
      </c>
      <c r="AE20" s="82"/>
      <c r="AF20" s="75">
        <f>BP20+0.05</f>
        <v>0.90000000000000013</v>
      </c>
      <c r="AG20" s="75">
        <f>BQ20+0.05</f>
        <v>0.60000000000000009</v>
      </c>
      <c r="AH20" s="75">
        <f t="shared" si="41"/>
        <v>0.35000000000000003</v>
      </c>
      <c r="AI20" s="75">
        <f t="shared" si="24"/>
        <v>1.35</v>
      </c>
      <c r="AL20" s="14" t="s">
        <v>425</v>
      </c>
      <c r="AM20" s="80">
        <v>1</v>
      </c>
      <c r="AN20" s="80">
        <v>2</v>
      </c>
      <c r="AO20" s="80">
        <v>3</v>
      </c>
      <c r="AP20" s="80">
        <v>4</v>
      </c>
      <c r="AQ20" s="80">
        <v>5</v>
      </c>
      <c r="AR20" s="80">
        <v>6</v>
      </c>
      <c r="AS20" s="80">
        <v>7</v>
      </c>
      <c r="AT20" s="80">
        <v>8</v>
      </c>
      <c r="AU20" s="80">
        <v>9</v>
      </c>
      <c r="AW20" s="80" t="s">
        <v>395</v>
      </c>
      <c r="AX20" s="16">
        <v>1.0337534378065795E-2</v>
      </c>
      <c r="AY20" s="88">
        <f t="shared" ref="AY20:AY27" si="49">MROUND(D158,0.05)</f>
        <v>0.45</v>
      </c>
      <c r="AZ20" s="88">
        <f>MROUND(E158,0.05)</f>
        <v>0.2</v>
      </c>
      <c r="BA20" s="89"/>
      <c r="BB20" s="88">
        <f t="shared" si="47"/>
        <v>0.65</v>
      </c>
      <c r="BC20" s="89"/>
      <c r="BD20" s="88">
        <f t="shared" si="33"/>
        <v>0.55000000000000004</v>
      </c>
      <c r="BE20" s="88">
        <f t="shared" si="34"/>
        <v>0.85000000000000009</v>
      </c>
      <c r="BF20" s="88">
        <f t="shared" si="35"/>
        <v>0.4</v>
      </c>
      <c r="BG20" s="88">
        <f t="shared" si="36"/>
        <v>1</v>
      </c>
      <c r="BI20" s="80" t="s">
        <v>414</v>
      </c>
      <c r="BJ20" s="16">
        <f t="shared" si="6"/>
        <v>2.3837027382467599E-2</v>
      </c>
      <c r="BK20" s="75">
        <f>MROUND(AW148,0.05)</f>
        <v>0.85000000000000009</v>
      </c>
      <c r="BL20" s="82"/>
      <c r="BM20" s="75">
        <f>MROUND(AY148,0.05)</f>
        <v>0.45</v>
      </c>
      <c r="BN20" s="75">
        <f>MROUND(AZ148,0.05)</f>
        <v>0.55000000000000004</v>
      </c>
      <c r="BO20" s="82"/>
      <c r="BP20" s="75">
        <f>MROUND(BB148,0.05)</f>
        <v>0.85000000000000009</v>
      </c>
      <c r="BQ20" s="75">
        <f>MROUND(BC148,0.05)</f>
        <v>0.55000000000000004</v>
      </c>
      <c r="BR20" s="75">
        <f t="shared" si="43"/>
        <v>0.30000000000000004</v>
      </c>
      <c r="BS20" s="75">
        <f t="shared" si="27"/>
        <v>1.3</v>
      </c>
    </row>
    <row r="21" spans="2:71" ht="15.75" thickBot="1" x14ac:dyDescent="0.3">
      <c r="B21" s="91">
        <v>2</v>
      </c>
      <c r="C21" s="75">
        <f t="shared" ref="C21:C27" si="50">AM21+0.05</f>
        <v>0.3</v>
      </c>
      <c r="D21" s="82"/>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5" t="s">
        <v>392</v>
      </c>
      <c r="N21" s="86">
        <v>8.4083631923548355E-3</v>
      </c>
      <c r="O21" s="75">
        <f t="shared" si="48"/>
        <v>0.95000000000000007</v>
      </c>
      <c r="P21" s="75">
        <f>AZ21+0.05</f>
        <v>0.35000000000000003</v>
      </c>
      <c r="Q21" s="82"/>
      <c r="R21" s="75">
        <f t="shared" si="46"/>
        <v>0.70000000000000007</v>
      </c>
      <c r="S21" s="82"/>
      <c r="T21" s="75">
        <f t="shared" si="28"/>
        <v>0.75000000000000011</v>
      </c>
      <c r="U21" s="75">
        <f t="shared" si="29"/>
        <v>0.65000000000000013</v>
      </c>
      <c r="V21" s="75">
        <f t="shared" si="30"/>
        <v>0.35000000000000003</v>
      </c>
      <c r="W21" s="75">
        <f t="shared" si="31"/>
        <v>1.3</v>
      </c>
      <c r="Y21" s="91" t="s">
        <v>412</v>
      </c>
      <c r="Z21" s="16">
        <f t="shared" si="2"/>
        <v>8.4083631923548355E-3</v>
      </c>
      <c r="AA21" s="75">
        <f>BK21+0.05</f>
        <v>0.5</v>
      </c>
      <c r="AB21" s="75">
        <f>BL21+0.05</f>
        <v>0.45</v>
      </c>
      <c r="AC21" s="82"/>
      <c r="AD21" s="75">
        <f>BN21+0.05</f>
        <v>0.60000000000000009</v>
      </c>
      <c r="AE21" s="75">
        <f>BO21+0.05</f>
        <v>0.55000000000000004</v>
      </c>
      <c r="AF21" s="82"/>
      <c r="AG21" s="75">
        <f>BQ21+0.05</f>
        <v>0.75000000000000011</v>
      </c>
      <c r="AH21" s="75">
        <f t="shared" si="41"/>
        <v>0.65000000000000013</v>
      </c>
      <c r="AI21" s="75">
        <f t="shared" si="24"/>
        <v>0.3</v>
      </c>
      <c r="AL21" s="80">
        <v>2</v>
      </c>
      <c r="AM21" s="75">
        <f t="shared" ref="AM21:AM27" si="52">MROUND(C54,0.05)</f>
        <v>0.25</v>
      </c>
      <c r="AN21" s="82"/>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5" t="s">
        <v>392</v>
      </c>
      <c r="AX21" s="86">
        <v>8.4083631923548355E-3</v>
      </c>
      <c r="AY21" s="88">
        <f t="shared" si="49"/>
        <v>0.9</v>
      </c>
      <c r="AZ21" s="88">
        <f>MROUND(E159,0.05)</f>
        <v>0.30000000000000004</v>
      </c>
      <c r="BA21" s="89"/>
      <c r="BB21" s="88">
        <f t="shared" si="47"/>
        <v>0.65</v>
      </c>
      <c r="BC21" s="89"/>
      <c r="BD21" s="88">
        <f t="shared" si="33"/>
        <v>0.70000000000000007</v>
      </c>
      <c r="BE21" s="88">
        <f t="shared" si="34"/>
        <v>0.60000000000000009</v>
      </c>
      <c r="BF21" s="88">
        <f t="shared" si="35"/>
        <v>0.30000000000000004</v>
      </c>
      <c r="BG21" s="88">
        <f t="shared" si="36"/>
        <v>1.25</v>
      </c>
      <c r="BI21" s="80" t="s">
        <v>412</v>
      </c>
      <c r="BJ21" s="16">
        <f t="shared" si="6"/>
        <v>2.8756413906030544E-2</v>
      </c>
      <c r="BK21" s="75">
        <f>MROUND(AW149,0.05)</f>
        <v>0.45</v>
      </c>
      <c r="BL21" s="75">
        <f>MROUND(AX149,0.05)</f>
        <v>0.4</v>
      </c>
      <c r="BM21" s="82"/>
      <c r="BN21" s="75">
        <f>MROUND(AZ149,0.05)</f>
        <v>0.55000000000000004</v>
      </c>
      <c r="BO21" s="75">
        <f>MROUND(BA149,0.05)</f>
        <v>0.5</v>
      </c>
      <c r="BP21" s="82"/>
      <c r="BQ21" s="75">
        <f>MROUND(BC149,0.05)</f>
        <v>0.70000000000000007</v>
      </c>
      <c r="BR21" s="75">
        <f t="shared" si="43"/>
        <v>0.60000000000000009</v>
      </c>
      <c r="BS21" s="75">
        <f t="shared" si="27"/>
        <v>0.25</v>
      </c>
    </row>
    <row r="22" spans="2:71" x14ac:dyDescent="0.25">
      <c r="B22" s="91">
        <v>3</v>
      </c>
      <c r="C22" s="75">
        <f t="shared" si="50"/>
        <v>0.45</v>
      </c>
      <c r="D22" s="75">
        <f t="shared" ref="D22:D27" si="54">AN22+0.05</f>
        <v>0.35000000000000003</v>
      </c>
      <c r="E22" s="82"/>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391</v>
      </c>
      <c r="N22" s="84">
        <v>8.5848117764137644E-3</v>
      </c>
      <c r="O22" s="75">
        <f t="shared" si="48"/>
        <v>0.35000000000000003</v>
      </c>
      <c r="P22" s="82"/>
      <c r="Q22" s="82"/>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91" t="s">
        <v>408</v>
      </c>
      <c r="Z22" s="16">
        <f t="shared" si="2"/>
        <v>8.5848117764137644E-3</v>
      </c>
      <c r="AA22" s="75">
        <f>BK22+0.05</f>
        <v>0.60000000000000009</v>
      </c>
      <c r="AB22" s="75">
        <f>BL22+0.05</f>
        <v>0.65000000000000013</v>
      </c>
      <c r="AC22" s="82"/>
      <c r="AD22" s="75">
        <f>BN22+0.05</f>
        <v>0.55000000000000004</v>
      </c>
      <c r="AE22" s="75">
        <f>BO22+0.05</f>
        <v>0.60000000000000009</v>
      </c>
      <c r="AF22" s="82"/>
      <c r="AG22" s="75">
        <f>BQ22+0.05</f>
        <v>0.60000000000000009</v>
      </c>
      <c r="AH22" s="75">
        <f t="shared" si="41"/>
        <v>0.55000000000000004</v>
      </c>
      <c r="AI22" s="75">
        <f t="shared" si="24"/>
        <v>0.3</v>
      </c>
      <c r="AL22" s="80">
        <v>3</v>
      </c>
      <c r="AM22" s="75">
        <f t="shared" si="52"/>
        <v>0.4</v>
      </c>
      <c r="AN22" s="75">
        <f t="shared" ref="AN22:AN27" si="56">MROUND(D55,0.05)</f>
        <v>0.30000000000000004</v>
      </c>
      <c r="AO22" s="82"/>
      <c r="AP22" s="75">
        <f t="shared" ref="AP22:AU22" si="57">MROUND(F55,0.05)</f>
        <v>0.9</v>
      </c>
      <c r="AQ22" s="75">
        <f t="shared" si="57"/>
        <v>0.75</v>
      </c>
      <c r="AR22" s="75">
        <f t="shared" si="57"/>
        <v>0.55000000000000004</v>
      </c>
      <c r="AS22" s="75">
        <f t="shared" si="57"/>
        <v>1.3</v>
      </c>
      <c r="AT22" s="75">
        <f t="shared" si="57"/>
        <v>1.05</v>
      </c>
      <c r="AU22" s="75">
        <f t="shared" si="57"/>
        <v>0.9</v>
      </c>
      <c r="AW22" s="76" t="s">
        <v>391</v>
      </c>
      <c r="AX22" s="84">
        <v>8.5848117764137644E-3</v>
      </c>
      <c r="AY22" s="88">
        <f t="shared" si="49"/>
        <v>0.30000000000000004</v>
      </c>
      <c r="AZ22" s="89"/>
      <c r="BA22" s="89"/>
      <c r="BB22" s="88">
        <f t="shared" si="47"/>
        <v>0.9</v>
      </c>
      <c r="BC22" s="88">
        <f>MROUND(H160,0.05)</f>
        <v>0.5</v>
      </c>
      <c r="BD22" s="88">
        <f t="shared" si="33"/>
        <v>0.55000000000000004</v>
      </c>
      <c r="BE22" s="88">
        <f t="shared" si="34"/>
        <v>1.25</v>
      </c>
      <c r="BF22" s="88">
        <f t="shared" si="35"/>
        <v>0.70000000000000007</v>
      </c>
      <c r="BG22" s="88">
        <f t="shared" si="36"/>
        <v>0.8</v>
      </c>
      <c r="BI22" s="80" t="s">
        <v>408</v>
      </c>
      <c r="BJ22" s="16">
        <f t="shared" si="6"/>
        <v>2.592617861772532E-2</v>
      </c>
      <c r="BK22" s="75">
        <f>MROUND(AW150,0.05)</f>
        <v>0.55000000000000004</v>
      </c>
      <c r="BL22" s="75">
        <f>MROUND(AX150,0.05)</f>
        <v>0.60000000000000009</v>
      </c>
      <c r="BM22" s="82"/>
      <c r="BN22" s="75">
        <f>MROUND(AZ150,0.05)</f>
        <v>0.5</v>
      </c>
      <c r="BO22" s="75">
        <f>MROUND(BA150,0.05)</f>
        <v>0.55000000000000004</v>
      </c>
      <c r="BP22" s="82"/>
      <c r="BQ22" s="75">
        <f>MROUND(BC150,0.05)</f>
        <v>0.55000000000000004</v>
      </c>
      <c r="BR22" s="75">
        <f t="shared" si="43"/>
        <v>0.5</v>
      </c>
      <c r="BS22" s="75">
        <f t="shared" si="27"/>
        <v>0.25</v>
      </c>
    </row>
    <row r="23" spans="2:71" x14ac:dyDescent="0.25">
      <c r="B23" s="91">
        <v>4</v>
      </c>
      <c r="C23" s="75">
        <f t="shared" si="50"/>
        <v>0.35000000000000003</v>
      </c>
      <c r="D23" s="75">
        <f t="shared" si="54"/>
        <v>0.45</v>
      </c>
      <c r="E23" s="75">
        <f>AO23+0.05</f>
        <v>0.55000000000000004</v>
      </c>
      <c r="F23" s="82"/>
      <c r="G23" s="75">
        <f>AQ23+0.05</f>
        <v>0.95000000000000007</v>
      </c>
      <c r="H23" s="75">
        <f>AR23+0.05</f>
        <v>0.95000000000000007</v>
      </c>
      <c r="I23" s="75">
        <f>AS23+0.05</f>
        <v>0.60000000000000009</v>
      </c>
      <c r="J23" s="75">
        <f>AT23+0.05</f>
        <v>1.4000000000000001</v>
      </c>
      <c r="K23" s="75">
        <f>AU23+0.05</f>
        <v>1.3</v>
      </c>
      <c r="M23" s="91" t="s">
        <v>394</v>
      </c>
      <c r="N23" s="16">
        <v>7.5919944101088569E-3</v>
      </c>
      <c r="O23" s="75">
        <f t="shared" si="48"/>
        <v>0.60000000000000009</v>
      </c>
      <c r="P23" s="82"/>
      <c r="Q23" s="82"/>
      <c r="R23" s="75">
        <f t="shared" si="46"/>
        <v>1.05</v>
      </c>
      <c r="S23" s="75">
        <f>BC23+0.05</f>
        <v>0.5</v>
      </c>
      <c r="T23" s="75">
        <f t="shared" si="28"/>
        <v>0.60000000000000009</v>
      </c>
      <c r="U23" s="75">
        <f t="shared" si="29"/>
        <v>1.3</v>
      </c>
      <c r="V23" s="75">
        <f t="shared" si="30"/>
        <v>0.8</v>
      </c>
      <c r="W23" s="75">
        <f t="shared" si="31"/>
        <v>0.90000000000000013</v>
      </c>
      <c r="AL23" s="80">
        <v>4</v>
      </c>
      <c r="AM23" s="75">
        <f t="shared" si="52"/>
        <v>0.30000000000000004</v>
      </c>
      <c r="AN23" s="75">
        <f t="shared" si="56"/>
        <v>0.4</v>
      </c>
      <c r="AO23" s="75">
        <f>MROUND(E56,0.05)</f>
        <v>0.5</v>
      </c>
      <c r="AP23" s="82"/>
      <c r="AQ23" s="75">
        <f>MROUND(G56,0.05)</f>
        <v>0.9</v>
      </c>
      <c r="AR23" s="75">
        <f>MROUND(H56,0.05)</f>
        <v>0.9</v>
      </c>
      <c r="AS23" s="75">
        <f>MROUND(I56,0.05)</f>
        <v>0.55000000000000004</v>
      </c>
      <c r="AT23" s="75">
        <f>MROUND(J56,0.05)</f>
        <v>1.35</v>
      </c>
      <c r="AU23" s="75">
        <f>MROUND(K56,0.05)</f>
        <v>1.25</v>
      </c>
      <c r="AW23" s="80" t="s">
        <v>394</v>
      </c>
      <c r="AX23" s="16">
        <v>7.5919944101088569E-3</v>
      </c>
      <c r="AY23" s="88">
        <f t="shared" si="49"/>
        <v>0.55000000000000004</v>
      </c>
      <c r="AZ23" s="89"/>
      <c r="BA23" s="89"/>
      <c r="BB23" s="88">
        <f t="shared" si="47"/>
        <v>1</v>
      </c>
      <c r="BC23" s="88">
        <f>MROUND(H161,0.05)</f>
        <v>0.45</v>
      </c>
      <c r="BD23" s="88">
        <f t="shared" si="33"/>
        <v>0.55000000000000004</v>
      </c>
      <c r="BE23" s="88">
        <f t="shared" si="34"/>
        <v>1.25</v>
      </c>
      <c r="BF23" s="88">
        <f t="shared" si="35"/>
        <v>0.75</v>
      </c>
      <c r="BG23" s="88">
        <f t="shared" si="36"/>
        <v>0.85000000000000009</v>
      </c>
    </row>
    <row r="24" spans="2:71" x14ac:dyDescent="0.25">
      <c r="B24" s="91">
        <v>5</v>
      </c>
      <c r="C24" s="75">
        <f t="shared" si="50"/>
        <v>1.5000000000000002</v>
      </c>
      <c r="D24" s="75">
        <f t="shared" si="54"/>
        <v>0.4</v>
      </c>
      <c r="E24" s="75">
        <f>AO24+0.05</f>
        <v>0.60000000000000009</v>
      </c>
      <c r="F24" s="75">
        <f>AP24+0.05</f>
        <v>1</v>
      </c>
      <c r="G24" s="82"/>
      <c r="H24" s="75">
        <f>AR24+0.05</f>
        <v>1</v>
      </c>
      <c r="I24" s="75">
        <f>AS24+0.05</f>
        <v>0.65000000000000013</v>
      </c>
      <c r="J24" s="75">
        <f>AT24+0.05</f>
        <v>0.4</v>
      </c>
      <c r="K24" s="75">
        <f>AU24+0.05</f>
        <v>1.55</v>
      </c>
      <c r="M24" s="91" t="s">
        <v>402</v>
      </c>
      <c r="N24" s="16">
        <v>3.7218887997496784E-3</v>
      </c>
      <c r="O24" s="75">
        <f t="shared" si="48"/>
        <v>0.25</v>
      </c>
      <c r="P24" s="75">
        <f>AZ24+0.05</f>
        <v>0.55000000000000004</v>
      </c>
      <c r="Q24" s="82"/>
      <c r="R24" s="82"/>
      <c r="S24" s="75">
        <f>BC24+0.05</f>
        <v>0.90000000000000013</v>
      </c>
      <c r="T24" s="75">
        <f t="shared" si="28"/>
        <v>0.5</v>
      </c>
      <c r="U24" s="75">
        <f t="shared" si="29"/>
        <v>0.60000000000000009</v>
      </c>
      <c r="V24" s="75">
        <f t="shared" si="30"/>
        <v>1.2500000000000002</v>
      </c>
      <c r="W24" s="75">
        <f t="shared" si="31"/>
        <v>0.85000000000000009</v>
      </c>
      <c r="AL24" s="80">
        <v>5</v>
      </c>
      <c r="AM24" s="75">
        <f t="shared" si="52"/>
        <v>1.4500000000000002</v>
      </c>
      <c r="AN24" s="75">
        <f t="shared" si="56"/>
        <v>0.35000000000000003</v>
      </c>
      <c r="AO24" s="75">
        <f>MROUND(E57,0.05)</f>
        <v>0.55000000000000004</v>
      </c>
      <c r="AP24" s="75">
        <f>MROUND(F57,0.05)</f>
        <v>0.95000000000000007</v>
      </c>
      <c r="AQ24" s="82"/>
      <c r="AR24" s="75">
        <f>MROUND(H57,0.05)</f>
        <v>0.95000000000000007</v>
      </c>
      <c r="AS24" s="75">
        <f>MROUND(I57,0.05)</f>
        <v>0.60000000000000009</v>
      </c>
      <c r="AT24" s="75">
        <f>MROUND(J57,0.05)</f>
        <v>0.35000000000000003</v>
      </c>
      <c r="AU24" s="75">
        <f>MROUND(K57,0.05)</f>
        <v>1.5</v>
      </c>
      <c r="AW24" s="80" t="s">
        <v>402</v>
      </c>
      <c r="AX24" s="16">
        <v>3.7218887997496784E-3</v>
      </c>
      <c r="AY24" s="88">
        <f t="shared" si="49"/>
        <v>0.2</v>
      </c>
      <c r="AZ24" s="88">
        <f>MROUND(E162,0.05)</f>
        <v>0.5</v>
      </c>
      <c r="BA24" s="89"/>
      <c r="BB24" s="89"/>
      <c r="BC24" s="88">
        <f>MROUND(H162,0.05)</f>
        <v>0.85000000000000009</v>
      </c>
      <c r="BD24" s="88">
        <f t="shared" si="33"/>
        <v>0.45</v>
      </c>
      <c r="BE24" s="88">
        <f t="shared" si="34"/>
        <v>0.55000000000000004</v>
      </c>
      <c r="BF24" s="88">
        <f t="shared" si="35"/>
        <v>1.2000000000000002</v>
      </c>
      <c r="BG24" s="88">
        <f t="shared" si="36"/>
        <v>0.8</v>
      </c>
    </row>
    <row r="25" spans="2:71" x14ac:dyDescent="0.25">
      <c r="B25" s="91">
        <v>6</v>
      </c>
      <c r="C25" s="75">
        <f t="shared" si="50"/>
        <v>1.2000000000000002</v>
      </c>
      <c r="D25" s="75">
        <f t="shared" si="54"/>
        <v>1.35</v>
      </c>
      <c r="E25" s="75">
        <f>AO25+0.05</f>
        <v>0.60000000000000009</v>
      </c>
      <c r="F25" s="75">
        <f>AP25+0.05</f>
        <v>0.90000000000000013</v>
      </c>
      <c r="G25" s="75">
        <f>AQ25+0.05</f>
        <v>1</v>
      </c>
      <c r="H25" s="82"/>
      <c r="I25" s="75">
        <f>AS25+0.05</f>
        <v>0.55000000000000004</v>
      </c>
      <c r="J25" s="75">
        <f>AT25+0.05</f>
        <v>0.45</v>
      </c>
      <c r="K25" s="75">
        <f>AU25+0.05</f>
        <v>0.35000000000000003</v>
      </c>
      <c r="M25" s="91" t="s">
        <v>387</v>
      </c>
      <c r="N25" s="16">
        <v>4.8911547501135156E-3</v>
      </c>
      <c r="O25" s="75">
        <f t="shared" si="48"/>
        <v>0.4</v>
      </c>
      <c r="P25" s="75">
        <f>AZ25+0.05</f>
        <v>0.85000000000000009</v>
      </c>
      <c r="Q25" s="82"/>
      <c r="R25" s="82"/>
      <c r="S25" s="75">
        <f>BC25+0.05</f>
        <v>1</v>
      </c>
      <c r="T25" s="75">
        <f t="shared" si="28"/>
        <v>0.5</v>
      </c>
      <c r="U25" s="75">
        <f t="shared" si="29"/>
        <v>0.45</v>
      </c>
      <c r="V25" s="75">
        <f t="shared" si="30"/>
        <v>1.1500000000000001</v>
      </c>
      <c r="W25" s="75">
        <f t="shared" si="31"/>
        <v>0.8</v>
      </c>
      <c r="AL25" s="80">
        <v>6</v>
      </c>
      <c r="AM25" s="75">
        <f t="shared" si="52"/>
        <v>1.1500000000000001</v>
      </c>
      <c r="AN25" s="75">
        <f t="shared" si="56"/>
        <v>1.3</v>
      </c>
      <c r="AO25" s="75">
        <f>MROUND(E58,0.05)</f>
        <v>0.55000000000000004</v>
      </c>
      <c r="AP25" s="75">
        <f>MROUND(F58,0.05)</f>
        <v>0.85000000000000009</v>
      </c>
      <c r="AQ25" s="75">
        <f>MROUND(G58,0.05)</f>
        <v>0.95000000000000007</v>
      </c>
      <c r="AR25" s="82"/>
      <c r="AS25" s="75">
        <f>MROUND(I58,0.05)</f>
        <v>0.5</v>
      </c>
      <c r="AT25" s="75">
        <f>MROUND(J58,0.05)</f>
        <v>0.4</v>
      </c>
      <c r="AU25" s="75">
        <f>MROUND(K58,0.05)</f>
        <v>0.30000000000000004</v>
      </c>
      <c r="AW25" s="80" t="s">
        <v>387</v>
      </c>
      <c r="AX25" s="16">
        <v>4.8911547501135156E-3</v>
      </c>
      <c r="AY25" s="88">
        <f t="shared" si="49"/>
        <v>0.35000000000000003</v>
      </c>
      <c r="AZ25" s="88">
        <f>MROUND(E163,0.05)</f>
        <v>0.8</v>
      </c>
      <c r="BA25" s="89"/>
      <c r="BB25" s="89"/>
      <c r="BC25" s="88">
        <f>MROUND(H163,0.05)</f>
        <v>0.95000000000000007</v>
      </c>
      <c r="BD25" s="88">
        <f t="shared" si="33"/>
        <v>0.45</v>
      </c>
      <c r="BE25" s="88">
        <f t="shared" si="34"/>
        <v>0.4</v>
      </c>
      <c r="BF25" s="88">
        <f t="shared" si="35"/>
        <v>1.1000000000000001</v>
      </c>
      <c r="BG25" s="88">
        <f t="shared" si="36"/>
        <v>0.75</v>
      </c>
    </row>
    <row r="26" spans="2:71" x14ac:dyDescent="0.25">
      <c r="B26" s="91">
        <v>7</v>
      </c>
      <c r="C26" s="75">
        <f t="shared" si="50"/>
        <v>0.90000000000000013</v>
      </c>
      <c r="D26" s="75">
        <f t="shared" si="54"/>
        <v>1.1500000000000001</v>
      </c>
      <c r="E26" s="75">
        <f>AO26+0.05</f>
        <v>1.3</v>
      </c>
      <c r="F26" s="75">
        <f>AP26+0.05</f>
        <v>0.60000000000000009</v>
      </c>
      <c r="G26" s="75">
        <f>AQ26+0.05</f>
        <v>0.8</v>
      </c>
      <c r="H26" s="75">
        <f>AR26+0.05</f>
        <v>0.90000000000000013</v>
      </c>
      <c r="I26" s="82"/>
      <c r="J26" s="75">
        <f>AT26+0.05</f>
        <v>0.35000000000000003</v>
      </c>
      <c r="K26" s="75">
        <f>AU26+0.05</f>
        <v>0.4</v>
      </c>
      <c r="M26" s="91" t="s">
        <v>401</v>
      </c>
      <c r="N26" s="16">
        <v>3.6748358440006307E-3</v>
      </c>
      <c r="O26" s="75">
        <f t="shared" si="48"/>
        <v>0.45</v>
      </c>
      <c r="P26" s="75">
        <f>AZ26+0.05</f>
        <v>0.25</v>
      </c>
      <c r="Q26" s="75">
        <f>BA26+0.05</f>
        <v>1.1500000000000001</v>
      </c>
      <c r="R26" s="82"/>
      <c r="S26" s="82"/>
      <c r="T26" s="75">
        <f t="shared" si="28"/>
        <v>1.05</v>
      </c>
      <c r="U26" s="75">
        <f t="shared" si="29"/>
        <v>0.45</v>
      </c>
      <c r="V26" s="75">
        <f t="shared" si="30"/>
        <v>0.5</v>
      </c>
      <c r="W26" s="75">
        <f t="shared" si="31"/>
        <v>1.05</v>
      </c>
      <c r="AL26" s="80">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82"/>
      <c r="AT26" s="75">
        <f>MROUND(J59,0.05)</f>
        <v>0.30000000000000004</v>
      </c>
      <c r="AU26" s="75">
        <f>MROUND(K59,0.05)</f>
        <v>0.35000000000000003</v>
      </c>
      <c r="AW26" s="80" t="s">
        <v>401</v>
      </c>
      <c r="AX26" s="16">
        <v>3.6748358440006307E-3</v>
      </c>
      <c r="AY26" s="88">
        <f t="shared" si="49"/>
        <v>0.4</v>
      </c>
      <c r="AZ26" s="88">
        <f>MROUND(E164,0.05)</f>
        <v>0.2</v>
      </c>
      <c r="BA26" s="88">
        <f>MROUND(F164,0.05)</f>
        <v>1.1000000000000001</v>
      </c>
      <c r="BB26" s="89"/>
      <c r="BC26" s="89"/>
      <c r="BD26" s="88">
        <f t="shared" si="33"/>
        <v>1</v>
      </c>
      <c r="BE26" s="88">
        <f t="shared" si="34"/>
        <v>0.4</v>
      </c>
      <c r="BF26" s="88">
        <f t="shared" si="35"/>
        <v>0.45</v>
      </c>
      <c r="BG26" s="88">
        <f t="shared" si="36"/>
        <v>1</v>
      </c>
    </row>
    <row r="27" spans="2:71" x14ac:dyDescent="0.25">
      <c r="B27" s="91">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82"/>
      <c r="K27" s="75">
        <f>AU27+0.05</f>
        <v>0.3</v>
      </c>
      <c r="M27" s="91" t="s">
        <v>398</v>
      </c>
      <c r="N27" s="16">
        <v>2.4749854723999124E-3</v>
      </c>
      <c r="O27" s="75">
        <f t="shared" si="48"/>
        <v>0.35000000000000003</v>
      </c>
      <c r="P27" s="75">
        <f>AZ27+0.05</f>
        <v>0.45</v>
      </c>
      <c r="Q27" s="75">
        <f>BA27+0.05</f>
        <v>0.5</v>
      </c>
      <c r="R27" s="82"/>
      <c r="S27" s="82"/>
      <c r="T27" s="75">
        <f t="shared" si="28"/>
        <v>0.90000000000000013</v>
      </c>
      <c r="U27" s="75">
        <f t="shared" si="29"/>
        <v>0.35000000000000003</v>
      </c>
      <c r="V27" s="75">
        <f t="shared" si="30"/>
        <v>0.4</v>
      </c>
      <c r="W27" s="75">
        <f t="shared" si="31"/>
        <v>1.55</v>
      </c>
      <c r="AL27" s="80">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82"/>
      <c r="AU27" s="75">
        <f>MROUND(K60,0.05)</f>
        <v>0.25</v>
      </c>
      <c r="AW27" s="80" t="s">
        <v>398</v>
      </c>
      <c r="AX27" s="16">
        <v>2.4749854723999124E-3</v>
      </c>
      <c r="AY27" s="88">
        <f t="shared" si="49"/>
        <v>0.30000000000000004</v>
      </c>
      <c r="AZ27" s="88">
        <f>MROUND(E165,0.05)</f>
        <v>0.4</v>
      </c>
      <c r="BA27" s="88">
        <f>MROUND(F165,0.05)</f>
        <v>0.45</v>
      </c>
      <c r="BB27" s="89"/>
      <c r="BC27" s="89"/>
      <c r="BD27" s="88">
        <f t="shared" si="33"/>
        <v>0.85000000000000009</v>
      </c>
      <c r="BE27" s="88">
        <f t="shared" si="34"/>
        <v>0.30000000000000004</v>
      </c>
      <c r="BF27" s="88">
        <f t="shared" si="35"/>
        <v>0.35000000000000003</v>
      </c>
      <c r="BG27" s="88">
        <f t="shared" si="36"/>
        <v>1.5</v>
      </c>
    </row>
    <row r="28" spans="2:71" x14ac:dyDescent="0.25">
      <c r="O28" s="83"/>
      <c r="P28" s="83"/>
      <c r="Q28" s="83"/>
      <c r="R28" s="83"/>
      <c r="S28" s="83"/>
      <c r="T28" s="83"/>
      <c r="U28" s="83"/>
      <c r="V28" s="83"/>
      <c r="W28" s="83"/>
    </row>
    <row r="29" spans="2:71" x14ac:dyDescent="0.25">
      <c r="O29" s="83"/>
      <c r="P29" s="83"/>
      <c r="Q29" s="83"/>
      <c r="R29" s="83"/>
      <c r="S29" s="83"/>
      <c r="T29" s="83"/>
      <c r="U29" s="83"/>
      <c r="V29" s="83"/>
      <c r="W29" s="83"/>
    </row>
    <row r="30" spans="2:71" ht="18.75" x14ac:dyDescent="0.3">
      <c r="B30" s="257" t="s">
        <v>421</v>
      </c>
      <c r="C30" s="257"/>
      <c r="D30" s="257"/>
      <c r="E30" s="257"/>
      <c r="F30" s="257"/>
      <c r="G30" s="257"/>
      <c r="H30" s="257"/>
      <c r="I30" s="257"/>
      <c r="J30" s="257"/>
      <c r="K30" s="257"/>
      <c r="L30" s="257"/>
      <c r="M30" s="257"/>
      <c r="N30" s="257"/>
      <c r="O30" s="257"/>
      <c r="P30" s="257"/>
      <c r="Q30" s="257"/>
      <c r="R30" s="257"/>
      <c r="S30" s="257"/>
      <c r="T30" s="257"/>
      <c r="U30" s="257"/>
      <c r="V30" s="257"/>
      <c r="W30" s="257"/>
      <c r="X30" s="257"/>
      <c r="Y30" s="257"/>
      <c r="Z30" s="257"/>
      <c r="AA30" s="257"/>
      <c r="AB30" s="257"/>
      <c r="AC30" s="257"/>
      <c r="AD30" s="257"/>
      <c r="AE30" s="257"/>
      <c r="AF30" s="257"/>
      <c r="AG30" s="257"/>
      <c r="AH30" s="257"/>
      <c r="AI30" s="257"/>
      <c r="AJ30" s="257"/>
      <c r="AK30" s="257"/>
      <c r="AL30" s="257"/>
      <c r="AM30" s="257"/>
      <c r="AN30" s="257"/>
      <c r="AO30" s="257"/>
      <c r="AP30" s="257"/>
      <c r="AQ30" s="257"/>
      <c r="AR30" s="257"/>
      <c r="AS30" s="257"/>
      <c r="AT30" s="257"/>
      <c r="AV30" s="237" t="s">
        <v>432</v>
      </c>
      <c r="AW30" s="237"/>
      <c r="AX30" s="237"/>
      <c r="AY30" s="237"/>
      <c r="AZ30" s="237"/>
      <c r="BA30" s="237"/>
      <c r="BB30" s="237"/>
      <c r="BC30" s="237"/>
      <c r="BD30" s="237"/>
      <c r="BE30" s="237"/>
      <c r="BF30" s="237"/>
      <c r="BG30" s="237"/>
      <c r="BH30" s="237"/>
      <c r="BI30" s="237"/>
      <c r="BJ30" s="237"/>
      <c r="BK30" s="237"/>
      <c r="BL30" s="237"/>
      <c r="BM30" s="237"/>
      <c r="BN30" s="237"/>
      <c r="BO30" s="237"/>
    </row>
    <row r="31" spans="2:71" ht="15" customHeight="1" x14ac:dyDescent="0.25">
      <c r="AV31" s="249" t="s">
        <v>433</v>
      </c>
      <c r="AW31" s="249"/>
      <c r="AX31" s="249"/>
      <c r="AY31" s="249"/>
      <c r="AZ31" s="249"/>
      <c r="BA31" s="249"/>
      <c r="BB31" s="249"/>
      <c r="BC31" s="249"/>
      <c r="BD31" s="249"/>
      <c r="BE31" s="249"/>
      <c r="BF31" s="249"/>
      <c r="BG31" s="249"/>
      <c r="BH31" s="249"/>
      <c r="BI31" s="249"/>
      <c r="BJ31" s="249"/>
      <c r="BK31" s="249"/>
      <c r="BL31" s="249"/>
      <c r="BM31" s="249"/>
      <c r="BN31" s="249"/>
      <c r="BO31" s="249"/>
    </row>
    <row r="32" spans="2:71" x14ac:dyDescent="0.25">
      <c r="B32" s="256" t="s">
        <v>373</v>
      </c>
      <c r="C32" s="246" t="s">
        <v>374</v>
      </c>
      <c r="D32" s="247"/>
      <c r="E32" s="247"/>
      <c r="F32" s="247"/>
      <c r="G32" s="247"/>
      <c r="H32" s="247"/>
      <c r="I32" s="247"/>
      <c r="J32" s="247"/>
      <c r="K32" s="248"/>
      <c r="L32" s="258" t="s">
        <v>373</v>
      </c>
      <c r="M32" s="246" t="s">
        <v>375</v>
      </c>
      <c r="N32" s="247"/>
      <c r="O32" s="247"/>
      <c r="P32" s="247"/>
      <c r="Q32" s="247"/>
      <c r="R32" s="247"/>
      <c r="S32" s="247"/>
      <c r="T32" s="247"/>
      <c r="U32" s="247"/>
      <c r="V32" s="248"/>
      <c r="W32" s="260" t="s">
        <v>2</v>
      </c>
      <c r="Y32" s="256" t="s">
        <v>376</v>
      </c>
      <c r="Z32" s="241" t="s">
        <v>374</v>
      </c>
      <c r="AA32" s="241"/>
      <c r="AB32" s="241"/>
      <c r="AC32" s="241"/>
      <c r="AD32" s="241"/>
      <c r="AE32" s="241"/>
      <c r="AF32" s="241"/>
      <c r="AG32" s="241"/>
      <c r="AH32" s="241"/>
      <c r="AI32" s="256" t="s">
        <v>376</v>
      </c>
      <c r="AJ32" s="241" t="s">
        <v>375</v>
      </c>
      <c r="AK32" s="241"/>
      <c r="AL32" s="241"/>
      <c r="AM32" s="241"/>
      <c r="AN32" s="241"/>
      <c r="AO32" s="241"/>
      <c r="AP32" s="241"/>
      <c r="AQ32" s="241"/>
      <c r="AR32" s="241"/>
      <c r="AS32" s="241"/>
      <c r="AT32" s="240" t="s">
        <v>2</v>
      </c>
      <c r="AV32" s="249"/>
      <c r="AW32" s="249"/>
      <c r="AX32" s="249"/>
      <c r="AY32" s="249"/>
      <c r="AZ32" s="249"/>
      <c r="BA32" s="249"/>
      <c r="BB32" s="249"/>
      <c r="BC32" s="249"/>
      <c r="BD32" s="249"/>
      <c r="BE32" s="249"/>
      <c r="BF32" s="249"/>
      <c r="BG32" s="249"/>
      <c r="BH32" s="249"/>
      <c r="BI32" s="249"/>
      <c r="BJ32" s="249"/>
      <c r="BK32" s="249"/>
      <c r="BL32" s="249"/>
      <c r="BM32" s="249"/>
      <c r="BN32" s="249"/>
      <c r="BO32" s="249"/>
    </row>
    <row r="33" spans="2:67" x14ac:dyDescent="0.25">
      <c r="B33" s="256"/>
      <c r="C33" s="79">
        <v>1</v>
      </c>
      <c r="D33" s="79">
        <v>2</v>
      </c>
      <c r="E33" s="79">
        <v>3</v>
      </c>
      <c r="F33" s="79">
        <v>4</v>
      </c>
      <c r="G33" s="79">
        <v>5</v>
      </c>
      <c r="H33" s="79">
        <v>6</v>
      </c>
      <c r="I33" s="79">
        <v>7</v>
      </c>
      <c r="J33" s="79">
        <v>8</v>
      </c>
      <c r="K33" s="79">
        <v>9</v>
      </c>
      <c r="L33" s="259"/>
      <c r="M33" s="79">
        <v>1</v>
      </c>
      <c r="N33" s="79">
        <v>2</v>
      </c>
      <c r="O33" s="79">
        <v>3</v>
      </c>
      <c r="P33" s="79">
        <v>4</v>
      </c>
      <c r="Q33" s="79">
        <v>5</v>
      </c>
      <c r="R33" s="79">
        <v>6</v>
      </c>
      <c r="S33" s="79">
        <v>7</v>
      </c>
      <c r="T33" s="79">
        <v>8</v>
      </c>
      <c r="U33" s="79">
        <v>9</v>
      </c>
      <c r="V33" s="79" t="s">
        <v>4</v>
      </c>
      <c r="W33" s="243"/>
      <c r="Y33" s="256"/>
      <c r="Z33" s="79">
        <v>1</v>
      </c>
      <c r="AA33" s="79">
        <v>2</v>
      </c>
      <c r="AB33" s="79">
        <v>3</v>
      </c>
      <c r="AC33" s="79">
        <v>4</v>
      </c>
      <c r="AD33" s="79">
        <v>5</v>
      </c>
      <c r="AE33" s="79">
        <v>6</v>
      </c>
      <c r="AF33" s="79">
        <v>7</v>
      </c>
      <c r="AG33" s="79">
        <v>8</v>
      </c>
      <c r="AH33" s="79">
        <v>9</v>
      </c>
      <c r="AI33" s="256"/>
      <c r="AJ33" s="79">
        <v>1</v>
      </c>
      <c r="AK33" s="79">
        <v>2</v>
      </c>
      <c r="AL33" s="79">
        <v>3</v>
      </c>
      <c r="AM33" s="79">
        <v>4</v>
      </c>
      <c r="AN33" s="79">
        <v>5</v>
      </c>
      <c r="AO33" s="79">
        <v>6</v>
      </c>
      <c r="AP33" s="79">
        <v>7</v>
      </c>
      <c r="AQ33" s="79">
        <v>8</v>
      </c>
      <c r="AR33" s="79">
        <v>9</v>
      </c>
      <c r="AS33" s="79" t="s">
        <v>4</v>
      </c>
      <c r="AT33" s="240"/>
      <c r="AV33" s="249"/>
      <c r="AW33" s="249"/>
      <c r="AX33" s="249"/>
      <c r="AY33" s="249"/>
      <c r="AZ33" s="249"/>
      <c r="BA33" s="249"/>
      <c r="BB33" s="249"/>
      <c r="BC33" s="249"/>
      <c r="BD33" s="249"/>
      <c r="BE33" s="249"/>
      <c r="BF33" s="249"/>
      <c r="BG33" s="249"/>
      <c r="BH33" s="249"/>
      <c r="BI33" s="249"/>
      <c r="BJ33" s="249"/>
      <c r="BK33" s="249"/>
      <c r="BL33" s="249"/>
      <c r="BM33" s="249"/>
      <c r="BN33" s="249"/>
      <c r="BO33" s="249"/>
    </row>
    <row r="34" spans="2:67" x14ac:dyDescent="0.25">
      <c r="B34" s="79">
        <v>2</v>
      </c>
      <c r="C34" s="4">
        <v>1046</v>
      </c>
      <c r="D34" s="4">
        <v>141</v>
      </c>
      <c r="E34" s="4">
        <v>5480</v>
      </c>
      <c r="F34" s="4">
        <v>5999</v>
      </c>
      <c r="G34" s="4">
        <v>5080</v>
      </c>
      <c r="H34" s="4">
        <v>9749</v>
      </c>
      <c r="I34" s="4">
        <v>7316</v>
      </c>
      <c r="J34" s="4">
        <v>5230</v>
      </c>
      <c r="K34" s="4">
        <v>4534</v>
      </c>
      <c r="L34" s="79">
        <v>2</v>
      </c>
      <c r="M34" s="4">
        <v>8453</v>
      </c>
      <c r="N34" s="4">
        <v>11669</v>
      </c>
      <c r="O34" s="4">
        <v>13261</v>
      </c>
      <c r="P34" s="4">
        <v>16401</v>
      </c>
      <c r="Q34" s="4">
        <v>17556</v>
      </c>
      <c r="R34" s="4">
        <v>16668</v>
      </c>
      <c r="S34" s="4">
        <v>13323</v>
      </c>
      <c r="T34" s="4">
        <v>11880</v>
      </c>
      <c r="U34" s="4">
        <v>8812</v>
      </c>
      <c r="V34" s="4">
        <v>6598</v>
      </c>
      <c r="W34" s="81">
        <v>92429.87077112266</v>
      </c>
      <c r="Y34" s="79">
        <v>2</v>
      </c>
      <c r="Z34" s="4">
        <v>836</v>
      </c>
      <c r="AA34" s="4">
        <v>48</v>
      </c>
      <c r="AB34" s="4">
        <v>2249</v>
      </c>
      <c r="AC34" s="4">
        <v>2375</v>
      </c>
      <c r="AD34" s="4">
        <v>1903</v>
      </c>
      <c r="AE34" s="4">
        <v>3502</v>
      </c>
      <c r="AF34" s="4">
        <v>2374</v>
      </c>
      <c r="AG34" s="4">
        <v>1853</v>
      </c>
      <c r="AH34" s="4">
        <v>1618</v>
      </c>
      <c r="AI34" s="79">
        <v>2</v>
      </c>
      <c r="AJ34" s="4">
        <v>3102</v>
      </c>
      <c r="AK34" s="4">
        <v>4101</v>
      </c>
      <c r="AL34" s="4">
        <v>4955</v>
      </c>
      <c r="AM34" s="4">
        <v>6252</v>
      </c>
      <c r="AN34" s="4">
        <v>6426</v>
      </c>
      <c r="AO34" s="4">
        <v>6446</v>
      </c>
      <c r="AP34" s="4">
        <v>4973</v>
      </c>
      <c r="AQ34" s="4">
        <v>4122</v>
      </c>
      <c r="AR34" s="4">
        <v>3205</v>
      </c>
      <c r="AS34" s="4">
        <v>2552</v>
      </c>
      <c r="AT34" s="81">
        <v>34223.369358599179</v>
      </c>
    </row>
    <row r="35" spans="2:67" x14ac:dyDescent="0.25">
      <c r="B35" s="79">
        <v>3</v>
      </c>
      <c r="C35" s="4">
        <v>708</v>
      </c>
      <c r="D35" s="4">
        <v>694</v>
      </c>
      <c r="E35" s="4">
        <v>51</v>
      </c>
      <c r="F35" s="4">
        <v>2866</v>
      </c>
      <c r="G35" s="4">
        <v>2653</v>
      </c>
      <c r="H35" s="4">
        <v>1773</v>
      </c>
      <c r="I35" s="4">
        <v>3409</v>
      </c>
      <c r="J35" s="4">
        <v>2644</v>
      </c>
      <c r="K35" s="4">
        <v>1613</v>
      </c>
      <c r="L35" s="79">
        <v>3</v>
      </c>
      <c r="M35" s="4">
        <v>3427</v>
      </c>
      <c r="N35" s="4">
        <v>4601</v>
      </c>
      <c r="O35" s="4">
        <v>5080</v>
      </c>
      <c r="P35" s="4">
        <v>6546</v>
      </c>
      <c r="Q35" s="4">
        <v>7150</v>
      </c>
      <c r="R35" s="4">
        <v>6610</v>
      </c>
      <c r="S35" s="4">
        <v>5229</v>
      </c>
      <c r="T35" s="4">
        <v>5008</v>
      </c>
      <c r="U35" s="4">
        <v>3653</v>
      </c>
      <c r="V35" s="4">
        <v>2738</v>
      </c>
      <c r="W35" s="81">
        <v>36302.526078355368</v>
      </c>
      <c r="Y35" s="79">
        <v>3</v>
      </c>
      <c r="Z35" s="4">
        <v>798</v>
      </c>
      <c r="AA35" s="4">
        <v>746</v>
      </c>
      <c r="AB35" s="4">
        <v>36</v>
      </c>
      <c r="AC35" s="4">
        <v>2227</v>
      </c>
      <c r="AD35" s="4">
        <v>1925</v>
      </c>
      <c r="AE35" s="4">
        <v>1450</v>
      </c>
      <c r="AF35" s="4">
        <v>2285</v>
      </c>
      <c r="AG35" s="4">
        <v>1634</v>
      </c>
      <c r="AH35" s="4">
        <v>1253</v>
      </c>
      <c r="AI35" s="79">
        <v>3</v>
      </c>
      <c r="AJ35" s="4">
        <v>2853</v>
      </c>
      <c r="AK35" s="4">
        <v>3351</v>
      </c>
      <c r="AL35" s="4">
        <v>4218</v>
      </c>
      <c r="AM35" s="4">
        <v>5480</v>
      </c>
      <c r="AN35" s="4">
        <v>5380</v>
      </c>
      <c r="AO35" s="4">
        <v>5432</v>
      </c>
      <c r="AP35" s="4">
        <v>4248</v>
      </c>
      <c r="AQ35" s="4">
        <v>3474</v>
      </c>
      <c r="AR35" s="4">
        <v>2796</v>
      </c>
      <c r="AS35" s="4">
        <v>2251</v>
      </c>
      <c r="AT35" s="81">
        <v>28207.670251251442</v>
      </c>
      <c r="AW35" s="246" t="s">
        <v>434</v>
      </c>
      <c r="AX35" s="247"/>
      <c r="AY35" s="247"/>
      <c r="AZ35" s="247"/>
      <c r="BA35" s="247"/>
      <c r="BB35" s="247"/>
      <c r="BC35" s="247"/>
      <c r="BD35" s="247"/>
      <c r="BE35" s="248"/>
      <c r="BG35" s="241" t="s">
        <v>435</v>
      </c>
      <c r="BH35" s="241"/>
      <c r="BI35" s="241"/>
      <c r="BJ35" s="241"/>
      <c r="BK35" s="241"/>
      <c r="BL35" s="241"/>
      <c r="BM35" s="241"/>
      <c r="BN35" s="241"/>
      <c r="BO35" s="241"/>
    </row>
    <row r="36" spans="2:67" ht="15.75" thickBot="1" x14ac:dyDescent="0.3">
      <c r="B36" s="79">
        <v>4</v>
      </c>
      <c r="C36" s="4">
        <v>368</v>
      </c>
      <c r="D36" s="4">
        <v>694</v>
      </c>
      <c r="E36" s="4">
        <v>874</v>
      </c>
      <c r="F36" s="4">
        <v>34</v>
      </c>
      <c r="G36" s="4">
        <v>2296</v>
      </c>
      <c r="H36" s="4">
        <v>2030</v>
      </c>
      <c r="I36" s="4">
        <v>958</v>
      </c>
      <c r="J36" s="4">
        <v>2377</v>
      </c>
      <c r="K36" s="4">
        <v>1616</v>
      </c>
      <c r="L36" s="79">
        <v>4</v>
      </c>
      <c r="M36" s="4">
        <v>2452</v>
      </c>
      <c r="N36" s="4">
        <v>3302</v>
      </c>
      <c r="O36" s="4">
        <v>3498</v>
      </c>
      <c r="P36" s="4">
        <v>4463</v>
      </c>
      <c r="Q36" s="4">
        <v>4984</v>
      </c>
      <c r="R36" s="4">
        <v>4564</v>
      </c>
      <c r="S36" s="4">
        <v>3611</v>
      </c>
      <c r="T36" s="4">
        <v>3511</v>
      </c>
      <c r="U36" s="4">
        <v>2601</v>
      </c>
      <c r="V36" s="4">
        <v>2277</v>
      </c>
      <c r="W36" s="81">
        <v>25407.889604747837</v>
      </c>
      <c r="Y36" s="79">
        <v>4</v>
      </c>
      <c r="Z36" s="4">
        <v>311</v>
      </c>
      <c r="AA36" s="4">
        <v>868</v>
      </c>
      <c r="AB36" s="4">
        <v>970</v>
      </c>
      <c r="AC36" s="4">
        <v>28</v>
      </c>
      <c r="AD36" s="4">
        <v>1855</v>
      </c>
      <c r="AE36" s="4">
        <v>1690</v>
      </c>
      <c r="AF36" s="4">
        <v>790</v>
      </c>
      <c r="AG36" s="4">
        <v>1651</v>
      </c>
      <c r="AH36" s="4">
        <v>1197</v>
      </c>
      <c r="AI36" s="79">
        <v>4</v>
      </c>
      <c r="AJ36" s="4">
        <v>2378</v>
      </c>
      <c r="AK36" s="4">
        <v>2895</v>
      </c>
      <c r="AL36" s="4">
        <v>3476</v>
      </c>
      <c r="AM36" s="4">
        <v>4522</v>
      </c>
      <c r="AN36" s="4">
        <v>4516</v>
      </c>
      <c r="AO36" s="4">
        <v>4518</v>
      </c>
      <c r="AP36" s="4">
        <v>3562</v>
      </c>
      <c r="AQ36" s="4">
        <v>3012</v>
      </c>
      <c r="AR36" s="4">
        <v>2381</v>
      </c>
      <c r="AS36" s="4">
        <v>2125</v>
      </c>
      <c r="AT36" s="81">
        <v>23260.159054145548</v>
      </c>
      <c r="AW36" s="9">
        <v>1</v>
      </c>
      <c r="AX36" s="91">
        <v>2</v>
      </c>
      <c r="AY36" s="91">
        <v>3</v>
      </c>
      <c r="AZ36" s="91">
        <v>4</v>
      </c>
      <c r="BA36" s="91">
        <v>5</v>
      </c>
      <c r="BB36" s="91">
        <v>6</v>
      </c>
      <c r="BC36" s="91">
        <v>7</v>
      </c>
      <c r="BD36" s="91">
        <v>8</v>
      </c>
      <c r="BE36" s="91">
        <v>9</v>
      </c>
      <c r="BG36" s="91">
        <v>1</v>
      </c>
      <c r="BH36" s="91">
        <v>2</v>
      </c>
      <c r="BI36" s="91">
        <v>3</v>
      </c>
      <c r="BJ36" s="91">
        <v>4</v>
      </c>
      <c r="BK36" s="91">
        <v>5</v>
      </c>
      <c r="BL36" s="91">
        <v>6</v>
      </c>
      <c r="BM36" s="91">
        <v>7</v>
      </c>
      <c r="BN36" s="91">
        <v>8</v>
      </c>
      <c r="BO36" s="91">
        <v>9</v>
      </c>
    </row>
    <row r="37" spans="2:67" ht="15.75" thickBot="1" x14ac:dyDescent="0.3">
      <c r="B37" s="79">
        <v>5</v>
      </c>
      <c r="C37" s="4">
        <v>1461</v>
      </c>
      <c r="D37" s="4">
        <v>461</v>
      </c>
      <c r="E37" s="4">
        <v>796</v>
      </c>
      <c r="F37" s="4">
        <v>1658</v>
      </c>
      <c r="G37" s="4">
        <v>23</v>
      </c>
      <c r="H37" s="4">
        <v>1700</v>
      </c>
      <c r="I37" s="4">
        <v>814</v>
      </c>
      <c r="J37" s="4">
        <v>440</v>
      </c>
      <c r="K37" s="4">
        <v>1473</v>
      </c>
      <c r="L37" s="79">
        <v>5</v>
      </c>
      <c r="M37" s="4">
        <v>1984</v>
      </c>
      <c r="N37" s="4">
        <v>2588</v>
      </c>
      <c r="O37" s="4">
        <v>2817</v>
      </c>
      <c r="P37" s="4">
        <v>3448</v>
      </c>
      <c r="Q37" s="4">
        <v>3850</v>
      </c>
      <c r="R37" s="4">
        <v>3660</v>
      </c>
      <c r="S37" s="4">
        <v>2766</v>
      </c>
      <c r="T37" s="4">
        <v>2675</v>
      </c>
      <c r="U37" s="4">
        <v>1971</v>
      </c>
      <c r="V37" s="4">
        <v>1588</v>
      </c>
      <c r="W37" s="81">
        <v>19760.902831058775</v>
      </c>
      <c r="Y37" s="79">
        <v>5</v>
      </c>
      <c r="Z37" s="4">
        <v>1183</v>
      </c>
      <c r="AA37" s="4">
        <v>445</v>
      </c>
      <c r="AB37" s="4">
        <v>962</v>
      </c>
      <c r="AC37" s="4">
        <v>1454</v>
      </c>
      <c r="AD37" s="4">
        <v>35</v>
      </c>
      <c r="AE37" s="4">
        <v>1496</v>
      </c>
      <c r="AF37" s="4">
        <v>879</v>
      </c>
      <c r="AG37" s="4">
        <v>477</v>
      </c>
      <c r="AH37" s="4">
        <v>1177</v>
      </c>
      <c r="AI37" s="79">
        <v>5</v>
      </c>
      <c r="AJ37" s="4">
        <v>2113</v>
      </c>
      <c r="AK37" s="4">
        <v>2647</v>
      </c>
      <c r="AL37" s="4">
        <v>3141</v>
      </c>
      <c r="AM37" s="4">
        <v>3999</v>
      </c>
      <c r="AN37" s="4">
        <v>3993</v>
      </c>
      <c r="AO37" s="4">
        <v>4111</v>
      </c>
      <c r="AP37" s="4">
        <v>3197</v>
      </c>
      <c r="AQ37" s="4">
        <v>2675</v>
      </c>
      <c r="AR37" s="4">
        <v>2161</v>
      </c>
      <c r="AS37" s="4">
        <v>1817</v>
      </c>
      <c r="AT37" s="81">
        <v>20657.437314620969</v>
      </c>
      <c r="AV37" s="90">
        <v>1</v>
      </c>
      <c r="AW37" s="94">
        <f t="shared" ref="AW37:AW45" si="58">AW48*2/BF48</f>
        <v>0.70261985217097978</v>
      </c>
      <c r="AX37" s="92">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0">
        <v>1</v>
      </c>
      <c r="BG37" s="75">
        <f>AW59-BF59/2</f>
        <v>-6.4869128331173226E-2</v>
      </c>
      <c r="BH37" s="96">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79">
        <v>6</v>
      </c>
      <c r="C38" s="4">
        <v>1494</v>
      </c>
      <c r="D38" s="4">
        <v>2340</v>
      </c>
      <c r="E38" s="4">
        <v>966</v>
      </c>
      <c r="F38" s="4">
        <v>1912</v>
      </c>
      <c r="G38" s="4">
        <v>2324</v>
      </c>
      <c r="H38" s="4">
        <v>38</v>
      </c>
      <c r="I38" s="4">
        <v>858</v>
      </c>
      <c r="J38" s="4">
        <v>706</v>
      </c>
      <c r="K38" s="4">
        <v>357</v>
      </c>
      <c r="L38" s="79">
        <v>6</v>
      </c>
      <c r="M38" s="4">
        <v>2651</v>
      </c>
      <c r="N38" s="4">
        <v>3552</v>
      </c>
      <c r="O38" s="4">
        <v>3597</v>
      </c>
      <c r="P38" s="4">
        <v>4565</v>
      </c>
      <c r="Q38" s="4">
        <v>5013</v>
      </c>
      <c r="R38" s="4">
        <v>4558</v>
      </c>
      <c r="S38" s="4">
        <v>3599</v>
      </c>
      <c r="T38" s="4">
        <v>3396</v>
      </c>
      <c r="U38" s="4">
        <v>2541</v>
      </c>
      <c r="V38" s="4">
        <v>2208</v>
      </c>
      <c r="W38" s="81">
        <v>25498.027247938193</v>
      </c>
      <c r="Y38" s="79">
        <v>6</v>
      </c>
      <c r="Z38" s="4">
        <v>1174</v>
      </c>
      <c r="AA38" s="4">
        <v>1682</v>
      </c>
      <c r="AB38" s="4">
        <v>784</v>
      </c>
      <c r="AC38" s="4">
        <v>1665</v>
      </c>
      <c r="AD38" s="4">
        <v>1876</v>
      </c>
      <c r="AE38" s="4">
        <v>36</v>
      </c>
      <c r="AF38" s="4">
        <v>949</v>
      </c>
      <c r="AG38" s="4">
        <v>846</v>
      </c>
      <c r="AH38" s="4">
        <v>322</v>
      </c>
      <c r="AI38" s="79">
        <v>6</v>
      </c>
      <c r="AJ38" s="4">
        <v>2381</v>
      </c>
      <c r="AK38" s="4">
        <v>3008</v>
      </c>
      <c r="AL38" s="4">
        <v>3420</v>
      </c>
      <c r="AM38" s="4">
        <v>4436</v>
      </c>
      <c r="AN38" s="4">
        <v>4530</v>
      </c>
      <c r="AO38" s="4">
        <v>4517</v>
      </c>
      <c r="AP38" s="4">
        <v>3448</v>
      </c>
      <c r="AQ38" s="4">
        <v>2954</v>
      </c>
      <c r="AR38" s="4">
        <v>2408</v>
      </c>
      <c r="AS38" s="4">
        <v>2104</v>
      </c>
      <c r="AT38" s="81">
        <v>23148.606063009749</v>
      </c>
      <c r="AV38" s="91">
        <v>2</v>
      </c>
      <c r="AW38" s="93">
        <f t="shared" si="58"/>
        <v>1.1454237583575084</v>
      </c>
      <c r="AX38" s="94">
        <f t="shared" si="59"/>
        <v>0.81691390624217308</v>
      </c>
      <c r="AY38" s="92">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0">
        <v>2</v>
      </c>
      <c r="BG38" s="95">
        <f t="shared" ref="BG38:BG45" si="68">AW60-BF60/2</f>
        <v>2.4742827122205852E-2</v>
      </c>
      <c r="BH38" s="99">
        <f t="shared" ref="BH38:BH45" si="69">AX60-BG60/2</f>
        <v>-2.7099539037741274E-2</v>
      </c>
      <c r="BI38" s="97">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79">
        <v>7</v>
      </c>
      <c r="C39" s="4">
        <v>1530</v>
      </c>
      <c r="D39" s="4">
        <v>2639</v>
      </c>
      <c r="E39" s="4">
        <v>3289</v>
      </c>
      <c r="F39" s="4">
        <v>1753</v>
      </c>
      <c r="G39" s="4">
        <v>2720</v>
      </c>
      <c r="H39" s="4">
        <v>2817</v>
      </c>
      <c r="I39" s="4">
        <v>58</v>
      </c>
      <c r="J39" s="4">
        <v>751</v>
      </c>
      <c r="K39" s="4">
        <v>645</v>
      </c>
      <c r="L39" s="79">
        <v>7</v>
      </c>
      <c r="M39" s="4">
        <v>3518</v>
      </c>
      <c r="N39" s="4">
        <v>4835</v>
      </c>
      <c r="O39" s="4">
        <v>5173</v>
      </c>
      <c r="P39" s="4">
        <v>6576</v>
      </c>
      <c r="Q39" s="4">
        <v>7059</v>
      </c>
      <c r="R39" s="4">
        <v>6447</v>
      </c>
      <c r="S39" s="4">
        <v>5140</v>
      </c>
      <c r="T39" s="4">
        <v>4646</v>
      </c>
      <c r="U39" s="4">
        <v>3451</v>
      </c>
      <c r="V39" s="4">
        <v>2679</v>
      </c>
      <c r="W39" s="81">
        <v>35905.374159571198</v>
      </c>
      <c r="Y39" s="79">
        <v>7</v>
      </c>
      <c r="Z39" s="4">
        <v>1241</v>
      </c>
      <c r="AA39" s="4">
        <v>1625</v>
      </c>
      <c r="AB39" s="4">
        <v>2264</v>
      </c>
      <c r="AC39" s="4">
        <v>1416</v>
      </c>
      <c r="AD39" s="4">
        <v>1919</v>
      </c>
      <c r="AE39" s="4">
        <v>2142</v>
      </c>
      <c r="AF39" s="4">
        <v>40</v>
      </c>
      <c r="AG39" s="4">
        <v>769</v>
      </c>
      <c r="AH39" s="4">
        <v>731</v>
      </c>
      <c r="AI39" s="79">
        <v>7</v>
      </c>
      <c r="AJ39" s="4">
        <v>2739</v>
      </c>
      <c r="AK39" s="4">
        <v>3586</v>
      </c>
      <c r="AL39" s="4">
        <v>4257</v>
      </c>
      <c r="AM39" s="4">
        <v>5468</v>
      </c>
      <c r="AN39" s="4">
        <v>5386</v>
      </c>
      <c r="AO39" s="4">
        <v>5376</v>
      </c>
      <c r="AP39" s="4">
        <v>4229</v>
      </c>
      <c r="AQ39" s="4">
        <v>3469</v>
      </c>
      <c r="AR39" s="4">
        <v>2763</v>
      </c>
      <c r="AS39" s="4">
        <v>2336</v>
      </c>
      <c r="AT39" s="81">
        <v>28163.593215729492</v>
      </c>
      <c r="AV39" s="91">
        <v>3</v>
      </c>
      <c r="AW39" s="43">
        <f t="shared" si="58"/>
        <v>1.0882605171340296</v>
      </c>
      <c r="AX39" s="93">
        <f t="shared" si="59"/>
        <v>1.1019964392981885</v>
      </c>
      <c r="AY39" s="94">
        <f t="shared" si="60"/>
        <v>1.0173587949676559</v>
      </c>
      <c r="AZ39" s="92">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0">
        <v>3</v>
      </c>
      <c r="BG39" s="75">
        <f t="shared" si="68"/>
        <v>1.2911641271881741E-2</v>
      </c>
      <c r="BH39" s="98">
        <f t="shared" si="69"/>
        <v>1.2897892685408308E-2</v>
      </c>
      <c r="BI39" s="99">
        <f t="shared" si="70"/>
        <v>1.9230835329742679E-3</v>
      </c>
      <c r="BJ39" s="97">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79">
        <v>8</v>
      </c>
      <c r="C40" s="4">
        <v>4475</v>
      </c>
      <c r="D40" s="4">
        <v>5298</v>
      </c>
      <c r="E40" s="4">
        <v>6984</v>
      </c>
      <c r="F40" s="4">
        <v>9694</v>
      </c>
      <c r="G40" s="4">
        <v>5030</v>
      </c>
      <c r="H40" s="4">
        <v>5825</v>
      </c>
      <c r="I40" s="4">
        <v>5426</v>
      </c>
      <c r="J40" s="4">
        <v>145</v>
      </c>
      <c r="K40" s="4">
        <v>1103</v>
      </c>
      <c r="L40" s="79">
        <v>8</v>
      </c>
      <c r="M40" s="4">
        <v>8761</v>
      </c>
      <c r="N40" s="4">
        <v>11660</v>
      </c>
      <c r="O40" s="4">
        <v>13312</v>
      </c>
      <c r="P40" s="4">
        <v>16400</v>
      </c>
      <c r="Q40" s="4">
        <v>17565</v>
      </c>
      <c r="R40" s="4">
        <v>16193</v>
      </c>
      <c r="S40" s="4">
        <v>13236</v>
      </c>
      <c r="T40" s="4">
        <v>11553</v>
      </c>
      <c r="U40" s="4">
        <v>8483</v>
      </c>
      <c r="V40" s="4">
        <v>6628</v>
      </c>
      <c r="W40" s="81">
        <v>91651.409307205962</v>
      </c>
      <c r="Y40" s="79">
        <v>8</v>
      </c>
      <c r="Z40" s="4">
        <v>1633</v>
      </c>
      <c r="AA40" s="4">
        <v>1834</v>
      </c>
      <c r="AB40" s="4">
        <v>2334</v>
      </c>
      <c r="AC40" s="4">
        <v>3481</v>
      </c>
      <c r="AD40" s="4">
        <v>1895</v>
      </c>
      <c r="AE40" s="4">
        <v>2330</v>
      </c>
      <c r="AF40" s="4">
        <v>2259</v>
      </c>
      <c r="AG40" s="4">
        <v>42</v>
      </c>
      <c r="AH40" s="4">
        <v>855</v>
      </c>
      <c r="AI40" s="79">
        <v>8</v>
      </c>
      <c r="AJ40" s="4">
        <v>3203</v>
      </c>
      <c r="AK40" s="4">
        <v>4064</v>
      </c>
      <c r="AL40" s="4">
        <v>4949</v>
      </c>
      <c r="AM40" s="4">
        <v>6519</v>
      </c>
      <c r="AN40" s="4">
        <v>6380</v>
      </c>
      <c r="AO40" s="4">
        <v>6403</v>
      </c>
      <c r="AP40" s="4">
        <v>5128</v>
      </c>
      <c r="AQ40" s="4">
        <v>4184</v>
      </c>
      <c r="AR40" s="4">
        <v>3201</v>
      </c>
      <c r="AS40" s="4">
        <v>2567</v>
      </c>
      <c r="AT40" s="81">
        <v>34424.164742643625</v>
      </c>
      <c r="AV40" s="91">
        <v>4</v>
      </c>
      <c r="AW40" s="43">
        <f t="shared" si="58"/>
        <v>0.97168123864172973</v>
      </c>
      <c r="AX40" s="43">
        <f t="shared" si="59"/>
        <v>1.261231872355544</v>
      </c>
      <c r="AY40" s="93">
        <f t="shared" si="60"/>
        <v>1.1596049346453223</v>
      </c>
      <c r="AZ40" s="94">
        <f t="shared" si="61"/>
        <v>1.1231151139650821</v>
      </c>
      <c r="BA40" s="92">
        <f t="shared" si="62"/>
        <v>1.0742774501163763</v>
      </c>
      <c r="BB40" s="43">
        <f t="shared" si="63"/>
        <v>1.1917628218289327</v>
      </c>
      <c r="BC40" s="43">
        <f t="shared" si="64"/>
        <v>1.2653031248852495</v>
      </c>
      <c r="BD40" s="43">
        <f t="shared" si="65"/>
        <v>1.0466387379721149</v>
      </c>
      <c r="BE40" s="43">
        <f t="shared" si="66"/>
        <v>1.0682640600896731</v>
      </c>
      <c r="BF40" s="90">
        <v>4</v>
      </c>
      <c r="BG40" s="75">
        <f t="shared" si="68"/>
        <v>-4.0156649486627893E-3</v>
      </c>
      <c r="BH40" s="75">
        <f t="shared" si="69"/>
        <v>3.2823343208473688E-2</v>
      </c>
      <c r="BI40" s="98">
        <f t="shared" si="70"/>
        <v>1.7641329491497895E-2</v>
      </c>
      <c r="BJ40" s="99">
        <f t="shared" si="71"/>
        <v>1.2176859705369095E-2</v>
      </c>
      <c r="BK40" s="97">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91">
        <v>5</v>
      </c>
      <c r="AW41" s="43">
        <f t="shared" si="58"/>
        <v>1.0292112130650728</v>
      </c>
      <c r="AX41" s="43">
        <f t="shared" si="59"/>
        <v>1.160039631353635</v>
      </c>
      <c r="AY41" s="43">
        <f t="shared" si="60"/>
        <v>1.2460055686442493</v>
      </c>
      <c r="AZ41" s="93">
        <f t="shared" si="61"/>
        <v>1.0525034526345358</v>
      </c>
      <c r="BA41" s="94">
        <f t="shared" si="62"/>
        <v>1.0517746160562946</v>
      </c>
      <c r="BB41" s="92">
        <f t="shared" si="63"/>
        <v>1.0513667909919266</v>
      </c>
      <c r="BC41" s="43">
        <f t="shared" si="64"/>
        <v>1.2414703190515719</v>
      </c>
      <c r="BD41" s="43">
        <f t="shared" si="65"/>
        <v>1.1577054890724199</v>
      </c>
      <c r="BE41" s="43">
        <f t="shared" si="66"/>
        <v>1.0186183571643841</v>
      </c>
      <c r="BF41" s="90">
        <v>5</v>
      </c>
      <c r="BG41" s="75">
        <f t="shared" si="68"/>
        <v>4.0694074379855061E-3</v>
      </c>
      <c r="BH41" s="75">
        <f t="shared" si="69"/>
        <v>2.0079652493714101E-2</v>
      </c>
      <c r="BI41" s="75">
        <f t="shared" si="70"/>
        <v>2.6940180883401499E-2</v>
      </c>
      <c r="BJ41" s="98">
        <f t="shared" si="71"/>
        <v>5.2609111719893464E-3</v>
      </c>
      <c r="BK41" s="99">
        <f t="shared" si="72"/>
        <v>4.7284872593537641E-3</v>
      </c>
      <c r="BL41" s="97">
        <f t="shared" si="73"/>
        <v>5.1037640259691403E-3</v>
      </c>
      <c r="BM41" s="75">
        <f t="shared" si="74"/>
        <v>2.6609468232821704E-2</v>
      </c>
      <c r="BN41" s="75">
        <f t="shared" si="75"/>
        <v>1.9751285322925638E-2</v>
      </c>
      <c r="BO41" s="75">
        <f t="shared" si="76"/>
        <v>2.6081735279768758E-3</v>
      </c>
    </row>
    <row r="42" spans="2:67" ht="15.75" thickBot="1" x14ac:dyDescent="0.3">
      <c r="B42" s="256" t="s">
        <v>373</v>
      </c>
      <c r="C42" s="246" t="s">
        <v>374</v>
      </c>
      <c r="D42" s="247"/>
      <c r="E42" s="247"/>
      <c r="F42" s="247"/>
      <c r="G42" s="247"/>
      <c r="H42" s="247"/>
      <c r="I42" s="247"/>
      <c r="J42" s="247"/>
      <c r="K42" s="248"/>
      <c r="L42" s="258" t="s">
        <v>373</v>
      </c>
      <c r="M42" s="246" t="s">
        <v>375</v>
      </c>
      <c r="N42" s="247"/>
      <c r="O42" s="247"/>
      <c r="P42" s="247"/>
      <c r="Q42" s="247"/>
      <c r="R42" s="247"/>
      <c r="S42" s="247"/>
      <c r="T42" s="247"/>
      <c r="U42" s="247"/>
      <c r="V42" s="248"/>
      <c r="Y42" s="256" t="s">
        <v>376</v>
      </c>
      <c r="Z42" s="241" t="s">
        <v>374</v>
      </c>
      <c r="AA42" s="241"/>
      <c r="AB42" s="241"/>
      <c r="AC42" s="241"/>
      <c r="AD42" s="241"/>
      <c r="AE42" s="241"/>
      <c r="AF42" s="241"/>
      <c r="AG42" s="241"/>
      <c r="AH42" s="241"/>
      <c r="AI42" s="256" t="s">
        <v>376</v>
      </c>
      <c r="AJ42" s="241" t="s">
        <v>375</v>
      </c>
      <c r="AK42" s="241"/>
      <c r="AL42" s="241"/>
      <c r="AM42" s="241"/>
      <c r="AN42" s="241"/>
      <c r="AO42" s="241"/>
      <c r="AP42" s="241"/>
      <c r="AQ42" s="241"/>
      <c r="AR42" s="241"/>
      <c r="AS42" s="241"/>
      <c r="AV42" s="91">
        <v>6</v>
      </c>
      <c r="AW42" s="43">
        <f t="shared" si="58"/>
        <v>1.056757459345484</v>
      </c>
      <c r="AX42" s="43">
        <f t="shared" si="59"/>
        <v>1.0463345589431556</v>
      </c>
      <c r="AY42" s="43">
        <f t="shared" si="60"/>
        <v>1.2944171870353851</v>
      </c>
      <c r="AZ42" s="43">
        <f t="shared" si="61"/>
        <v>1.225966303270565</v>
      </c>
      <c r="BA42" s="93">
        <f t="shared" si="62"/>
        <v>1.0949240425725462</v>
      </c>
      <c r="BB42" s="94">
        <f t="shared" si="63"/>
        <v>1.1115060154829748</v>
      </c>
      <c r="BC42" s="92">
        <f t="shared" si="64"/>
        <v>1.1369393043541736</v>
      </c>
      <c r="BD42" s="43">
        <f t="shared" si="65"/>
        <v>1.2464107823029593</v>
      </c>
      <c r="BE42" s="43">
        <f t="shared" si="66"/>
        <v>0.96937061129539481</v>
      </c>
      <c r="BF42" s="90">
        <v>6</v>
      </c>
      <c r="BG42" s="75">
        <f t="shared" si="68"/>
        <v>8.0058342771933411E-3</v>
      </c>
      <c r="BH42" s="75">
        <f t="shared" si="69"/>
        <v>5.8016834660169492E-3</v>
      </c>
      <c r="BI42" s="75">
        <f t="shared" si="70"/>
        <v>3.2271864279719356E-2</v>
      </c>
      <c r="BJ42" s="75">
        <f t="shared" si="71"/>
        <v>2.2294109498626993E-2</v>
      </c>
      <c r="BK42" s="98">
        <f t="shared" si="72"/>
        <v>8.5028886190852554E-3</v>
      </c>
      <c r="BL42" s="99">
        <f t="shared" si="73"/>
        <v>1.1120572345852051E-2</v>
      </c>
      <c r="BM42" s="97">
        <f t="shared" si="74"/>
        <v>1.5286458121134577E-2</v>
      </c>
      <c r="BN42" s="75">
        <f t="shared" si="75"/>
        <v>3.0837740276883713E-2</v>
      </c>
      <c r="BO42" s="75">
        <f t="shared" si="76"/>
        <v>-4.3451512756370048E-3</v>
      </c>
    </row>
    <row r="43" spans="2:67" ht="15.75" thickBot="1" x14ac:dyDescent="0.3">
      <c r="B43" s="256"/>
      <c r="C43" s="79">
        <v>1</v>
      </c>
      <c r="D43" s="79">
        <v>2</v>
      </c>
      <c r="E43" s="79">
        <v>3</v>
      </c>
      <c r="F43" s="79">
        <v>4</v>
      </c>
      <c r="G43" s="79">
        <v>5</v>
      </c>
      <c r="H43" s="79">
        <v>6</v>
      </c>
      <c r="I43" s="79">
        <v>7</v>
      </c>
      <c r="J43" s="79">
        <v>8</v>
      </c>
      <c r="K43" s="79">
        <v>9</v>
      </c>
      <c r="L43" s="259"/>
      <c r="M43" s="79">
        <v>1</v>
      </c>
      <c r="N43" s="79">
        <v>2</v>
      </c>
      <c r="O43" s="79">
        <v>3</v>
      </c>
      <c r="P43" s="79">
        <v>4</v>
      </c>
      <c r="Q43" s="79">
        <v>5</v>
      </c>
      <c r="R43" s="79">
        <v>6</v>
      </c>
      <c r="S43" s="79">
        <v>7</v>
      </c>
      <c r="T43" s="79">
        <v>8</v>
      </c>
      <c r="U43" s="79">
        <v>9</v>
      </c>
      <c r="V43" s="79" t="s">
        <v>4</v>
      </c>
      <c r="Y43" s="256"/>
      <c r="Z43" s="79">
        <v>1</v>
      </c>
      <c r="AA43" s="79">
        <v>2</v>
      </c>
      <c r="AB43" s="79">
        <v>3</v>
      </c>
      <c r="AC43" s="79">
        <v>4</v>
      </c>
      <c r="AD43" s="79">
        <v>5</v>
      </c>
      <c r="AE43" s="79">
        <v>6</v>
      </c>
      <c r="AF43" s="79">
        <v>7</v>
      </c>
      <c r="AG43" s="79">
        <v>8</v>
      </c>
      <c r="AH43" s="79">
        <v>9</v>
      </c>
      <c r="AI43" s="256"/>
      <c r="AJ43" s="79">
        <v>1</v>
      </c>
      <c r="AK43" s="79">
        <v>2</v>
      </c>
      <c r="AL43" s="79">
        <v>3</v>
      </c>
      <c r="AM43" s="79">
        <v>4</v>
      </c>
      <c r="AN43" s="79">
        <v>5</v>
      </c>
      <c r="AO43" s="79">
        <v>6</v>
      </c>
      <c r="AP43" s="79">
        <v>7</v>
      </c>
      <c r="AQ43" s="79">
        <v>8</v>
      </c>
      <c r="AR43" s="79">
        <v>9</v>
      </c>
      <c r="AS43" s="79" t="s">
        <v>4</v>
      </c>
      <c r="AV43" s="91">
        <v>7</v>
      </c>
      <c r="AW43" s="43">
        <f t="shared" si="58"/>
        <v>1.0430032184126456</v>
      </c>
      <c r="AX43" s="43">
        <f t="shared" si="59"/>
        <v>1.0956572122282309</v>
      </c>
      <c r="AY43" s="43">
        <f t="shared" si="60"/>
        <v>1.0916755146348034</v>
      </c>
      <c r="AZ43" s="43">
        <f t="shared" si="61"/>
        <v>1.3186752529898804</v>
      </c>
      <c r="BA43" s="43">
        <f t="shared" si="62"/>
        <v>1.1983383129374208</v>
      </c>
      <c r="BB43" s="93">
        <f t="shared" si="63"/>
        <v>1.0179204915334821</v>
      </c>
      <c r="BC43" s="94">
        <f t="shared" si="64"/>
        <v>1.0279771678786458</v>
      </c>
      <c r="BD43" s="92">
        <f t="shared" si="65"/>
        <v>1.0814062947652765</v>
      </c>
      <c r="BE43" s="43">
        <f t="shared" si="66"/>
        <v>1.0825976110665219</v>
      </c>
      <c r="BF43" s="90">
        <v>7</v>
      </c>
      <c r="BG43" s="75">
        <f t="shared" si="68"/>
        <v>6.2489429777481953E-3</v>
      </c>
      <c r="BH43" s="75">
        <f t="shared" si="69"/>
        <v>1.1966354766005494E-2</v>
      </c>
      <c r="BI43" s="75">
        <f t="shared" si="70"/>
        <v>9.9834673091060838E-3</v>
      </c>
      <c r="BJ43" s="75">
        <f t="shared" si="71"/>
        <v>2.9890000655785232E-2</v>
      </c>
      <c r="BK43" s="75">
        <f t="shared" si="72"/>
        <v>1.6725974962810072E-2</v>
      </c>
      <c r="BL43" s="98">
        <f t="shared" si="73"/>
        <v>1.6912356029255005E-3</v>
      </c>
      <c r="BM43" s="99">
        <f t="shared" si="74"/>
        <v>3.087367850646644E-3</v>
      </c>
      <c r="BN43" s="97">
        <f t="shared" si="75"/>
        <v>1.0297553921077979E-2</v>
      </c>
      <c r="BO43" s="75">
        <f t="shared" si="76"/>
        <v>1.2076802805380205E-2</v>
      </c>
    </row>
    <row r="44" spans="2:67" ht="15.75" thickBot="1" x14ac:dyDescent="0.3">
      <c r="B44" s="79">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79">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79">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79">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1">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3">
        <f t="shared" si="64"/>
        <v>0.95000911244760344</v>
      </c>
      <c r="BD44" s="94">
        <f t="shared" si="65"/>
        <v>0.82983933670985421</v>
      </c>
      <c r="BE44" s="92">
        <f t="shared" si="66"/>
        <v>1.1112345871702825</v>
      </c>
      <c r="BF44" s="90">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8">
        <f t="shared" si="74"/>
        <v>-5.8622885793300356E-3</v>
      </c>
      <c r="BN44" s="99">
        <f t="shared" si="75"/>
        <v>-2.5023188418186557E-2</v>
      </c>
      <c r="BO44" s="97">
        <f t="shared" si="76"/>
        <v>1.9039080499074601E-2</v>
      </c>
    </row>
    <row r="45" spans="2:67" ht="15.75" thickBot="1" x14ac:dyDescent="0.3">
      <c r="B45" s="79">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79">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79">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79">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1">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3">
        <f t="shared" si="65"/>
        <v>1.0319962625338321</v>
      </c>
      <c r="BE45" s="94">
        <f t="shared" si="66"/>
        <v>0.70234986945169708</v>
      </c>
      <c r="BF45" s="90">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8">
        <f t="shared" si="75"/>
        <v>5.359168400889347E-3</v>
      </c>
      <c r="BO45" s="99">
        <f t="shared" si="76"/>
        <v>-6.5023973014676134E-2</v>
      </c>
    </row>
    <row r="46" spans="2:67" x14ac:dyDescent="0.25">
      <c r="B46" s="79">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79">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79">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79">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79">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79">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79">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79">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1">
        <v>1</v>
      </c>
      <c r="AX47" s="91">
        <v>2</v>
      </c>
      <c r="AY47" s="91">
        <v>3</v>
      </c>
      <c r="AZ47" s="91">
        <v>4</v>
      </c>
      <c r="BA47" s="91">
        <v>5</v>
      </c>
      <c r="BB47" s="91">
        <v>6</v>
      </c>
      <c r="BC47" s="91">
        <v>7</v>
      </c>
      <c r="BD47" s="91">
        <v>8</v>
      </c>
      <c r="BE47" s="91">
        <v>9</v>
      </c>
      <c r="BF47" s="91">
        <v>11</v>
      </c>
      <c r="BG47" s="91">
        <v>12</v>
      </c>
      <c r="BH47" s="91">
        <v>13</v>
      </c>
      <c r="BI47" s="91">
        <v>14</v>
      </c>
      <c r="BJ47" s="91">
        <v>15</v>
      </c>
      <c r="BK47" s="91">
        <v>16</v>
      </c>
      <c r="BL47" s="91">
        <v>17</v>
      </c>
      <c r="BM47" s="91">
        <v>18</v>
      </c>
      <c r="BN47" s="91">
        <v>19</v>
      </c>
      <c r="BO47" s="91" t="s">
        <v>383</v>
      </c>
    </row>
    <row r="48" spans="2:67" x14ac:dyDescent="0.25">
      <c r="B48" s="79">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79">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79">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79">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1">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79">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79">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79">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79">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1">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79">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79">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79">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79">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1">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1">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56" t="s">
        <v>373</v>
      </c>
      <c r="C52" s="241" t="s">
        <v>377</v>
      </c>
      <c r="D52" s="241"/>
      <c r="E52" s="241"/>
      <c r="F52" s="241"/>
      <c r="G52" s="241"/>
      <c r="H52" s="241"/>
      <c r="I52" s="241"/>
      <c r="J52" s="241"/>
      <c r="K52" s="241"/>
      <c r="M52" s="241" t="s">
        <v>379</v>
      </c>
      <c r="N52" s="241"/>
      <c r="O52" s="241"/>
      <c r="P52" s="241"/>
      <c r="Q52" s="241"/>
      <c r="R52" s="241"/>
      <c r="S52" s="241"/>
      <c r="T52" s="241"/>
      <c r="U52" s="241"/>
      <c r="V52" s="241"/>
      <c r="Y52" s="256" t="s">
        <v>376</v>
      </c>
      <c r="Z52" s="241" t="s">
        <v>377</v>
      </c>
      <c r="AA52" s="241"/>
      <c r="AB52" s="241"/>
      <c r="AC52" s="241"/>
      <c r="AD52" s="241"/>
      <c r="AE52" s="241"/>
      <c r="AF52" s="241"/>
      <c r="AG52" s="241"/>
      <c r="AH52" s="241"/>
      <c r="AV52" s="91">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56"/>
      <c r="C53" s="79">
        <v>1</v>
      </c>
      <c r="D53" s="79">
        <v>2</v>
      </c>
      <c r="E53" s="79">
        <v>3</v>
      </c>
      <c r="F53" s="79">
        <v>4</v>
      </c>
      <c r="G53" s="79">
        <v>5</v>
      </c>
      <c r="H53" s="79">
        <v>6</v>
      </c>
      <c r="I53" s="79">
        <v>7</v>
      </c>
      <c r="J53" s="79">
        <v>8</v>
      </c>
      <c r="K53" s="79">
        <v>9</v>
      </c>
      <c r="M53" s="79">
        <v>1</v>
      </c>
      <c r="N53" s="79">
        <v>2</v>
      </c>
      <c r="O53" s="79">
        <v>3</v>
      </c>
      <c r="P53" s="79">
        <v>4</v>
      </c>
      <c r="Q53" s="79">
        <v>5</v>
      </c>
      <c r="R53" s="79">
        <v>6</v>
      </c>
      <c r="S53" s="79">
        <v>7</v>
      </c>
      <c r="T53" s="79">
        <v>8</v>
      </c>
      <c r="U53" s="79">
        <v>9</v>
      </c>
      <c r="V53" s="79" t="s">
        <v>4</v>
      </c>
      <c r="Y53" s="256"/>
      <c r="Z53" s="79">
        <v>1</v>
      </c>
      <c r="AA53" s="79">
        <v>2</v>
      </c>
      <c r="AB53" s="79">
        <v>3</v>
      </c>
      <c r="AC53" s="79">
        <v>4</v>
      </c>
      <c r="AD53" s="79">
        <v>5</v>
      </c>
      <c r="AE53" s="79">
        <v>6</v>
      </c>
      <c r="AF53" s="79">
        <v>7</v>
      </c>
      <c r="AG53" s="79">
        <v>8</v>
      </c>
      <c r="AH53" s="79">
        <v>9</v>
      </c>
      <c r="AV53" s="91">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79">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79">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1">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79">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79">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1">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79">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8" t="s">
        <v>7</v>
      </c>
      <c r="Y56" s="79">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1">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79">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79">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79">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79">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1">
        <v>1</v>
      </c>
      <c r="AX58" s="91">
        <v>2</v>
      </c>
      <c r="AY58" s="91">
        <v>3</v>
      </c>
      <c r="AZ58" s="91">
        <v>4</v>
      </c>
      <c r="BA58" s="91">
        <v>5</v>
      </c>
      <c r="BB58" s="91">
        <v>6</v>
      </c>
      <c r="BC58" s="91">
        <v>7</v>
      </c>
      <c r="BD58" s="91">
        <v>8</v>
      </c>
      <c r="BE58" s="91">
        <v>9</v>
      </c>
      <c r="BF58" s="91">
        <v>11</v>
      </c>
      <c r="BG58" s="91">
        <v>12</v>
      </c>
      <c r="BH58" s="91">
        <v>13</v>
      </c>
      <c r="BI58" s="91">
        <v>14</v>
      </c>
      <c r="BJ58" s="91">
        <v>15</v>
      </c>
      <c r="BK58" s="91">
        <v>16</v>
      </c>
      <c r="BL58" s="91">
        <v>17</v>
      </c>
      <c r="BM58" s="91">
        <v>18</v>
      </c>
      <c r="BN58" s="91">
        <v>19</v>
      </c>
      <c r="BO58" s="91" t="s">
        <v>383</v>
      </c>
    </row>
    <row r="59" spans="2:67" x14ac:dyDescent="0.25">
      <c r="B59" s="79">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79">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1">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79">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79">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1">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1">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56" t="s">
        <v>378</v>
      </c>
      <c r="C62" s="241" t="s">
        <v>374</v>
      </c>
      <c r="D62" s="241"/>
      <c r="E62" s="241"/>
      <c r="F62" s="241"/>
      <c r="G62" s="241"/>
      <c r="H62" s="241"/>
      <c r="I62" s="241"/>
      <c r="J62" s="241"/>
      <c r="K62" s="241"/>
      <c r="L62" s="256" t="s">
        <v>378</v>
      </c>
      <c r="M62" s="241" t="s">
        <v>375</v>
      </c>
      <c r="N62" s="241"/>
      <c r="O62" s="241"/>
      <c r="P62" s="241"/>
      <c r="Q62" s="241"/>
      <c r="R62" s="241"/>
      <c r="S62" s="241"/>
      <c r="T62" s="241"/>
      <c r="U62" s="241"/>
      <c r="V62" s="241"/>
      <c r="W62" s="240" t="s">
        <v>2</v>
      </c>
      <c r="Y62" s="256" t="s">
        <v>380</v>
      </c>
      <c r="Z62" s="241" t="s">
        <v>374</v>
      </c>
      <c r="AA62" s="241"/>
      <c r="AB62" s="241"/>
      <c r="AC62" s="241"/>
      <c r="AD62" s="241"/>
      <c r="AE62" s="241"/>
      <c r="AF62" s="241"/>
      <c r="AG62" s="241"/>
      <c r="AH62" s="241"/>
      <c r="AI62" s="256" t="s">
        <v>380</v>
      </c>
      <c r="AJ62" s="241" t="s">
        <v>375</v>
      </c>
      <c r="AK62" s="241"/>
      <c r="AL62" s="241"/>
      <c r="AM62" s="241"/>
      <c r="AN62" s="241"/>
      <c r="AO62" s="241"/>
      <c r="AP62" s="241"/>
      <c r="AQ62" s="241"/>
      <c r="AR62" s="241"/>
      <c r="AS62" s="241"/>
      <c r="AT62" s="240" t="s">
        <v>2</v>
      </c>
      <c r="AV62" s="91">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56"/>
      <c r="C63" s="79">
        <v>1</v>
      </c>
      <c r="D63" s="79">
        <v>2</v>
      </c>
      <c r="E63" s="79">
        <v>3</v>
      </c>
      <c r="F63" s="79">
        <v>4</v>
      </c>
      <c r="G63" s="79">
        <v>5</v>
      </c>
      <c r="H63" s="79">
        <v>6</v>
      </c>
      <c r="I63" s="79">
        <v>7</v>
      </c>
      <c r="J63" s="79">
        <v>8</v>
      </c>
      <c r="K63" s="79">
        <v>9</v>
      </c>
      <c r="L63" s="256"/>
      <c r="M63" s="79">
        <v>1</v>
      </c>
      <c r="N63" s="79">
        <v>2</v>
      </c>
      <c r="O63" s="79">
        <v>3</v>
      </c>
      <c r="P63" s="79">
        <v>4</v>
      </c>
      <c r="Q63" s="79">
        <v>5</v>
      </c>
      <c r="R63" s="79">
        <v>6</v>
      </c>
      <c r="S63" s="79">
        <v>7</v>
      </c>
      <c r="T63" s="79">
        <v>8</v>
      </c>
      <c r="U63" s="79">
        <v>9</v>
      </c>
      <c r="V63" s="79" t="s">
        <v>4</v>
      </c>
      <c r="W63" s="240"/>
      <c r="Y63" s="256"/>
      <c r="Z63" s="79">
        <v>1</v>
      </c>
      <c r="AA63" s="79">
        <v>2</v>
      </c>
      <c r="AB63" s="79">
        <v>3</v>
      </c>
      <c r="AC63" s="79">
        <v>4</v>
      </c>
      <c r="AD63" s="79">
        <v>5</v>
      </c>
      <c r="AE63" s="79">
        <v>6</v>
      </c>
      <c r="AF63" s="79">
        <v>7</v>
      </c>
      <c r="AG63" s="79">
        <v>8</v>
      </c>
      <c r="AH63" s="79">
        <v>9</v>
      </c>
      <c r="AI63" s="256"/>
      <c r="AJ63" s="79">
        <v>1</v>
      </c>
      <c r="AK63" s="79">
        <v>2</v>
      </c>
      <c r="AL63" s="79">
        <v>3</v>
      </c>
      <c r="AM63" s="79">
        <v>4</v>
      </c>
      <c r="AN63" s="79">
        <v>5</v>
      </c>
      <c r="AO63" s="79">
        <v>6</v>
      </c>
      <c r="AP63" s="79">
        <v>7</v>
      </c>
      <c r="AQ63" s="79">
        <v>8</v>
      </c>
      <c r="AR63" s="79">
        <v>9</v>
      </c>
      <c r="AS63" s="79" t="s">
        <v>4</v>
      </c>
      <c r="AT63" s="240"/>
      <c r="AV63" s="91">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79">
        <v>1</v>
      </c>
      <c r="C64" s="4">
        <v>611</v>
      </c>
      <c r="D64" s="4">
        <v>14278</v>
      </c>
      <c r="E64" s="4">
        <v>18639</v>
      </c>
      <c r="F64" s="4">
        <v>14477</v>
      </c>
      <c r="G64" s="4">
        <v>26066</v>
      </c>
      <c r="H64" s="4">
        <v>25612</v>
      </c>
      <c r="I64" s="4">
        <v>17239</v>
      </c>
      <c r="J64" s="4">
        <v>16452</v>
      </c>
      <c r="K64" s="4">
        <v>12706</v>
      </c>
      <c r="L64" s="79">
        <v>1</v>
      </c>
      <c r="M64" s="4">
        <v>24660</v>
      </c>
      <c r="N64" s="4">
        <v>32436</v>
      </c>
      <c r="O64" s="4">
        <v>38729</v>
      </c>
      <c r="P64" s="4">
        <v>48393</v>
      </c>
      <c r="Q64" s="4">
        <v>49903</v>
      </c>
      <c r="R64" s="4">
        <v>49162</v>
      </c>
      <c r="S64" s="4">
        <v>38889</v>
      </c>
      <c r="T64" s="4">
        <v>33169</v>
      </c>
      <c r="U64" s="4">
        <v>25124</v>
      </c>
      <c r="V64" s="4">
        <v>20333</v>
      </c>
      <c r="W64" s="81">
        <v>276718.20573441056</v>
      </c>
      <c r="Y64" s="79">
        <v>1</v>
      </c>
      <c r="Z64" s="4">
        <v>77</v>
      </c>
      <c r="AA64" s="4">
        <v>3263</v>
      </c>
      <c r="AB64" s="4">
        <v>3897</v>
      </c>
      <c r="AC64" s="4">
        <v>3475</v>
      </c>
      <c r="AD64" s="4">
        <v>5611</v>
      </c>
      <c r="AE64" s="4">
        <v>5242</v>
      </c>
      <c r="AF64" s="4">
        <v>3988</v>
      </c>
      <c r="AG64" s="4">
        <v>3493</v>
      </c>
      <c r="AH64" s="4">
        <v>2479</v>
      </c>
      <c r="AI64" s="79">
        <v>1</v>
      </c>
      <c r="AJ64" s="4">
        <v>4915</v>
      </c>
      <c r="AK64" s="4">
        <v>6827</v>
      </c>
      <c r="AL64" s="4">
        <v>8382</v>
      </c>
      <c r="AM64" s="4">
        <v>10648</v>
      </c>
      <c r="AN64" s="4">
        <v>11141</v>
      </c>
      <c r="AO64" s="4">
        <v>10707</v>
      </c>
      <c r="AP64" s="4">
        <v>8615</v>
      </c>
      <c r="AQ64" s="4">
        <v>6849</v>
      </c>
      <c r="AR64" s="4">
        <v>4938</v>
      </c>
      <c r="AS64" s="4">
        <v>3271</v>
      </c>
      <c r="AT64" s="81">
        <v>199358.11459530695</v>
      </c>
      <c r="AV64" s="91">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79">
        <v>2</v>
      </c>
      <c r="C65" s="4">
        <v>2838</v>
      </c>
      <c r="D65" s="4">
        <v>245</v>
      </c>
      <c r="E65" s="4">
        <v>10083</v>
      </c>
      <c r="F65" s="4">
        <v>10892</v>
      </c>
      <c r="G65" s="4">
        <v>8960</v>
      </c>
      <c r="H65" s="4">
        <v>17310</v>
      </c>
      <c r="I65" s="4">
        <v>12395</v>
      </c>
      <c r="J65" s="4">
        <v>9162</v>
      </c>
      <c r="K65" s="4">
        <v>8284</v>
      </c>
      <c r="L65" s="79">
        <v>2</v>
      </c>
      <c r="M65" s="4">
        <v>15747</v>
      </c>
      <c r="N65" s="4">
        <v>20164</v>
      </c>
      <c r="O65" s="4">
        <v>23764</v>
      </c>
      <c r="P65" s="4">
        <v>30145</v>
      </c>
      <c r="Q65" s="4">
        <v>30511</v>
      </c>
      <c r="R65" s="4">
        <v>30463</v>
      </c>
      <c r="S65" s="4">
        <v>24051</v>
      </c>
      <c r="T65" s="4">
        <v>20480</v>
      </c>
      <c r="U65" s="4">
        <v>16185</v>
      </c>
      <c r="V65" s="4">
        <v>13325</v>
      </c>
      <c r="W65" s="81">
        <v>166509.81029324245</v>
      </c>
      <c r="Y65" s="79">
        <v>2</v>
      </c>
      <c r="Z65" s="4">
        <v>1276</v>
      </c>
      <c r="AA65" s="4">
        <v>50</v>
      </c>
      <c r="AB65" s="4">
        <v>3416</v>
      </c>
      <c r="AC65" s="4">
        <v>3700</v>
      </c>
      <c r="AD65" s="4">
        <v>3018</v>
      </c>
      <c r="AE65" s="4">
        <v>5302</v>
      </c>
      <c r="AF65" s="4">
        <v>3623</v>
      </c>
      <c r="AG65" s="4">
        <v>2854</v>
      </c>
      <c r="AH65" s="4">
        <v>2398</v>
      </c>
      <c r="AI65" s="79">
        <v>2</v>
      </c>
      <c r="AJ65" s="4">
        <v>4608</v>
      </c>
      <c r="AK65" s="4">
        <v>6301</v>
      </c>
      <c r="AL65" s="4">
        <v>7940</v>
      </c>
      <c r="AM65" s="4">
        <v>9820</v>
      </c>
      <c r="AN65" s="4">
        <v>10260</v>
      </c>
      <c r="AO65" s="4">
        <v>10208</v>
      </c>
      <c r="AP65" s="4">
        <v>7978</v>
      </c>
      <c r="AQ65" s="4">
        <v>6451</v>
      </c>
      <c r="AR65" s="4">
        <v>4819</v>
      </c>
      <c r="AS65" s="4">
        <v>3213</v>
      </c>
      <c r="AT65" s="81">
        <v>179789.88918988177</v>
      </c>
      <c r="AV65" s="91">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79">
        <v>3</v>
      </c>
      <c r="C66" s="4">
        <v>2331</v>
      </c>
      <c r="D66" s="4">
        <v>2065</v>
      </c>
      <c r="E66" s="4">
        <v>140</v>
      </c>
      <c r="F66" s="4">
        <v>7200</v>
      </c>
      <c r="G66" s="4">
        <v>6420</v>
      </c>
      <c r="H66" s="4">
        <v>4635</v>
      </c>
      <c r="I66" s="4">
        <v>8030</v>
      </c>
      <c r="J66" s="4">
        <v>6078</v>
      </c>
      <c r="K66" s="4">
        <v>4313</v>
      </c>
      <c r="L66" s="79">
        <v>3</v>
      </c>
      <c r="M66" s="4">
        <v>9371</v>
      </c>
      <c r="N66" s="4">
        <v>11371</v>
      </c>
      <c r="O66" s="4">
        <v>13393</v>
      </c>
      <c r="P66" s="4">
        <v>17416</v>
      </c>
      <c r="Q66" s="4">
        <v>17577</v>
      </c>
      <c r="R66" s="4">
        <v>17514</v>
      </c>
      <c r="S66" s="4">
        <v>13656</v>
      </c>
      <c r="T66" s="4">
        <v>12081</v>
      </c>
      <c r="U66" s="4">
        <v>9692</v>
      </c>
      <c r="V66" s="4">
        <v>8349</v>
      </c>
      <c r="W66" s="81">
        <v>93698.481856794635</v>
      </c>
      <c r="Y66" s="79">
        <v>3</v>
      </c>
      <c r="Z66" s="4">
        <v>1228</v>
      </c>
      <c r="AA66" s="4">
        <v>1306</v>
      </c>
      <c r="AB66" s="4">
        <v>55</v>
      </c>
      <c r="AC66" s="4">
        <v>3450</v>
      </c>
      <c r="AD66" s="4">
        <v>3173</v>
      </c>
      <c r="AE66" s="4">
        <v>2208</v>
      </c>
      <c r="AF66" s="4">
        <v>3608</v>
      </c>
      <c r="AG66" s="4">
        <v>2538</v>
      </c>
      <c r="AH66" s="4">
        <v>1783</v>
      </c>
      <c r="AI66" s="79">
        <v>3</v>
      </c>
      <c r="AJ66" s="4">
        <v>4071</v>
      </c>
      <c r="AK66" s="4">
        <v>5362</v>
      </c>
      <c r="AL66" s="4">
        <v>6626</v>
      </c>
      <c r="AM66" s="4">
        <v>8480</v>
      </c>
      <c r="AN66" s="4">
        <v>8691</v>
      </c>
      <c r="AO66" s="4">
        <v>8419</v>
      </c>
      <c r="AP66" s="4">
        <v>6764</v>
      </c>
      <c r="AQ66" s="4">
        <v>5516</v>
      </c>
      <c r="AR66" s="4">
        <v>4089</v>
      </c>
      <c r="AS66" s="4">
        <v>2991</v>
      </c>
      <c r="AT66" s="81">
        <v>148583.9041036717</v>
      </c>
      <c r="AV66" s="91">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79">
        <v>4</v>
      </c>
      <c r="C67" s="4">
        <v>1140</v>
      </c>
      <c r="D67" s="4">
        <v>2252</v>
      </c>
      <c r="E67" s="4">
        <v>2748</v>
      </c>
      <c r="F67" s="4">
        <v>89</v>
      </c>
      <c r="G67" s="4">
        <v>5830</v>
      </c>
      <c r="H67" s="4">
        <v>5365</v>
      </c>
      <c r="I67" s="4">
        <v>2478</v>
      </c>
      <c r="J67" s="4">
        <v>5720</v>
      </c>
      <c r="K67" s="4">
        <v>4184</v>
      </c>
      <c r="L67" s="79">
        <v>4</v>
      </c>
      <c r="M67" s="4">
        <v>7353</v>
      </c>
      <c r="N67" s="4">
        <v>8848</v>
      </c>
      <c r="O67" s="4">
        <v>9818</v>
      </c>
      <c r="P67" s="4">
        <v>12925</v>
      </c>
      <c r="Q67" s="4">
        <v>13219</v>
      </c>
      <c r="R67" s="4">
        <v>13059</v>
      </c>
      <c r="S67" s="4">
        <v>10226</v>
      </c>
      <c r="T67" s="4">
        <v>9248</v>
      </c>
      <c r="U67" s="4">
        <v>7653</v>
      </c>
      <c r="V67" s="4">
        <v>7590</v>
      </c>
      <c r="W67" s="81">
        <v>70831.252496677887</v>
      </c>
      <c r="Y67" s="79">
        <v>4</v>
      </c>
      <c r="Z67" s="4">
        <v>367</v>
      </c>
      <c r="AA67" s="4">
        <v>1351</v>
      </c>
      <c r="AB67" s="4">
        <v>1544</v>
      </c>
      <c r="AC67" s="4">
        <v>42</v>
      </c>
      <c r="AD67" s="4">
        <v>2836</v>
      </c>
      <c r="AE67" s="4">
        <v>2547</v>
      </c>
      <c r="AF67" s="4">
        <v>1159</v>
      </c>
      <c r="AG67" s="4">
        <v>2453</v>
      </c>
      <c r="AH67" s="4">
        <v>1612</v>
      </c>
      <c r="AI67" s="79">
        <v>4</v>
      </c>
      <c r="AJ67" s="4">
        <v>3253</v>
      </c>
      <c r="AK67" s="4">
        <v>4551</v>
      </c>
      <c r="AL67" s="4">
        <v>5465</v>
      </c>
      <c r="AM67" s="4">
        <v>6878</v>
      </c>
      <c r="AN67" s="4">
        <v>7316</v>
      </c>
      <c r="AO67" s="4">
        <v>7001</v>
      </c>
      <c r="AP67" s="4">
        <v>5528</v>
      </c>
      <c r="AQ67" s="4">
        <v>4684</v>
      </c>
      <c r="AR67" s="4">
        <v>3438</v>
      </c>
      <c r="AS67" s="4">
        <v>2718</v>
      </c>
      <c r="AT67" s="81">
        <v>119711.38783175312</v>
      </c>
      <c r="AV67" s="91">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79">
        <v>5</v>
      </c>
      <c r="C68" s="4">
        <v>4040</v>
      </c>
      <c r="D68" s="4">
        <v>1447</v>
      </c>
      <c r="E68" s="4">
        <v>2500</v>
      </c>
      <c r="F68" s="4">
        <v>4637</v>
      </c>
      <c r="G68" s="4">
        <v>92</v>
      </c>
      <c r="H68" s="4">
        <v>4767</v>
      </c>
      <c r="I68" s="4">
        <v>2504</v>
      </c>
      <c r="J68" s="4">
        <v>1463</v>
      </c>
      <c r="K68" s="4">
        <v>4184</v>
      </c>
      <c r="L68" s="79">
        <v>5</v>
      </c>
      <c r="M68" s="4">
        <v>6439</v>
      </c>
      <c r="N68" s="4">
        <v>7730</v>
      </c>
      <c r="O68" s="4">
        <v>8670</v>
      </c>
      <c r="P68" s="4">
        <v>11188</v>
      </c>
      <c r="Q68" s="4">
        <v>11371</v>
      </c>
      <c r="R68" s="4">
        <v>11381</v>
      </c>
      <c r="S68" s="4">
        <v>8833</v>
      </c>
      <c r="T68" s="4">
        <v>7864</v>
      </c>
      <c r="U68" s="4">
        <v>6479</v>
      </c>
      <c r="V68" s="4">
        <v>6015</v>
      </c>
      <c r="W68" s="81">
        <v>60927.597237960916</v>
      </c>
      <c r="Y68" s="79">
        <v>5</v>
      </c>
      <c r="Z68" s="4">
        <v>1559</v>
      </c>
      <c r="AA68" s="4">
        <v>691</v>
      </c>
      <c r="AB68" s="4">
        <v>1600</v>
      </c>
      <c r="AC68" s="4">
        <v>2280</v>
      </c>
      <c r="AD68" s="4">
        <v>32</v>
      </c>
      <c r="AE68" s="4">
        <v>2278</v>
      </c>
      <c r="AF68" s="4">
        <v>1562</v>
      </c>
      <c r="AG68" s="4">
        <v>630</v>
      </c>
      <c r="AH68" s="4">
        <v>1543</v>
      </c>
      <c r="AI68" s="79">
        <v>5</v>
      </c>
      <c r="AJ68" s="4">
        <v>3065</v>
      </c>
      <c r="AK68" s="4">
        <v>4095</v>
      </c>
      <c r="AL68" s="4">
        <v>4823</v>
      </c>
      <c r="AM68" s="4">
        <v>6098</v>
      </c>
      <c r="AN68" s="4">
        <v>6429</v>
      </c>
      <c r="AO68" s="4">
        <v>6205</v>
      </c>
      <c r="AP68" s="4">
        <v>4995</v>
      </c>
      <c r="AQ68" s="4">
        <v>4087</v>
      </c>
      <c r="AR68" s="4">
        <v>3083</v>
      </c>
      <c r="AS68" s="4">
        <v>2400</v>
      </c>
      <c r="AT68" s="81">
        <v>106235.69788044076</v>
      </c>
    </row>
    <row r="69" spans="2:67" x14ac:dyDescent="0.25">
      <c r="B69" s="79">
        <v>6</v>
      </c>
      <c r="C69" s="4">
        <v>4034</v>
      </c>
      <c r="D69" s="4">
        <v>5609</v>
      </c>
      <c r="E69" s="4">
        <v>2497</v>
      </c>
      <c r="F69" s="4">
        <v>5264</v>
      </c>
      <c r="G69" s="4">
        <v>5803</v>
      </c>
      <c r="H69" s="4">
        <v>103</v>
      </c>
      <c r="I69" s="4">
        <v>2703</v>
      </c>
      <c r="J69" s="4">
        <v>2254</v>
      </c>
      <c r="K69" s="4">
        <v>1102</v>
      </c>
      <c r="L69" s="79">
        <v>6</v>
      </c>
      <c r="M69" s="4">
        <v>7669</v>
      </c>
      <c r="N69" s="4">
        <v>9242</v>
      </c>
      <c r="O69" s="4">
        <v>10200</v>
      </c>
      <c r="P69" s="4">
        <v>13047</v>
      </c>
      <c r="Q69" s="4">
        <v>13217</v>
      </c>
      <c r="R69" s="4">
        <v>13329</v>
      </c>
      <c r="S69" s="4">
        <v>10003</v>
      </c>
      <c r="T69" s="4">
        <v>9022</v>
      </c>
      <c r="U69" s="4">
        <v>7610</v>
      </c>
      <c r="V69" s="4">
        <v>7516</v>
      </c>
      <c r="W69" s="81">
        <v>71092.751359415633</v>
      </c>
      <c r="Y69" s="79">
        <v>6</v>
      </c>
      <c r="Z69" s="4">
        <v>1643</v>
      </c>
      <c r="AA69" s="4">
        <v>2495</v>
      </c>
      <c r="AB69" s="4">
        <v>1087</v>
      </c>
      <c r="AC69" s="4">
        <v>2590</v>
      </c>
      <c r="AD69" s="4">
        <v>2878</v>
      </c>
      <c r="AE69" s="4">
        <v>37</v>
      </c>
      <c r="AF69" s="4">
        <v>1636</v>
      </c>
      <c r="AG69" s="4">
        <v>1342</v>
      </c>
      <c r="AH69" s="4">
        <v>393</v>
      </c>
      <c r="AI69" s="79">
        <v>6</v>
      </c>
      <c r="AJ69" s="4">
        <v>3540</v>
      </c>
      <c r="AK69" s="4">
        <v>4539</v>
      </c>
      <c r="AL69" s="4">
        <v>5601</v>
      </c>
      <c r="AM69" s="4">
        <v>6987</v>
      </c>
      <c r="AN69" s="4">
        <v>7173</v>
      </c>
      <c r="AO69" s="4">
        <v>7091</v>
      </c>
      <c r="AP69" s="4">
        <v>5410</v>
      </c>
      <c r="AQ69" s="4">
        <v>4507</v>
      </c>
      <c r="AR69" s="4">
        <v>3486</v>
      </c>
      <c r="AS69" s="4">
        <v>2626</v>
      </c>
      <c r="AT69" s="81">
        <v>120299.37759636856</v>
      </c>
    </row>
    <row r="70" spans="2:67" x14ac:dyDescent="0.25">
      <c r="B70" s="79">
        <v>7</v>
      </c>
      <c r="C70" s="4">
        <v>4260</v>
      </c>
      <c r="D70" s="4">
        <v>6150</v>
      </c>
      <c r="E70" s="4">
        <v>7882</v>
      </c>
      <c r="F70" s="4">
        <v>4617</v>
      </c>
      <c r="G70" s="4">
        <v>6592</v>
      </c>
      <c r="H70" s="4">
        <v>7102</v>
      </c>
      <c r="I70" s="4">
        <v>131</v>
      </c>
      <c r="J70" s="4">
        <v>2165</v>
      </c>
      <c r="K70" s="4">
        <v>2208</v>
      </c>
      <c r="L70" s="79">
        <v>7</v>
      </c>
      <c r="M70" s="4">
        <v>9463</v>
      </c>
      <c r="N70" s="4">
        <v>11661</v>
      </c>
      <c r="O70" s="4">
        <v>13301</v>
      </c>
      <c r="P70" s="4">
        <v>17238</v>
      </c>
      <c r="Q70" s="4">
        <v>17244</v>
      </c>
      <c r="R70" s="4">
        <v>17055</v>
      </c>
      <c r="S70" s="4">
        <v>13281</v>
      </c>
      <c r="T70" s="4">
        <v>11564</v>
      </c>
      <c r="U70" s="4">
        <v>9401</v>
      </c>
      <c r="V70" s="4">
        <v>8366</v>
      </c>
      <c r="W70" s="81">
        <v>92633.378973284533</v>
      </c>
      <c r="Y70" s="79">
        <v>7</v>
      </c>
      <c r="Z70" s="4">
        <v>1718</v>
      </c>
      <c r="AA70" s="4">
        <v>2485</v>
      </c>
      <c r="AB70" s="4">
        <v>3581</v>
      </c>
      <c r="AC70" s="4">
        <v>2111</v>
      </c>
      <c r="AD70" s="4">
        <v>3121</v>
      </c>
      <c r="AE70" s="4">
        <v>3457</v>
      </c>
      <c r="AF70" s="4">
        <v>56</v>
      </c>
      <c r="AG70" s="4">
        <v>1358</v>
      </c>
      <c r="AH70" s="4">
        <v>1137</v>
      </c>
      <c r="AI70" s="79">
        <v>7</v>
      </c>
      <c r="AJ70" s="4">
        <v>3961</v>
      </c>
      <c r="AK70" s="4">
        <v>5475</v>
      </c>
      <c r="AL70" s="4">
        <v>6724</v>
      </c>
      <c r="AM70" s="4">
        <v>8498</v>
      </c>
      <c r="AN70" s="4">
        <v>8779</v>
      </c>
      <c r="AO70" s="4">
        <v>8482</v>
      </c>
      <c r="AP70" s="4">
        <v>6783</v>
      </c>
      <c r="AQ70" s="4">
        <v>5494</v>
      </c>
      <c r="AR70" s="4">
        <v>3952</v>
      </c>
      <c r="AS70" s="4">
        <v>2835</v>
      </c>
      <c r="AT70" s="81">
        <v>147934.89653329429</v>
      </c>
    </row>
    <row r="71" spans="2:67" x14ac:dyDescent="0.25">
      <c r="B71" s="79">
        <v>8</v>
      </c>
      <c r="C71" s="4">
        <v>8226</v>
      </c>
      <c r="D71" s="4">
        <v>9214</v>
      </c>
      <c r="E71" s="4">
        <v>12030</v>
      </c>
      <c r="F71" s="4">
        <v>17335</v>
      </c>
      <c r="G71" s="4">
        <v>8890</v>
      </c>
      <c r="H71" s="4">
        <v>10704</v>
      </c>
      <c r="I71" s="4">
        <v>10080</v>
      </c>
      <c r="J71" s="4">
        <v>257</v>
      </c>
      <c r="K71" s="4">
        <v>2947</v>
      </c>
      <c r="L71" s="79">
        <v>8</v>
      </c>
      <c r="M71" s="4">
        <v>16087</v>
      </c>
      <c r="N71" s="4">
        <v>20218</v>
      </c>
      <c r="O71" s="4">
        <v>23663</v>
      </c>
      <c r="P71" s="4">
        <v>30151</v>
      </c>
      <c r="Q71" s="4">
        <v>30291</v>
      </c>
      <c r="R71" s="4">
        <v>29570</v>
      </c>
      <c r="S71" s="4">
        <v>23836</v>
      </c>
      <c r="T71" s="4">
        <v>19943</v>
      </c>
      <c r="U71" s="4">
        <v>15626</v>
      </c>
      <c r="V71" s="4">
        <v>13364</v>
      </c>
      <c r="W71" s="81">
        <v>165105.68696346902</v>
      </c>
      <c r="Y71" s="79">
        <v>8</v>
      </c>
      <c r="Z71" s="4">
        <v>2470</v>
      </c>
      <c r="AA71" s="4">
        <v>2830</v>
      </c>
      <c r="AB71" s="4">
        <v>3687</v>
      </c>
      <c r="AC71" s="4">
        <v>5309</v>
      </c>
      <c r="AD71" s="4">
        <v>3038</v>
      </c>
      <c r="AE71" s="4">
        <v>3655</v>
      </c>
      <c r="AF71" s="4">
        <v>3465</v>
      </c>
      <c r="AG71" s="4">
        <v>45</v>
      </c>
      <c r="AH71" s="4">
        <v>1172</v>
      </c>
      <c r="AI71" s="79">
        <v>8</v>
      </c>
      <c r="AJ71" s="4">
        <v>4719</v>
      </c>
      <c r="AK71" s="4">
        <v>6311</v>
      </c>
      <c r="AL71" s="4">
        <v>7922</v>
      </c>
      <c r="AM71" s="4">
        <v>10081</v>
      </c>
      <c r="AN71" s="4">
        <v>10314</v>
      </c>
      <c r="AO71" s="4">
        <v>10053</v>
      </c>
      <c r="AP71" s="4">
        <v>7927</v>
      </c>
      <c r="AQ71" s="4">
        <v>6406</v>
      </c>
      <c r="AR71" s="4">
        <v>4723</v>
      </c>
      <c r="AS71" s="4">
        <v>3230</v>
      </c>
      <c r="AT71" s="81">
        <v>180015.47016875938</v>
      </c>
    </row>
    <row r="72" spans="2:67" x14ac:dyDescent="0.25">
      <c r="B72" s="79">
        <v>9</v>
      </c>
      <c r="C72" s="4">
        <v>12443</v>
      </c>
      <c r="D72" s="4">
        <v>16432</v>
      </c>
      <c r="E72" s="4">
        <v>17204</v>
      </c>
      <c r="F72" s="4">
        <v>25364</v>
      </c>
      <c r="G72" s="4">
        <v>25761</v>
      </c>
      <c r="H72" s="4">
        <v>14499</v>
      </c>
      <c r="I72" s="4">
        <v>18744</v>
      </c>
      <c r="J72" s="4">
        <v>14426</v>
      </c>
      <c r="K72" s="4">
        <v>606</v>
      </c>
      <c r="L72" s="79">
        <v>9</v>
      </c>
      <c r="M72" s="4">
        <v>24917</v>
      </c>
      <c r="N72" s="4">
        <v>32727</v>
      </c>
      <c r="O72" s="4">
        <v>38625</v>
      </c>
      <c r="P72" s="4">
        <v>48314</v>
      </c>
      <c r="Q72" s="4">
        <v>49665</v>
      </c>
      <c r="R72" s="4">
        <v>48174</v>
      </c>
      <c r="S72" s="4">
        <v>38255</v>
      </c>
      <c r="T72" s="4">
        <v>32801</v>
      </c>
      <c r="U72" s="4">
        <v>24604</v>
      </c>
      <c r="V72" s="4">
        <v>19836</v>
      </c>
      <c r="W72" s="81">
        <v>274817.83508474438</v>
      </c>
      <c r="Y72" s="79">
        <v>9</v>
      </c>
      <c r="Z72" s="4">
        <v>2450</v>
      </c>
      <c r="AA72" s="4">
        <v>3349</v>
      </c>
      <c r="AB72" s="4">
        <v>3765</v>
      </c>
      <c r="AC72" s="4">
        <v>5049</v>
      </c>
      <c r="AD72" s="4">
        <v>5420</v>
      </c>
      <c r="AE72" s="4">
        <v>3420</v>
      </c>
      <c r="AF72" s="4">
        <v>3916</v>
      </c>
      <c r="AG72" s="4">
        <v>3246</v>
      </c>
      <c r="AH72" s="4">
        <v>83</v>
      </c>
      <c r="AI72" s="79">
        <v>9</v>
      </c>
      <c r="AJ72" s="4">
        <v>4975</v>
      </c>
      <c r="AK72" s="4">
        <v>6937</v>
      </c>
      <c r="AL72" s="4">
        <v>8410</v>
      </c>
      <c r="AM72" s="4">
        <v>10824</v>
      </c>
      <c r="AN72" s="4">
        <v>11183</v>
      </c>
      <c r="AO72" s="4">
        <v>10728</v>
      </c>
      <c r="AP72" s="4">
        <v>8615</v>
      </c>
      <c r="AQ72" s="4">
        <v>6847</v>
      </c>
      <c r="AR72" s="4">
        <v>4954</v>
      </c>
      <c r="AS72" s="4">
        <v>3442</v>
      </c>
      <c r="AT72" s="81">
        <v>198979.06458981585</v>
      </c>
    </row>
    <row r="74" spans="2:67" ht="15" customHeight="1" x14ac:dyDescent="0.25">
      <c r="B74" s="256" t="s">
        <v>378</v>
      </c>
      <c r="C74" s="241" t="s">
        <v>374</v>
      </c>
      <c r="D74" s="241"/>
      <c r="E74" s="241"/>
      <c r="F74" s="241"/>
      <c r="G74" s="241"/>
      <c r="H74" s="241"/>
      <c r="I74" s="241"/>
      <c r="J74" s="241"/>
      <c r="K74" s="241"/>
      <c r="L74" s="256" t="s">
        <v>378</v>
      </c>
      <c r="M74" s="241" t="s">
        <v>375</v>
      </c>
      <c r="N74" s="241"/>
      <c r="O74" s="241"/>
      <c r="P74" s="241"/>
      <c r="Q74" s="241"/>
      <c r="R74" s="241"/>
      <c r="S74" s="241"/>
      <c r="T74" s="241"/>
      <c r="U74" s="241"/>
      <c r="V74" s="241"/>
      <c r="Y74" s="256" t="s">
        <v>380</v>
      </c>
      <c r="Z74" s="241" t="s">
        <v>374</v>
      </c>
      <c r="AA74" s="241"/>
      <c r="AB74" s="241"/>
      <c r="AC74" s="241"/>
      <c r="AD74" s="241"/>
      <c r="AE74" s="241"/>
      <c r="AF74" s="241"/>
      <c r="AG74" s="241"/>
      <c r="AH74" s="241"/>
      <c r="AI74" s="256" t="s">
        <v>380</v>
      </c>
      <c r="AJ74" s="241" t="s">
        <v>375</v>
      </c>
      <c r="AK74" s="241"/>
      <c r="AL74" s="241"/>
      <c r="AM74" s="241"/>
      <c r="AN74" s="241"/>
      <c r="AO74" s="241"/>
      <c r="AP74" s="241"/>
      <c r="AQ74" s="241"/>
      <c r="AR74" s="241"/>
      <c r="AS74" s="241"/>
    </row>
    <row r="75" spans="2:67" x14ac:dyDescent="0.25">
      <c r="B75" s="256"/>
      <c r="C75" s="79">
        <v>1</v>
      </c>
      <c r="D75" s="79">
        <v>2</v>
      </c>
      <c r="E75" s="79">
        <v>3</v>
      </c>
      <c r="F75" s="79">
        <v>4</v>
      </c>
      <c r="G75" s="79">
        <v>5</v>
      </c>
      <c r="H75" s="79">
        <v>6</v>
      </c>
      <c r="I75" s="79">
        <v>7</v>
      </c>
      <c r="J75" s="79">
        <v>8</v>
      </c>
      <c r="K75" s="79">
        <v>9</v>
      </c>
      <c r="L75" s="256"/>
      <c r="M75" s="79">
        <v>1</v>
      </c>
      <c r="N75" s="79">
        <v>2</v>
      </c>
      <c r="O75" s="79">
        <v>3</v>
      </c>
      <c r="P75" s="79">
        <v>4</v>
      </c>
      <c r="Q75" s="79">
        <v>5</v>
      </c>
      <c r="R75" s="79">
        <v>6</v>
      </c>
      <c r="S75" s="79">
        <v>7</v>
      </c>
      <c r="T75" s="79">
        <v>8</v>
      </c>
      <c r="U75" s="79">
        <v>9</v>
      </c>
      <c r="V75" s="79" t="s">
        <v>4</v>
      </c>
      <c r="Y75" s="256"/>
      <c r="Z75" s="79">
        <v>1</v>
      </c>
      <c r="AA75" s="79">
        <v>2</v>
      </c>
      <c r="AB75" s="79">
        <v>3</v>
      </c>
      <c r="AC75" s="79">
        <v>4</v>
      </c>
      <c r="AD75" s="79">
        <v>5</v>
      </c>
      <c r="AE75" s="79">
        <v>6</v>
      </c>
      <c r="AF75" s="79">
        <v>7</v>
      </c>
      <c r="AG75" s="79">
        <v>8</v>
      </c>
      <c r="AH75" s="79">
        <v>9</v>
      </c>
      <c r="AI75" s="256"/>
      <c r="AJ75" s="79">
        <v>1</v>
      </c>
      <c r="AK75" s="79">
        <v>2</v>
      </c>
      <c r="AL75" s="79">
        <v>3</v>
      </c>
      <c r="AM75" s="79">
        <v>4</v>
      </c>
      <c r="AN75" s="79">
        <v>5</v>
      </c>
      <c r="AO75" s="79">
        <v>6</v>
      </c>
      <c r="AP75" s="79">
        <v>7</v>
      </c>
      <c r="AQ75" s="79">
        <v>8</v>
      </c>
      <c r="AR75" s="79">
        <v>9</v>
      </c>
      <c r="AS75" s="79" t="s">
        <v>4</v>
      </c>
    </row>
    <row r="76" spans="2:67" x14ac:dyDescent="0.25">
      <c r="B76" s="79">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79">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79">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79">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79">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79">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79">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79">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79">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79">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79">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79">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79">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79">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79">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79">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79">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79">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79">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79">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79">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79">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79">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79">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79">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79">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79">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79">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79">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79">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79">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79">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79">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79">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79">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79">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56" t="s">
        <v>378</v>
      </c>
      <c r="C86" s="241" t="s">
        <v>377</v>
      </c>
      <c r="D86" s="241"/>
      <c r="E86" s="241"/>
      <c r="F86" s="241"/>
      <c r="G86" s="241"/>
      <c r="H86" s="241"/>
      <c r="I86" s="241"/>
      <c r="J86" s="241"/>
      <c r="K86" s="241"/>
      <c r="Y86" s="256" t="s">
        <v>380</v>
      </c>
      <c r="Z86" s="241" t="s">
        <v>377</v>
      </c>
      <c r="AA86" s="241"/>
      <c r="AB86" s="241"/>
      <c r="AC86" s="241"/>
      <c r="AD86" s="241"/>
      <c r="AE86" s="241"/>
      <c r="AF86" s="241"/>
      <c r="AG86" s="241"/>
      <c r="AH86" s="241"/>
    </row>
    <row r="87" spans="2:45" x14ac:dyDescent="0.25">
      <c r="B87" s="256"/>
      <c r="C87" s="79">
        <v>1</v>
      </c>
      <c r="D87" s="79">
        <v>2</v>
      </c>
      <c r="E87" s="79">
        <v>3</v>
      </c>
      <c r="F87" s="79">
        <v>4</v>
      </c>
      <c r="G87" s="79">
        <v>5</v>
      </c>
      <c r="H87" s="79">
        <v>6</v>
      </c>
      <c r="I87" s="79">
        <v>7</v>
      </c>
      <c r="J87" s="79">
        <v>8</v>
      </c>
      <c r="K87" s="79">
        <v>9</v>
      </c>
      <c r="Y87" s="256"/>
      <c r="Z87" s="79">
        <v>1</v>
      </c>
      <c r="AA87" s="79">
        <v>2</v>
      </c>
      <c r="AB87" s="79">
        <v>3</v>
      </c>
      <c r="AC87" s="79">
        <v>4</v>
      </c>
      <c r="AD87" s="79">
        <v>5</v>
      </c>
      <c r="AE87" s="79">
        <v>6</v>
      </c>
      <c r="AF87" s="79">
        <v>7</v>
      </c>
      <c r="AG87" s="79">
        <v>8</v>
      </c>
      <c r="AH87" s="79">
        <v>9</v>
      </c>
    </row>
    <row r="88" spans="2:45" x14ac:dyDescent="0.25">
      <c r="B88" s="79">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79">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79">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79">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79">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79">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79">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79">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79">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79">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79">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79">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79">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79">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79">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79">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79">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79">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57" t="s">
        <v>422</v>
      </c>
      <c r="C99" s="257"/>
      <c r="D99" s="257"/>
      <c r="E99" s="257"/>
      <c r="F99" s="257"/>
      <c r="G99" s="257"/>
      <c r="H99" s="257"/>
      <c r="I99" s="257"/>
      <c r="J99" s="257"/>
      <c r="K99" s="257"/>
      <c r="L99" s="257"/>
      <c r="M99" s="257"/>
      <c r="N99" s="257"/>
      <c r="O99" s="257"/>
      <c r="P99" s="257"/>
      <c r="Q99" s="257"/>
      <c r="R99" s="257"/>
      <c r="S99" s="257"/>
      <c r="T99" s="257"/>
      <c r="U99" s="257"/>
      <c r="V99" s="257"/>
      <c r="W99" s="257"/>
      <c r="X99" s="257"/>
      <c r="Y99" s="257"/>
      <c r="Z99" s="257"/>
      <c r="AA99" s="257"/>
      <c r="AB99" s="257"/>
      <c r="AC99" s="257"/>
      <c r="AD99" s="257"/>
      <c r="AE99" s="257"/>
      <c r="AF99" s="257"/>
      <c r="AG99" s="257"/>
      <c r="AH99" s="257"/>
      <c r="AI99" s="257"/>
      <c r="AJ99" s="257"/>
      <c r="AK99" s="257"/>
      <c r="AL99" s="257"/>
      <c r="AM99" s="257"/>
      <c r="AN99" s="257"/>
      <c r="AO99" s="257"/>
      <c r="AP99" s="257"/>
      <c r="AQ99" s="257"/>
      <c r="AR99" s="257"/>
      <c r="AS99" s="257"/>
      <c r="AT99" s="257"/>
    </row>
    <row r="101" spans="2:67" x14ac:dyDescent="0.25">
      <c r="B101" s="4" t="s">
        <v>382</v>
      </c>
      <c r="C101" s="4"/>
      <c r="D101" s="4" t="s">
        <v>417</v>
      </c>
      <c r="E101" s="4"/>
      <c r="F101" s="4"/>
      <c r="G101" s="4"/>
      <c r="H101" s="4"/>
      <c r="I101" s="4"/>
      <c r="J101" s="4"/>
      <c r="K101" s="4"/>
      <c r="L101" s="4"/>
      <c r="M101" s="4" t="s">
        <v>418</v>
      </c>
      <c r="N101" s="4"/>
      <c r="O101" s="4"/>
      <c r="P101" s="4"/>
      <c r="Q101" s="4"/>
      <c r="R101" s="4"/>
      <c r="S101" s="4"/>
      <c r="T101" s="4"/>
      <c r="U101" s="4"/>
      <c r="V101" s="4"/>
      <c r="Y101" s="4" t="s">
        <v>381</v>
      </c>
      <c r="Z101" s="4"/>
      <c r="AA101" s="4" t="s">
        <v>417</v>
      </c>
      <c r="AB101" s="4"/>
      <c r="AC101" s="4"/>
      <c r="AD101" s="4"/>
      <c r="AE101" s="4"/>
      <c r="AF101" s="4"/>
      <c r="AG101" s="4"/>
      <c r="AH101" s="4"/>
      <c r="AI101" s="4"/>
      <c r="AJ101" s="4" t="s">
        <v>418</v>
      </c>
      <c r="AK101" s="4"/>
      <c r="AL101" s="4"/>
      <c r="AM101" s="4"/>
      <c r="AN101" s="4"/>
      <c r="AO101" s="4"/>
      <c r="AP101" s="4"/>
      <c r="AQ101" s="4"/>
      <c r="AR101" s="4"/>
      <c r="AS101" s="4"/>
      <c r="AU101" s="4" t="s">
        <v>420</v>
      </c>
      <c r="AV101" s="4"/>
      <c r="AW101" s="4" t="s">
        <v>417</v>
      </c>
      <c r="AX101" s="4"/>
      <c r="AY101" s="4"/>
      <c r="AZ101" s="4"/>
      <c r="BA101" s="4"/>
      <c r="BB101" s="4"/>
      <c r="BC101" s="4"/>
      <c r="BD101" s="4"/>
      <c r="BE101" s="4"/>
      <c r="BF101" s="4" t="s">
        <v>418</v>
      </c>
      <c r="BG101" s="4"/>
      <c r="BH101" s="4"/>
      <c r="BI101" s="4"/>
      <c r="BJ101" s="4"/>
      <c r="BK101" s="4"/>
      <c r="BL101" s="4"/>
      <c r="BM101" s="4"/>
      <c r="BN101" s="4"/>
      <c r="BO101" s="4"/>
    </row>
    <row r="102" spans="2:67" x14ac:dyDescent="0.25">
      <c r="B102" s="4" t="s">
        <v>416</v>
      </c>
      <c r="C102" s="4" t="s">
        <v>383</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416</v>
      </c>
      <c r="Z102" s="4" t="s">
        <v>383</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419</v>
      </c>
      <c r="AV102" s="4" t="s">
        <v>383</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385</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385</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405</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390</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390</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404</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397</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397</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423</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396</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396</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406</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399</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399</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407</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388</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388</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410</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384</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384</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411</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393</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393</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415</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386</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386</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409</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389</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389</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413</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400</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400</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403</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395</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395</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414</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392</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392</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412</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391</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391</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408</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394</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394</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402</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402</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420</v>
      </c>
      <c r="AV118" s="4"/>
      <c r="AW118" s="4" t="s">
        <v>417</v>
      </c>
      <c r="AX118" s="4"/>
      <c r="AY118" s="4"/>
      <c r="AZ118" s="4"/>
      <c r="BA118" s="4"/>
      <c r="BB118" s="4"/>
      <c r="BC118" s="4"/>
      <c r="BD118" s="4"/>
      <c r="BE118" s="4"/>
      <c r="BF118" s="4" t="s">
        <v>418</v>
      </c>
      <c r="BG118" s="4"/>
      <c r="BH118" s="4"/>
      <c r="BI118" s="4"/>
      <c r="BJ118" s="4"/>
      <c r="BK118" s="4"/>
      <c r="BL118" s="4"/>
      <c r="BM118" s="4"/>
      <c r="BN118" s="4"/>
      <c r="BO118" s="4"/>
    </row>
    <row r="119" spans="2:67" x14ac:dyDescent="0.25">
      <c r="B119" s="4" t="s">
        <v>387</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387</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419</v>
      </c>
      <c r="AV119" s="4" t="s">
        <v>383</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401</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401</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405</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398</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398</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404</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423</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382</v>
      </c>
      <c r="C123" s="4"/>
      <c r="D123" s="4" t="s">
        <v>417</v>
      </c>
      <c r="E123" s="4"/>
      <c r="F123" s="4"/>
      <c r="G123" s="4"/>
      <c r="H123" s="4"/>
      <c r="I123" s="4"/>
      <c r="J123" s="4"/>
      <c r="K123" s="4"/>
      <c r="L123" s="4"/>
      <c r="M123" s="4" t="s">
        <v>418</v>
      </c>
      <c r="N123" s="4"/>
      <c r="O123" s="4"/>
      <c r="P123" s="4"/>
      <c r="Q123" s="4"/>
      <c r="R123" s="4"/>
      <c r="S123" s="4"/>
      <c r="T123" s="4"/>
      <c r="U123" s="4"/>
      <c r="V123" s="4"/>
      <c r="Y123" s="4" t="s">
        <v>381</v>
      </c>
      <c r="Z123" s="4"/>
      <c r="AA123" s="4" t="s">
        <v>417</v>
      </c>
      <c r="AB123" s="4"/>
      <c r="AC123" s="4"/>
      <c r="AD123" s="4"/>
      <c r="AE123" s="4"/>
      <c r="AF123" s="4"/>
      <c r="AG123" s="4"/>
      <c r="AH123" s="4"/>
      <c r="AI123" s="4"/>
      <c r="AJ123" s="4" t="s">
        <v>418</v>
      </c>
      <c r="AK123" s="4"/>
      <c r="AL123" s="4"/>
      <c r="AM123" s="4"/>
      <c r="AN123" s="4"/>
      <c r="AO123" s="4"/>
      <c r="AP123" s="4"/>
      <c r="AQ123" s="4"/>
      <c r="AR123" s="4"/>
      <c r="AS123" s="4"/>
      <c r="AU123" s="4" t="s">
        <v>406</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416</v>
      </c>
      <c r="C124" s="4" t="s">
        <v>383</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416</v>
      </c>
      <c r="Z124" s="4" t="s">
        <v>383</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407</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385</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385</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410</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390</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390</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411</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397</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397</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415</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396</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396</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409</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399</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399</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413</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388</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388</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403</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384</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384</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414</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393</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393</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412</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386</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386</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408</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389</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389</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400</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400</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420</v>
      </c>
      <c r="AV135" s="4"/>
      <c r="AW135" s="4" t="s">
        <v>377</v>
      </c>
      <c r="AX135" s="4"/>
      <c r="AY135" s="4"/>
      <c r="AZ135" s="4"/>
      <c r="BA135" s="4"/>
      <c r="BB135" s="4"/>
      <c r="BC135" s="4"/>
      <c r="BD135" s="4"/>
      <c r="BE135" s="4"/>
    </row>
    <row r="136" spans="2:67" x14ac:dyDescent="0.25">
      <c r="B136" s="4" t="s">
        <v>395</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395</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419</v>
      </c>
      <c r="AV136" s="4" t="s">
        <v>383</v>
      </c>
      <c r="AW136" s="4">
        <v>1</v>
      </c>
      <c r="AX136" s="4">
        <v>2</v>
      </c>
      <c r="AY136" s="4">
        <v>3</v>
      </c>
      <c r="AZ136" s="4">
        <v>4</v>
      </c>
      <c r="BA136" s="4">
        <v>5</v>
      </c>
      <c r="BB136" s="4">
        <v>6</v>
      </c>
      <c r="BC136" s="4">
        <v>7</v>
      </c>
      <c r="BD136" s="4">
        <v>8</v>
      </c>
      <c r="BE136" s="4">
        <v>9</v>
      </c>
    </row>
    <row r="137" spans="2:67" x14ac:dyDescent="0.25">
      <c r="B137" s="4" t="s">
        <v>392</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392</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405</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391</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391</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404</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394</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394</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423</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402</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402</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406</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387</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387</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407</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401</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401</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410</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398</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398</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411</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415</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382</v>
      </c>
      <c r="C145" s="4"/>
      <c r="D145" s="4" t="s">
        <v>377</v>
      </c>
      <c r="E145" s="4"/>
      <c r="F145" s="4"/>
      <c r="G145" s="4"/>
      <c r="H145" s="4"/>
      <c r="I145" s="4"/>
      <c r="J145" s="4"/>
      <c r="K145" s="4"/>
      <c r="L145" s="4"/>
      <c r="Y145" s="4" t="s">
        <v>381</v>
      </c>
      <c r="Z145" s="4"/>
      <c r="AA145" s="4" t="s">
        <v>377</v>
      </c>
      <c r="AB145" s="4"/>
      <c r="AC145" s="4"/>
      <c r="AD145" s="4"/>
      <c r="AE145" s="4"/>
      <c r="AF145" s="4"/>
      <c r="AG145" s="4"/>
      <c r="AH145" s="4"/>
      <c r="AI145" s="4"/>
      <c r="AU145" s="4" t="s">
        <v>409</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416</v>
      </c>
      <c r="C146" s="4" t="s">
        <v>383</v>
      </c>
      <c r="D146" s="4">
        <v>1</v>
      </c>
      <c r="E146" s="4">
        <v>2</v>
      </c>
      <c r="F146" s="4">
        <v>3</v>
      </c>
      <c r="G146" s="4">
        <v>4</v>
      </c>
      <c r="H146" s="4">
        <v>5</v>
      </c>
      <c r="I146" s="4">
        <v>6</v>
      </c>
      <c r="J146" s="4">
        <v>7</v>
      </c>
      <c r="K146" s="4">
        <v>8</v>
      </c>
      <c r="L146" s="4">
        <v>9</v>
      </c>
      <c r="N146" s="4" t="s">
        <v>426</v>
      </c>
      <c r="Y146" s="4" t="s">
        <v>416</v>
      </c>
      <c r="Z146" s="4" t="s">
        <v>383</v>
      </c>
      <c r="AA146" s="4">
        <v>1</v>
      </c>
      <c r="AB146" s="4">
        <v>2</v>
      </c>
      <c r="AC146" s="4">
        <v>3</v>
      </c>
      <c r="AD146" s="4">
        <v>4</v>
      </c>
      <c r="AE146" s="4">
        <v>5</v>
      </c>
      <c r="AF146" s="4">
        <v>6</v>
      </c>
      <c r="AG146" s="4">
        <v>7</v>
      </c>
      <c r="AH146" s="4">
        <v>8</v>
      </c>
      <c r="AI146" s="4">
        <v>9</v>
      </c>
      <c r="AU146" s="4" t="s">
        <v>413</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385</v>
      </c>
      <c r="C147" s="87">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385</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403</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390</v>
      </c>
      <c r="C148" s="87">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390</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414</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397</v>
      </c>
      <c r="C149" s="87">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397</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412</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396</v>
      </c>
      <c r="C150" s="87">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396</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408</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399</v>
      </c>
      <c r="C151" s="87">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399</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388</v>
      </c>
      <c r="C152" s="87">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388</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384</v>
      </c>
      <c r="C153" s="87">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384</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393</v>
      </c>
      <c r="C154" s="87">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393</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386</v>
      </c>
      <c r="C155" s="87">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386</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389</v>
      </c>
      <c r="C156" s="87">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389</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400</v>
      </c>
      <c r="C157" s="87">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400</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395</v>
      </c>
      <c r="C158" s="87">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395</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392</v>
      </c>
      <c r="C159" s="87">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392</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391</v>
      </c>
      <c r="C160" s="87">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391</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394</v>
      </c>
      <c r="C161" s="87">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394</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402</v>
      </c>
      <c r="C162" s="87">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402</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387</v>
      </c>
      <c r="C163" s="87">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387</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401</v>
      </c>
      <c r="C164" s="87">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401</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398</v>
      </c>
      <c r="C165" s="87">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398</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Z32:AH32"/>
    <mergeCell ref="AI32:AI33"/>
    <mergeCell ref="AJ32:AS32"/>
    <mergeCell ref="AI62:AI63"/>
    <mergeCell ref="AJ62:AS62"/>
    <mergeCell ref="M62:V62"/>
    <mergeCell ref="W62:W63"/>
    <mergeCell ref="B52:B53"/>
    <mergeCell ref="Y86:Y87"/>
    <mergeCell ref="Z86:AH86"/>
    <mergeCell ref="M52:V52"/>
    <mergeCell ref="Y62:Y63"/>
    <mergeCell ref="Z62:AH62"/>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tabColor theme="8" tint="0.79998168889431442"/>
  </sheetPr>
  <dimension ref="B2:AB121"/>
  <sheetViews>
    <sheetView zoomScale="85" zoomScaleNormal="85" workbookViewId="0">
      <selection activeCell="Q38" sqref="Q38:R39"/>
    </sheetView>
  </sheetViews>
  <sheetFormatPr defaultRowHeight="15" x14ac:dyDescent="0.25"/>
  <cols>
    <col min="3" max="3" width="12.28515625" bestFit="1" customWidth="1"/>
    <col min="16" max="16" width="8.42578125" customWidth="1"/>
    <col min="18" max="18" width="12" customWidth="1"/>
  </cols>
  <sheetData>
    <row r="2" spans="2:27" ht="18.75" x14ac:dyDescent="0.3">
      <c r="B2" s="237" t="s">
        <v>161</v>
      </c>
      <c r="C2" s="237"/>
      <c r="D2" s="237"/>
      <c r="E2" s="237"/>
      <c r="F2" s="237"/>
      <c r="G2" s="237"/>
      <c r="H2" s="237"/>
      <c r="I2" s="237"/>
      <c r="J2" s="237"/>
      <c r="K2" s="237"/>
      <c r="L2" s="237"/>
      <c r="M2" s="237"/>
      <c r="N2" s="237"/>
      <c r="O2" s="237"/>
    </row>
    <row r="3" spans="2:27" ht="57" customHeight="1" x14ac:dyDescent="0.25">
      <c r="B3" s="249" t="s">
        <v>541</v>
      </c>
      <c r="C3" s="249"/>
      <c r="D3" s="249"/>
      <c r="E3" s="249"/>
      <c r="F3" s="249"/>
      <c r="G3" s="249"/>
      <c r="H3" s="249"/>
      <c r="I3" s="249"/>
      <c r="J3" s="249"/>
      <c r="K3" s="249"/>
      <c r="L3" s="249"/>
      <c r="M3" s="249"/>
      <c r="N3" s="249"/>
      <c r="O3" s="249"/>
    </row>
    <row r="4" spans="2:27" ht="77.25" customHeight="1" x14ac:dyDescent="0.25">
      <c r="B4" s="249"/>
      <c r="C4" s="249"/>
      <c r="D4" s="249"/>
      <c r="E4" s="249"/>
      <c r="F4" s="249"/>
      <c r="G4" s="249"/>
      <c r="H4" s="249"/>
      <c r="I4" s="249"/>
      <c r="J4" s="249"/>
      <c r="K4" s="249"/>
      <c r="L4" s="249"/>
      <c r="M4" s="249"/>
      <c r="N4" s="249"/>
      <c r="O4" s="249"/>
    </row>
    <row r="6" spans="2:27" ht="15" customHeight="1" x14ac:dyDescent="0.25">
      <c r="B6" s="246" t="s">
        <v>164</v>
      </c>
      <c r="C6" s="247"/>
      <c r="D6" s="247"/>
      <c r="E6" s="247"/>
      <c r="F6" s="247"/>
      <c r="G6" s="247"/>
      <c r="H6" s="247"/>
      <c r="I6" s="247"/>
      <c r="J6" s="247"/>
      <c r="K6" s="247"/>
      <c r="L6" s="247"/>
      <c r="M6" s="248"/>
      <c r="O6" s="246" t="s">
        <v>540</v>
      </c>
      <c r="P6" s="247"/>
      <c r="Q6" s="247"/>
      <c r="R6" s="247"/>
      <c r="S6" s="247"/>
      <c r="T6" s="247"/>
      <c r="U6" s="247"/>
      <c r="V6" s="247"/>
      <c r="W6" s="247"/>
      <c r="X6" s="247"/>
      <c r="Y6" s="247"/>
      <c r="Z6" s="247"/>
      <c r="AA6" s="248"/>
    </row>
    <row r="7" spans="2:27" ht="15" customHeight="1" x14ac:dyDescent="0.25">
      <c r="B7" s="262" t="s">
        <v>165</v>
      </c>
      <c r="C7" s="263"/>
      <c r="D7" s="2">
        <v>1</v>
      </c>
      <c r="E7" s="2">
        <v>2</v>
      </c>
      <c r="F7" s="2">
        <v>3</v>
      </c>
      <c r="G7" s="2">
        <v>4</v>
      </c>
      <c r="H7" s="2">
        <v>5</v>
      </c>
      <c r="I7" s="2">
        <v>6</v>
      </c>
      <c r="J7" s="2">
        <v>7</v>
      </c>
      <c r="K7" s="2">
        <v>8</v>
      </c>
      <c r="L7" s="2">
        <v>9</v>
      </c>
      <c r="M7" s="2" t="s">
        <v>4</v>
      </c>
      <c r="O7" s="264" t="s">
        <v>165</v>
      </c>
      <c r="P7" s="264"/>
      <c r="Q7" s="264"/>
      <c r="R7" s="105">
        <v>1</v>
      </c>
      <c r="S7" s="105">
        <v>2</v>
      </c>
      <c r="T7" s="105">
        <v>3</v>
      </c>
      <c r="U7" s="105">
        <v>4</v>
      </c>
      <c r="V7" s="105">
        <v>5</v>
      </c>
      <c r="W7" s="105">
        <v>6</v>
      </c>
      <c r="X7" s="105">
        <v>7</v>
      </c>
      <c r="Y7" s="105">
        <v>8</v>
      </c>
      <c r="Z7" s="105">
        <v>9</v>
      </c>
      <c r="AA7" s="105" t="s">
        <v>4</v>
      </c>
    </row>
    <row r="8" spans="2:27" x14ac:dyDescent="0.25">
      <c r="B8" s="264"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64" t="s">
        <v>59</v>
      </c>
      <c r="P8" s="265" t="s">
        <v>162</v>
      </c>
      <c r="Q8" s="265"/>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64"/>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64"/>
      <c r="P9" s="265" t="s">
        <v>127</v>
      </c>
      <c r="Q9" s="265"/>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64"/>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64"/>
      <c r="P10" s="265" t="s">
        <v>2</v>
      </c>
      <c r="Q10" s="265"/>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64"/>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64" t="s">
        <v>61</v>
      </c>
      <c r="P11" s="265" t="s">
        <v>162</v>
      </c>
      <c r="Q11" s="265"/>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64"/>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64"/>
      <c r="P12" s="265" t="s">
        <v>127</v>
      </c>
      <c r="Q12" s="265"/>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64"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64"/>
      <c r="P13" s="261" t="s">
        <v>2</v>
      </c>
      <c r="Q13" s="261"/>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64"/>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64"/>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41" t="s">
        <v>7</v>
      </c>
      <c r="P15" s="241"/>
      <c r="S15" s="5"/>
      <c r="T15" s="5"/>
      <c r="W15" s="5"/>
      <c r="X15" s="5"/>
      <c r="Y15" s="5"/>
    </row>
    <row r="16" spans="2:27" x14ac:dyDescent="0.25">
      <c r="B16" s="264"/>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64"/>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237" t="s">
        <v>46</v>
      </c>
      <c r="C20" s="237"/>
      <c r="D20" s="237"/>
      <c r="E20" s="237"/>
      <c r="F20" s="237"/>
      <c r="G20" s="237"/>
      <c r="H20" s="237"/>
      <c r="I20" s="237"/>
      <c r="J20" s="237"/>
      <c r="K20" s="237"/>
      <c r="L20" s="237"/>
      <c r="M20" s="237"/>
      <c r="N20" s="237"/>
      <c r="O20" s="237"/>
      <c r="P20" s="237"/>
      <c r="Q20" s="237"/>
      <c r="R20" s="237"/>
      <c r="S20" s="237"/>
      <c r="T20" s="237"/>
      <c r="U20" s="237"/>
      <c r="V20" s="237"/>
      <c r="W20" s="237"/>
      <c r="X20" s="237"/>
      <c r="Y20" s="237"/>
      <c r="Z20" s="237"/>
      <c r="AA20" s="237"/>
      <c r="AB20" s="237"/>
    </row>
    <row r="22" spans="2:28" ht="15" customHeight="1" x14ac:dyDescent="0.25">
      <c r="B22" s="266" t="s">
        <v>53</v>
      </c>
      <c r="C22" s="266"/>
      <c r="D22" s="241" t="s">
        <v>55</v>
      </c>
      <c r="E22" s="241"/>
      <c r="F22" s="241"/>
      <c r="G22" s="241"/>
      <c r="H22" s="241"/>
      <c r="I22" s="241"/>
      <c r="J22" s="241"/>
      <c r="K22" s="241"/>
      <c r="L22" s="241"/>
      <c r="M22" s="241"/>
      <c r="N22" s="241"/>
      <c r="O22" s="241"/>
      <c r="Q22" s="266" t="s">
        <v>54</v>
      </c>
      <c r="R22" s="266"/>
      <c r="S22" s="241" t="s">
        <v>55</v>
      </c>
      <c r="T22" s="241"/>
      <c r="U22" s="241"/>
      <c r="V22" s="241"/>
      <c r="W22" s="241"/>
      <c r="X22" s="241"/>
      <c r="Y22" s="241"/>
      <c r="Z22" s="241"/>
      <c r="AA22" s="241"/>
      <c r="AB22" s="241"/>
    </row>
    <row r="23" spans="2:28" ht="15" customHeight="1" x14ac:dyDescent="0.25">
      <c r="B23" s="266"/>
      <c r="C23" s="266"/>
      <c r="D23" s="2">
        <v>1</v>
      </c>
      <c r="E23" s="2">
        <v>2</v>
      </c>
      <c r="F23" s="2">
        <v>3</v>
      </c>
      <c r="G23" s="2">
        <v>4</v>
      </c>
      <c r="H23" s="2">
        <v>5</v>
      </c>
      <c r="I23" s="2">
        <v>6</v>
      </c>
      <c r="J23" s="2">
        <v>7</v>
      </c>
      <c r="K23" s="2">
        <v>8</v>
      </c>
      <c r="L23" s="2">
        <v>9</v>
      </c>
      <c r="M23" s="2" t="s">
        <v>4</v>
      </c>
      <c r="N23" s="2" t="s">
        <v>125</v>
      </c>
      <c r="O23" s="2" t="s">
        <v>124</v>
      </c>
      <c r="Q23" s="266"/>
      <c r="R23" s="266"/>
      <c r="S23" s="2">
        <v>1</v>
      </c>
      <c r="T23" s="2">
        <v>2</v>
      </c>
      <c r="U23" s="2">
        <v>3</v>
      </c>
      <c r="V23" s="2">
        <v>4</v>
      </c>
      <c r="W23" s="2">
        <v>5</v>
      </c>
      <c r="X23" s="2">
        <v>6</v>
      </c>
      <c r="Y23" s="2">
        <v>7</v>
      </c>
      <c r="Z23" s="2">
        <v>8</v>
      </c>
      <c r="AA23" s="2">
        <v>9</v>
      </c>
      <c r="AB23" s="9" t="s">
        <v>4</v>
      </c>
    </row>
    <row r="24" spans="2:28" x14ac:dyDescent="0.25">
      <c r="B24" s="264" t="s">
        <v>49</v>
      </c>
      <c r="C24" s="10" t="s">
        <v>6</v>
      </c>
      <c r="D24" s="4">
        <v>75</v>
      </c>
      <c r="E24" s="4">
        <v>89</v>
      </c>
      <c r="F24" s="4">
        <v>99</v>
      </c>
      <c r="G24" s="4">
        <v>116</v>
      </c>
      <c r="H24" s="4">
        <v>125</v>
      </c>
      <c r="I24" s="4">
        <v>116</v>
      </c>
      <c r="J24" s="4">
        <v>85</v>
      </c>
      <c r="K24" s="4">
        <v>52</v>
      </c>
      <c r="L24" s="4">
        <v>54</v>
      </c>
      <c r="M24" s="4">
        <v>45</v>
      </c>
      <c r="N24" s="4">
        <v>9</v>
      </c>
      <c r="O24" s="4">
        <v>1</v>
      </c>
      <c r="Q24" s="264" t="s">
        <v>49</v>
      </c>
      <c r="R24" s="10" t="s">
        <v>6</v>
      </c>
      <c r="S24" s="4">
        <v>37</v>
      </c>
      <c r="T24" s="4">
        <v>85</v>
      </c>
      <c r="U24" s="4">
        <v>87</v>
      </c>
      <c r="V24" s="4">
        <v>120</v>
      </c>
      <c r="W24" s="4">
        <v>100</v>
      </c>
      <c r="X24" s="4">
        <v>138</v>
      </c>
      <c r="Y24" s="4">
        <v>87</v>
      </c>
      <c r="Z24" s="4">
        <v>76</v>
      </c>
      <c r="AA24" s="4">
        <v>38</v>
      </c>
      <c r="AB24" s="4">
        <v>58</v>
      </c>
    </row>
    <row r="25" spans="2:28" x14ac:dyDescent="0.25">
      <c r="B25" s="264"/>
      <c r="C25" s="10" t="s">
        <v>0</v>
      </c>
      <c r="D25" s="4">
        <v>200</v>
      </c>
      <c r="E25" s="4">
        <v>198</v>
      </c>
      <c r="F25" s="4">
        <v>157</v>
      </c>
      <c r="G25" s="4">
        <v>159</v>
      </c>
      <c r="H25" s="4">
        <v>151</v>
      </c>
      <c r="I25" s="4">
        <v>142</v>
      </c>
      <c r="J25" s="4">
        <v>161</v>
      </c>
      <c r="K25" s="4">
        <v>157</v>
      </c>
      <c r="L25" s="4">
        <v>147</v>
      </c>
      <c r="M25" s="11"/>
      <c r="N25" s="11"/>
      <c r="O25" s="11"/>
      <c r="Q25" s="264"/>
      <c r="R25" s="10" t="s">
        <v>0</v>
      </c>
      <c r="S25" s="4">
        <v>78</v>
      </c>
      <c r="T25" s="4">
        <v>115</v>
      </c>
      <c r="U25" s="4">
        <v>86</v>
      </c>
      <c r="V25" s="4">
        <v>66</v>
      </c>
      <c r="W25" s="4">
        <v>93</v>
      </c>
      <c r="X25" s="4">
        <v>69</v>
      </c>
      <c r="Y25" s="4">
        <v>81</v>
      </c>
      <c r="Z25" s="4">
        <v>106</v>
      </c>
      <c r="AA25" s="4">
        <v>48</v>
      </c>
      <c r="AB25" s="11"/>
    </row>
    <row r="26" spans="2:28" x14ac:dyDescent="0.25">
      <c r="B26" s="264"/>
      <c r="C26" s="10" t="s">
        <v>1</v>
      </c>
      <c r="D26" s="4">
        <v>868</v>
      </c>
      <c r="E26" s="4">
        <v>932</v>
      </c>
      <c r="F26" s="4">
        <v>1019</v>
      </c>
      <c r="G26" s="4">
        <v>1624</v>
      </c>
      <c r="H26" s="4">
        <v>1696</v>
      </c>
      <c r="I26" s="4">
        <v>1648</v>
      </c>
      <c r="J26" s="4">
        <v>836</v>
      </c>
      <c r="K26" s="4">
        <v>778</v>
      </c>
      <c r="L26" s="4">
        <v>757</v>
      </c>
      <c r="M26" s="11"/>
      <c r="N26" s="11"/>
      <c r="O26" s="11"/>
      <c r="Q26" s="264"/>
      <c r="R26" s="10" t="s">
        <v>1</v>
      </c>
      <c r="S26" s="4">
        <v>708</v>
      </c>
      <c r="T26" s="4">
        <v>1160</v>
      </c>
      <c r="U26" s="4">
        <v>1203</v>
      </c>
      <c r="V26" s="4">
        <v>1767</v>
      </c>
      <c r="W26" s="4">
        <v>1908</v>
      </c>
      <c r="X26" s="4">
        <v>1605</v>
      </c>
      <c r="Y26" s="4">
        <v>988</v>
      </c>
      <c r="Z26" s="4">
        <v>940</v>
      </c>
      <c r="AA26" s="4">
        <v>628</v>
      </c>
      <c r="AB26" s="11"/>
    </row>
    <row r="27" spans="2:28" x14ac:dyDescent="0.25">
      <c r="B27" s="264"/>
      <c r="C27" s="10" t="s">
        <v>3</v>
      </c>
      <c r="D27" s="4">
        <v>248</v>
      </c>
      <c r="E27" s="4">
        <v>543</v>
      </c>
      <c r="F27" s="4">
        <v>842</v>
      </c>
      <c r="G27" s="4">
        <v>485</v>
      </c>
      <c r="H27" s="4">
        <v>471</v>
      </c>
      <c r="I27" s="4">
        <v>441</v>
      </c>
      <c r="J27" s="4">
        <v>993</v>
      </c>
      <c r="K27" s="4">
        <v>638</v>
      </c>
      <c r="L27" s="4">
        <v>243</v>
      </c>
      <c r="M27" s="4">
        <v>745</v>
      </c>
      <c r="N27" s="4">
        <v>206</v>
      </c>
      <c r="O27" s="4">
        <v>68</v>
      </c>
      <c r="Q27" s="264"/>
      <c r="R27" s="10" t="s">
        <v>3</v>
      </c>
      <c r="S27" s="4">
        <v>306</v>
      </c>
      <c r="T27" s="4">
        <v>663</v>
      </c>
      <c r="U27" s="4">
        <v>1080</v>
      </c>
      <c r="V27" s="4">
        <v>675</v>
      </c>
      <c r="W27" s="4">
        <v>636</v>
      </c>
      <c r="X27" s="4">
        <v>697</v>
      </c>
      <c r="Y27" s="4">
        <v>1199</v>
      </c>
      <c r="Z27" s="4">
        <v>672</v>
      </c>
      <c r="AA27" s="4">
        <v>323</v>
      </c>
      <c r="AB27" s="4">
        <v>1543</v>
      </c>
    </row>
    <row r="28" spans="2:28" x14ac:dyDescent="0.25">
      <c r="B28" s="264"/>
      <c r="C28" s="10" t="s">
        <v>5</v>
      </c>
      <c r="D28" s="4">
        <v>427</v>
      </c>
      <c r="E28" s="4">
        <v>323</v>
      </c>
      <c r="F28" s="4">
        <v>268</v>
      </c>
      <c r="G28" s="4">
        <v>293</v>
      </c>
      <c r="H28" s="4">
        <v>305</v>
      </c>
      <c r="I28" s="4">
        <v>280</v>
      </c>
      <c r="J28" s="4">
        <v>292</v>
      </c>
      <c r="K28" s="4">
        <v>333</v>
      </c>
      <c r="L28" s="4">
        <v>404</v>
      </c>
      <c r="M28" s="4">
        <v>814</v>
      </c>
      <c r="N28" s="4">
        <v>126</v>
      </c>
      <c r="O28" s="11"/>
      <c r="Q28" s="264"/>
      <c r="R28" s="10" t="s">
        <v>5</v>
      </c>
      <c r="S28" s="4">
        <v>622</v>
      </c>
      <c r="T28" s="4">
        <v>1011</v>
      </c>
      <c r="U28" s="4">
        <v>876</v>
      </c>
      <c r="V28" s="4">
        <v>866</v>
      </c>
      <c r="W28" s="4">
        <v>898</v>
      </c>
      <c r="X28" s="4">
        <v>863</v>
      </c>
      <c r="Y28" s="4">
        <v>937</v>
      </c>
      <c r="Z28" s="4">
        <v>1023</v>
      </c>
      <c r="AA28" s="4">
        <v>597</v>
      </c>
      <c r="AB28" s="4">
        <v>2945</v>
      </c>
    </row>
    <row r="29" spans="2:28" x14ac:dyDescent="0.25">
      <c r="B29" s="264"/>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64"/>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70" t="s">
        <v>128</v>
      </c>
      <c r="C30" s="10" t="s">
        <v>6</v>
      </c>
      <c r="D30" s="4">
        <v>26</v>
      </c>
      <c r="E30" s="4">
        <v>50</v>
      </c>
      <c r="F30" s="4">
        <v>55</v>
      </c>
      <c r="G30" s="4">
        <v>71</v>
      </c>
      <c r="H30" s="4">
        <v>89</v>
      </c>
      <c r="I30" s="4">
        <v>83</v>
      </c>
      <c r="J30" s="4">
        <v>81</v>
      </c>
      <c r="K30" s="4">
        <v>68</v>
      </c>
      <c r="L30" s="4">
        <v>38</v>
      </c>
      <c r="M30" s="11"/>
      <c r="N30" s="11"/>
      <c r="O30" s="11"/>
      <c r="Q30" s="270" t="s">
        <v>128</v>
      </c>
      <c r="R30" s="10" t="s">
        <v>6</v>
      </c>
      <c r="S30">
        <v>27</v>
      </c>
      <c r="T30">
        <v>50</v>
      </c>
      <c r="U30">
        <v>62</v>
      </c>
      <c r="V30">
        <v>90</v>
      </c>
      <c r="W30">
        <v>97</v>
      </c>
      <c r="X30">
        <v>74</v>
      </c>
      <c r="Y30">
        <v>85</v>
      </c>
      <c r="Z30">
        <v>51</v>
      </c>
      <c r="AA30">
        <v>19</v>
      </c>
      <c r="AB30" s="11"/>
    </row>
    <row r="31" spans="2:28" x14ac:dyDescent="0.25">
      <c r="B31" s="270"/>
      <c r="C31" s="10" t="s">
        <v>0</v>
      </c>
      <c r="D31" s="11"/>
      <c r="E31" s="4">
        <v>186</v>
      </c>
      <c r="F31" s="4">
        <v>333</v>
      </c>
      <c r="G31" s="4">
        <v>301</v>
      </c>
      <c r="H31" s="4">
        <v>285</v>
      </c>
      <c r="I31" s="4">
        <v>290</v>
      </c>
      <c r="J31" s="4">
        <v>281</v>
      </c>
      <c r="K31" s="4">
        <v>150</v>
      </c>
      <c r="L31" s="11"/>
      <c r="M31" s="11"/>
      <c r="N31" s="11"/>
      <c r="O31" s="11"/>
      <c r="Q31" s="270"/>
      <c r="R31" s="10" t="s">
        <v>0</v>
      </c>
      <c r="S31" s="11"/>
      <c r="T31" s="4">
        <v>105</v>
      </c>
      <c r="U31" s="4">
        <v>205</v>
      </c>
      <c r="V31" s="4">
        <v>195</v>
      </c>
      <c r="W31" s="4">
        <v>155</v>
      </c>
      <c r="X31" s="4">
        <v>172</v>
      </c>
      <c r="Y31" s="4">
        <v>154</v>
      </c>
      <c r="Z31" s="4">
        <v>68</v>
      </c>
      <c r="AA31" s="11"/>
      <c r="AB31" s="11"/>
    </row>
    <row r="32" spans="2:28" x14ac:dyDescent="0.25">
      <c r="B32" s="270"/>
      <c r="C32" s="10" t="s">
        <v>1</v>
      </c>
      <c r="D32" s="11"/>
      <c r="E32" s="4">
        <v>905</v>
      </c>
      <c r="F32" s="4">
        <v>1638</v>
      </c>
      <c r="G32" s="4">
        <v>1589</v>
      </c>
      <c r="H32" s="4">
        <v>1782</v>
      </c>
      <c r="I32" s="4">
        <v>1690</v>
      </c>
      <c r="J32" s="4">
        <v>1589</v>
      </c>
      <c r="K32" s="4">
        <v>716</v>
      </c>
      <c r="L32" s="11"/>
      <c r="M32" s="11"/>
      <c r="N32" s="11"/>
      <c r="O32" s="11"/>
      <c r="Q32" s="270"/>
      <c r="R32" s="10" t="s">
        <v>1</v>
      </c>
      <c r="S32" s="11"/>
      <c r="T32" s="4">
        <v>901</v>
      </c>
      <c r="U32" s="4">
        <v>1874</v>
      </c>
      <c r="V32" s="4">
        <v>2218</v>
      </c>
      <c r="W32" s="4">
        <v>2403</v>
      </c>
      <c r="X32" s="4">
        <v>2210</v>
      </c>
      <c r="Y32" s="4">
        <v>1770</v>
      </c>
      <c r="Z32" s="4">
        <v>635</v>
      </c>
      <c r="AA32" s="11"/>
      <c r="AB32" s="11"/>
    </row>
    <row r="33" spans="2:28" x14ac:dyDescent="0.25">
      <c r="B33" s="270"/>
      <c r="C33" s="10" t="s">
        <v>3</v>
      </c>
      <c r="D33" s="4">
        <v>1331</v>
      </c>
      <c r="E33" s="4">
        <v>1097</v>
      </c>
      <c r="F33" s="4">
        <v>859</v>
      </c>
      <c r="G33" s="4">
        <v>1094</v>
      </c>
      <c r="H33" s="4">
        <v>1308</v>
      </c>
      <c r="I33" s="4">
        <v>1151</v>
      </c>
      <c r="J33" s="4">
        <v>967</v>
      </c>
      <c r="K33" s="4">
        <v>1149</v>
      </c>
      <c r="L33" s="4">
        <v>1144</v>
      </c>
      <c r="M33" s="11"/>
      <c r="N33" s="11"/>
      <c r="O33" s="11"/>
      <c r="Q33" s="270"/>
      <c r="R33" s="10" t="s">
        <v>3</v>
      </c>
      <c r="S33" s="4">
        <v>1659</v>
      </c>
      <c r="T33" s="4">
        <v>1880</v>
      </c>
      <c r="U33" s="4">
        <v>1666</v>
      </c>
      <c r="V33" s="4">
        <v>2425</v>
      </c>
      <c r="W33" s="4">
        <v>2832</v>
      </c>
      <c r="X33" s="4">
        <v>2448</v>
      </c>
      <c r="Y33" s="4">
        <v>1692</v>
      </c>
      <c r="Z33" s="4">
        <v>1967</v>
      </c>
      <c r="AA33" s="4">
        <v>1554</v>
      </c>
      <c r="AB33" s="11"/>
    </row>
    <row r="34" spans="2:28" x14ac:dyDescent="0.25">
      <c r="B34" s="270"/>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70"/>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64" t="s">
        <v>58</v>
      </c>
      <c r="C35" s="264"/>
      <c r="D35" s="4">
        <v>22671</v>
      </c>
      <c r="E35" s="4">
        <v>20179</v>
      </c>
      <c r="F35" s="4">
        <v>19302</v>
      </c>
      <c r="G35" s="4">
        <v>18485</v>
      </c>
      <c r="H35" s="4">
        <v>17747</v>
      </c>
      <c r="I35" s="4">
        <v>18221</v>
      </c>
      <c r="J35" s="4">
        <v>19503</v>
      </c>
      <c r="K35" s="4">
        <v>20421</v>
      </c>
      <c r="L35" s="4">
        <v>22709</v>
      </c>
      <c r="M35" s="4">
        <v>50018</v>
      </c>
      <c r="N35" s="4">
        <v>15858</v>
      </c>
      <c r="O35" s="4">
        <v>12391</v>
      </c>
      <c r="Q35" s="264" t="s">
        <v>58</v>
      </c>
      <c r="R35" s="264"/>
      <c r="S35" s="4">
        <v>27904</v>
      </c>
      <c r="T35" s="4">
        <v>27040</v>
      </c>
      <c r="U35" s="4">
        <v>25714</v>
      </c>
      <c r="V35" s="4">
        <v>25198</v>
      </c>
      <c r="W35" s="4">
        <v>24131</v>
      </c>
      <c r="X35" s="4">
        <v>24530</v>
      </c>
      <c r="Y35" s="4">
        <v>25949</v>
      </c>
      <c r="Z35" s="4">
        <v>27358</v>
      </c>
      <c r="AA35" s="4">
        <v>28208</v>
      </c>
      <c r="AB35" s="4">
        <v>58958</v>
      </c>
    </row>
    <row r="36" spans="2:28" x14ac:dyDescent="0.25">
      <c r="B36" s="255" t="s">
        <v>2</v>
      </c>
      <c r="C36" s="255"/>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55" t="s">
        <v>2</v>
      </c>
      <c r="R36" s="255"/>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66" t="s">
        <v>53</v>
      </c>
      <c r="C38" s="266"/>
      <c r="D38" s="241" t="s">
        <v>56</v>
      </c>
      <c r="E38" s="241"/>
      <c r="F38" s="241"/>
      <c r="G38" s="241"/>
      <c r="H38" s="241"/>
      <c r="I38" s="241"/>
      <c r="J38" s="241"/>
      <c r="K38" s="241"/>
      <c r="L38" s="241"/>
      <c r="M38" s="241"/>
      <c r="N38" s="241"/>
      <c r="O38" s="241"/>
      <c r="Q38" s="266" t="s">
        <v>54</v>
      </c>
      <c r="R38" s="266"/>
      <c r="S38" s="241" t="s">
        <v>56</v>
      </c>
      <c r="T38" s="241"/>
      <c r="U38" s="241"/>
      <c r="V38" s="241"/>
      <c r="W38" s="241"/>
      <c r="X38" s="241"/>
      <c r="Y38" s="241"/>
      <c r="Z38" s="241"/>
      <c r="AA38" s="241"/>
      <c r="AB38" s="241"/>
    </row>
    <row r="39" spans="2:28" ht="15" customHeight="1" x14ac:dyDescent="0.25">
      <c r="B39" s="266"/>
      <c r="C39" s="266"/>
      <c r="D39" s="2">
        <v>1</v>
      </c>
      <c r="E39" s="2">
        <v>2</v>
      </c>
      <c r="F39" s="2">
        <v>3</v>
      </c>
      <c r="G39" s="2">
        <v>4</v>
      </c>
      <c r="H39" s="2">
        <v>5</v>
      </c>
      <c r="I39" s="2">
        <v>6</v>
      </c>
      <c r="J39" s="2">
        <v>7</v>
      </c>
      <c r="K39" s="2">
        <v>8</v>
      </c>
      <c r="L39" s="2">
        <v>9</v>
      </c>
      <c r="M39" s="2" t="s">
        <v>4</v>
      </c>
      <c r="N39" s="2" t="s">
        <v>125</v>
      </c>
      <c r="O39" s="2" t="s">
        <v>124</v>
      </c>
      <c r="Q39" s="266"/>
      <c r="R39" s="266"/>
      <c r="S39" s="2">
        <v>1</v>
      </c>
      <c r="T39" s="2">
        <v>2</v>
      </c>
      <c r="U39" s="2">
        <v>3</v>
      </c>
      <c r="V39" s="2">
        <v>4</v>
      </c>
      <c r="W39" s="2">
        <v>5</v>
      </c>
      <c r="X39" s="2">
        <v>6</v>
      </c>
      <c r="Y39" s="2">
        <v>7</v>
      </c>
      <c r="Z39" s="2">
        <v>8</v>
      </c>
      <c r="AA39" s="2">
        <v>9</v>
      </c>
      <c r="AB39" s="9" t="s">
        <v>4</v>
      </c>
    </row>
    <row r="40" spans="2:28" x14ac:dyDescent="0.25">
      <c r="B40" s="264"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64"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64"/>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64"/>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64"/>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64"/>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64"/>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64"/>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64"/>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64"/>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64"/>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64"/>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64"/>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64"/>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70"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70"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70"/>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70"/>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70"/>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70"/>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70"/>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70"/>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70"/>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70"/>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70"/>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70"/>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64" t="s">
        <v>126</v>
      </c>
      <c r="C53" s="264"/>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64" t="s">
        <v>126</v>
      </c>
      <c r="R53" s="264"/>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64" t="s">
        <v>58</v>
      </c>
      <c r="C54" s="264"/>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64" t="s">
        <v>58</v>
      </c>
      <c r="R54" s="264"/>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66" t="s">
        <v>53</v>
      </c>
      <c r="C56" s="266"/>
      <c r="D56" s="241" t="s">
        <v>157</v>
      </c>
      <c r="E56" s="241"/>
      <c r="F56" s="241"/>
      <c r="G56" s="241"/>
      <c r="H56" s="241"/>
      <c r="I56" s="241"/>
      <c r="J56" s="241"/>
      <c r="K56" s="241"/>
      <c r="L56" s="241"/>
      <c r="M56" s="241"/>
      <c r="N56" s="241"/>
      <c r="O56" s="241"/>
      <c r="Q56" s="266" t="s">
        <v>54</v>
      </c>
      <c r="R56" s="266"/>
      <c r="S56" s="241" t="s">
        <v>157</v>
      </c>
      <c r="T56" s="241"/>
      <c r="U56" s="241"/>
      <c r="V56" s="241"/>
      <c r="W56" s="241"/>
      <c r="X56" s="241"/>
      <c r="Y56" s="241"/>
      <c r="Z56" s="241"/>
      <c r="AA56" s="241"/>
      <c r="AB56" s="241"/>
    </row>
    <row r="57" spans="2:28" x14ac:dyDescent="0.25">
      <c r="B57" s="266"/>
      <c r="C57" s="266"/>
      <c r="D57" s="2">
        <v>1</v>
      </c>
      <c r="E57" s="2">
        <v>2</v>
      </c>
      <c r="F57" s="2">
        <v>3</v>
      </c>
      <c r="G57" s="2">
        <v>4</v>
      </c>
      <c r="H57" s="2">
        <v>5</v>
      </c>
      <c r="I57" s="2">
        <v>6</v>
      </c>
      <c r="J57" s="2">
        <v>7</v>
      </c>
      <c r="K57" s="2">
        <v>8</v>
      </c>
      <c r="L57" s="2">
        <v>9</v>
      </c>
      <c r="M57" s="9" t="s">
        <v>4</v>
      </c>
      <c r="N57" s="2" t="s">
        <v>125</v>
      </c>
      <c r="O57" s="2" t="s">
        <v>124</v>
      </c>
      <c r="Q57" s="266"/>
      <c r="R57" s="266"/>
      <c r="S57" s="2">
        <v>1</v>
      </c>
      <c r="T57" s="2">
        <v>2</v>
      </c>
      <c r="U57" s="2">
        <v>3</v>
      </c>
      <c r="V57" s="2">
        <v>4</v>
      </c>
      <c r="W57" s="2">
        <v>5</v>
      </c>
      <c r="X57" s="2">
        <v>6</v>
      </c>
      <c r="Y57" s="2">
        <v>7</v>
      </c>
      <c r="Z57" s="2">
        <v>8</v>
      </c>
      <c r="AA57" s="2">
        <v>9</v>
      </c>
      <c r="AB57" s="9" t="s">
        <v>4</v>
      </c>
    </row>
    <row r="58" spans="2:28" x14ac:dyDescent="0.25">
      <c r="B58" s="264" t="s">
        <v>52</v>
      </c>
      <c r="C58" s="10" t="s">
        <v>6</v>
      </c>
      <c r="D58" s="13"/>
      <c r="E58" s="13"/>
      <c r="F58" s="13"/>
      <c r="G58" s="13"/>
      <c r="H58" s="13"/>
      <c r="I58" s="13"/>
      <c r="J58" s="13"/>
      <c r="K58" s="13"/>
      <c r="L58" s="13"/>
      <c r="M58" s="13"/>
      <c r="N58" s="13"/>
      <c r="O58" s="13"/>
      <c r="Q58" s="264" t="s">
        <v>52</v>
      </c>
      <c r="R58" s="10" t="s">
        <v>6</v>
      </c>
      <c r="S58" s="13"/>
      <c r="T58" s="13"/>
      <c r="U58" s="13"/>
      <c r="V58" s="13"/>
      <c r="W58" s="13"/>
      <c r="X58" s="13"/>
      <c r="Y58" s="13"/>
      <c r="Z58" s="13"/>
      <c r="AA58" s="13"/>
      <c r="AB58" s="13"/>
    </row>
    <row r="59" spans="2:28" x14ac:dyDescent="0.25">
      <c r="B59" s="264"/>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64"/>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64"/>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64"/>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64"/>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64"/>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64"/>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64"/>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64"/>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64"/>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67" t="s">
        <v>129</v>
      </c>
      <c r="C64" s="14" t="s">
        <v>6</v>
      </c>
      <c r="D64" s="13"/>
      <c r="E64" s="13"/>
      <c r="F64" s="13"/>
      <c r="G64" s="13"/>
      <c r="H64" s="13"/>
      <c r="I64" s="13"/>
      <c r="J64" s="13"/>
      <c r="K64" s="13"/>
      <c r="L64" s="13"/>
      <c r="M64" s="13"/>
      <c r="N64" s="11"/>
      <c r="O64" s="11"/>
      <c r="Q64" s="270" t="s">
        <v>129</v>
      </c>
      <c r="R64" s="14" t="s">
        <v>6</v>
      </c>
      <c r="S64" s="13"/>
      <c r="T64" s="13"/>
      <c r="U64" s="13"/>
      <c r="V64" s="13"/>
      <c r="W64" s="13"/>
      <c r="X64" s="13"/>
      <c r="Y64" s="13"/>
      <c r="Z64" s="13"/>
      <c r="AA64" s="13"/>
      <c r="AB64" s="13"/>
    </row>
    <row r="65" spans="2:28" ht="30" x14ac:dyDescent="0.25">
      <c r="B65" s="268"/>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70"/>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68"/>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70"/>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68"/>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70"/>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69"/>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70"/>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67"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67"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68"/>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68"/>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68"/>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68"/>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69"/>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69"/>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66" t="s">
        <v>53</v>
      </c>
      <c r="C74" s="266"/>
      <c r="D74" s="241" t="s">
        <v>156</v>
      </c>
      <c r="E74" s="241"/>
      <c r="F74" s="241"/>
      <c r="G74" s="241"/>
      <c r="H74" s="241"/>
      <c r="I74" s="241"/>
      <c r="J74" s="241"/>
      <c r="K74" s="241"/>
      <c r="L74" s="241"/>
      <c r="M74" s="241"/>
      <c r="N74" s="241"/>
      <c r="O74" s="241"/>
      <c r="Q74" s="266" t="s">
        <v>54</v>
      </c>
      <c r="R74" s="266"/>
      <c r="S74" s="241" t="s">
        <v>156</v>
      </c>
      <c r="T74" s="241"/>
      <c r="U74" s="241"/>
      <c r="V74" s="241"/>
      <c r="W74" s="241"/>
      <c r="X74" s="241"/>
      <c r="Y74" s="241"/>
      <c r="Z74" s="241"/>
      <c r="AA74" s="241"/>
      <c r="AB74" s="241"/>
    </row>
    <row r="75" spans="2:28" x14ac:dyDescent="0.25">
      <c r="B75" s="266"/>
      <c r="C75" s="266"/>
      <c r="D75" s="2">
        <v>1</v>
      </c>
      <c r="E75" s="2">
        <v>2</v>
      </c>
      <c r="F75" s="2">
        <v>3</v>
      </c>
      <c r="G75" s="2">
        <v>4</v>
      </c>
      <c r="H75" s="2">
        <v>5</v>
      </c>
      <c r="I75" s="2">
        <v>6</v>
      </c>
      <c r="J75" s="2">
        <v>7</v>
      </c>
      <c r="K75" s="2">
        <v>8</v>
      </c>
      <c r="L75" s="2">
        <v>9</v>
      </c>
      <c r="M75" s="9" t="s">
        <v>4</v>
      </c>
      <c r="N75" s="2" t="s">
        <v>125</v>
      </c>
      <c r="O75" s="2" t="s">
        <v>124</v>
      </c>
      <c r="Q75" s="266"/>
      <c r="R75" s="266"/>
      <c r="S75" s="2">
        <v>1</v>
      </c>
      <c r="T75" s="2">
        <v>2</v>
      </c>
      <c r="U75" s="2">
        <v>3</v>
      </c>
      <c r="V75" s="2">
        <v>4</v>
      </c>
      <c r="W75" s="2">
        <v>5</v>
      </c>
      <c r="X75" s="2">
        <v>6</v>
      </c>
      <c r="Y75" s="2">
        <v>7</v>
      </c>
      <c r="Z75" s="2">
        <v>8</v>
      </c>
      <c r="AA75" s="2">
        <v>9</v>
      </c>
      <c r="AB75" s="9" t="s">
        <v>4</v>
      </c>
    </row>
    <row r="76" spans="2:28" x14ac:dyDescent="0.25">
      <c r="B76" s="264" t="s">
        <v>49</v>
      </c>
      <c r="C76" s="10" t="s">
        <v>6</v>
      </c>
      <c r="D76" s="13"/>
      <c r="E76" s="13"/>
      <c r="F76" s="13"/>
      <c r="G76" s="13"/>
      <c r="H76" s="13"/>
      <c r="I76" s="13"/>
      <c r="J76" s="13"/>
      <c r="K76" s="13"/>
      <c r="L76" s="13"/>
      <c r="M76" s="13"/>
      <c r="N76" s="13"/>
      <c r="O76" s="13"/>
      <c r="Q76" s="264" t="s">
        <v>49</v>
      </c>
      <c r="R76" s="10" t="s">
        <v>6</v>
      </c>
      <c r="S76" s="13"/>
      <c r="T76" s="13"/>
      <c r="U76" s="13"/>
      <c r="V76" s="13"/>
      <c r="W76" s="13"/>
      <c r="X76" s="13"/>
      <c r="Y76" s="13"/>
      <c r="Z76" s="13"/>
      <c r="AA76" s="13"/>
      <c r="AB76" s="13"/>
    </row>
    <row r="77" spans="2:28" x14ac:dyDescent="0.25">
      <c r="B77" s="264"/>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64"/>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64"/>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64"/>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64"/>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64"/>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64"/>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64"/>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64"/>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64"/>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70" t="s">
        <v>128</v>
      </c>
      <c r="C82" s="14" t="s">
        <v>6</v>
      </c>
      <c r="D82" s="13"/>
      <c r="E82" s="13"/>
      <c r="F82" s="13"/>
      <c r="G82" s="13"/>
      <c r="H82" s="13"/>
      <c r="I82" s="13"/>
      <c r="J82" s="13"/>
      <c r="K82" s="13"/>
      <c r="L82" s="13"/>
      <c r="M82" s="13"/>
      <c r="N82" s="13"/>
      <c r="O82" s="13"/>
      <c r="Q82" s="270" t="s">
        <v>128</v>
      </c>
      <c r="R82" s="14" t="s">
        <v>6</v>
      </c>
      <c r="S82" s="13"/>
      <c r="T82" s="13"/>
      <c r="U82" s="13"/>
      <c r="V82" s="13"/>
      <c r="W82" s="13"/>
      <c r="X82" s="13"/>
      <c r="Y82" s="13"/>
      <c r="Z82" s="13"/>
      <c r="AA82" s="13"/>
      <c r="AB82" s="13"/>
    </row>
    <row r="83" spans="2:28" ht="30" x14ac:dyDescent="0.25">
      <c r="B83" s="270"/>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70"/>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70"/>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70"/>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70"/>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70"/>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70"/>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70"/>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66" t="s">
        <v>53</v>
      </c>
      <c r="C88" s="266"/>
      <c r="D88" s="246" t="s">
        <v>158</v>
      </c>
      <c r="E88" s="247"/>
      <c r="F88" s="247"/>
      <c r="G88" s="247"/>
      <c r="H88" s="247"/>
      <c r="I88" s="247"/>
      <c r="J88" s="247"/>
      <c r="K88" s="247"/>
      <c r="L88" s="247"/>
      <c r="M88" s="248"/>
      <c r="Q88" s="266" t="s">
        <v>54</v>
      </c>
      <c r="R88" s="266"/>
      <c r="S88" s="241" t="s">
        <v>158</v>
      </c>
      <c r="T88" s="241"/>
      <c r="U88" s="241"/>
      <c r="V88" s="241"/>
      <c r="W88" s="241"/>
      <c r="X88" s="241"/>
      <c r="Y88" s="241"/>
      <c r="Z88" s="241"/>
      <c r="AA88" s="241"/>
      <c r="AB88" s="241"/>
    </row>
    <row r="89" spans="2:28" x14ac:dyDescent="0.25">
      <c r="B89" s="266"/>
      <c r="C89" s="266"/>
      <c r="D89" s="2">
        <v>1</v>
      </c>
      <c r="E89" s="2">
        <v>2</v>
      </c>
      <c r="F89" s="2">
        <v>3</v>
      </c>
      <c r="G89" s="2">
        <v>4</v>
      </c>
      <c r="H89" s="2">
        <v>5</v>
      </c>
      <c r="I89" s="2">
        <v>6</v>
      </c>
      <c r="J89" s="2">
        <v>7</v>
      </c>
      <c r="K89" s="2">
        <v>8</v>
      </c>
      <c r="L89" s="2">
        <v>9</v>
      </c>
      <c r="M89" s="9" t="s">
        <v>17</v>
      </c>
      <c r="Q89" s="266"/>
      <c r="R89" s="266"/>
      <c r="S89" s="2">
        <v>1</v>
      </c>
      <c r="T89" s="2">
        <v>2</v>
      </c>
      <c r="U89" s="2">
        <v>3</v>
      </c>
      <c r="V89" s="2">
        <v>4</v>
      </c>
      <c r="W89" s="2">
        <v>5</v>
      </c>
      <c r="X89" s="2">
        <v>6</v>
      </c>
      <c r="Y89" s="2">
        <v>7</v>
      </c>
      <c r="Z89" s="2">
        <v>8</v>
      </c>
      <c r="AA89" s="2">
        <v>9</v>
      </c>
      <c r="AB89" s="9" t="s">
        <v>17</v>
      </c>
    </row>
    <row r="90" spans="2:28" x14ac:dyDescent="0.25">
      <c r="B90" s="267"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67"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68"/>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68"/>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68"/>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68"/>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69"/>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69"/>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67"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67"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68"/>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68"/>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68"/>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68"/>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69"/>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69"/>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67"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67"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68"/>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68"/>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68"/>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68"/>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69"/>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69"/>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57" t="s">
        <v>115</v>
      </c>
      <c r="C103" s="257"/>
      <c r="D103" s="257"/>
      <c r="E103" s="257"/>
      <c r="F103" s="257"/>
      <c r="G103" s="257"/>
      <c r="H103" s="257"/>
      <c r="I103" s="257"/>
      <c r="J103" s="257"/>
      <c r="K103" s="257"/>
      <c r="L103" s="257"/>
      <c r="M103" s="257"/>
      <c r="Q103" s="5"/>
      <c r="R103" s="5"/>
      <c r="S103" s="5"/>
      <c r="T103" s="5"/>
      <c r="U103" s="5"/>
      <c r="V103" s="5"/>
      <c r="W103" s="5"/>
      <c r="X103" s="5"/>
      <c r="Y103" s="5"/>
    </row>
    <row r="105" spans="2:28" ht="15" customHeight="1" x14ac:dyDescent="0.25">
      <c r="D105" s="271" t="s">
        <v>114</v>
      </c>
      <c r="E105" s="271"/>
      <c r="F105" s="271"/>
      <c r="G105" s="271"/>
      <c r="H105" s="271"/>
      <c r="I105" s="271"/>
      <c r="J105" s="271"/>
      <c r="K105" s="271"/>
      <c r="L105" s="271"/>
      <c r="M105" s="271"/>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67" t="s">
        <v>52</v>
      </c>
      <c r="C107" s="14" t="s">
        <v>6</v>
      </c>
      <c r="D107" s="272" t="s">
        <v>91</v>
      </c>
      <c r="E107" s="273"/>
      <c r="F107" s="273"/>
      <c r="G107" s="273"/>
      <c r="H107" s="273"/>
      <c r="I107" s="273"/>
      <c r="J107" s="273"/>
      <c r="K107" s="273"/>
      <c r="L107" s="273"/>
      <c r="M107" s="274"/>
      <c r="R107" s="7"/>
      <c r="S107" s="7"/>
      <c r="T107" s="7"/>
      <c r="U107" s="7"/>
      <c r="V107" s="7"/>
      <c r="W107" s="7"/>
      <c r="X107" s="7"/>
      <c r="Y107" s="7"/>
    </row>
    <row r="108" spans="2:28" x14ac:dyDescent="0.25">
      <c r="B108" s="268"/>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68"/>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68"/>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68"/>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69"/>
      <c r="C112" s="14" t="s">
        <v>2</v>
      </c>
      <c r="D112" s="278" t="s">
        <v>92</v>
      </c>
      <c r="E112" s="279"/>
      <c r="F112" s="279"/>
      <c r="G112" s="279"/>
      <c r="H112" s="279"/>
      <c r="I112" s="279"/>
      <c r="J112" s="279"/>
      <c r="K112" s="279"/>
      <c r="L112" s="279"/>
      <c r="M112" s="280"/>
    </row>
    <row r="113" spans="2:13" ht="15" customHeight="1" x14ac:dyDescent="0.25">
      <c r="B113" s="270" t="s">
        <v>129</v>
      </c>
      <c r="C113" s="14" t="s">
        <v>6</v>
      </c>
      <c r="D113" s="275" t="s">
        <v>91</v>
      </c>
      <c r="E113" s="276"/>
      <c r="F113" s="276"/>
      <c r="G113" s="276"/>
      <c r="H113" s="276"/>
      <c r="I113" s="276"/>
      <c r="J113" s="276"/>
      <c r="K113" s="276"/>
      <c r="L113" s="276"/>
      <c r="M113" s="277"/>
    </row>
    <row r="114" spans="2:13" ht="30" x14ac:dyDescent="0.25">
      <c r="B114" s="270"/>
      <c r="C114" s="14" t="s">
        <v>0</v>
      </c>
      <c r="D114" s="20"/>
      <c r="E114" s="19" t="s">
        <v>101</v>
      </c>
      <c r="F114" s="19" t="s">
        <v>102</v>
      </c>
      <c r="G114" s="19" t="s">
        <v>103</v>
      </c>
      <c r="H114" s="19" t="s">
        <v>104</v>
      </c>
      <c r="I114" s="19" t="s">
        <v>102</v>
      </c>
      <c r="J114" s="19" t="s">
        <v>103</v>
      </c>
      <c r="K114" s="19" t="s">
        <v>105</v>
      </c>
      <c r="L114" s="20"/>
      <c r="M114" s="20"/>
    </row>
    <row r="115" spans="2:13" x14ac:dyDescent="0.25">
      <c r="B115" s="270"/>
      <c r="C115" s="14" t="s">
        <v>1</v>
      </c>
      <c r="D115" s="20"/>
      <c r="E115" s="19" t="s">
        <v>107</v>
      </c>
      <c r="F115" s="19" t="s">
        <v>108</v>
      </c>
      <c r="G115" s="19" t="s">
        <v>106</v>
      </c>
      <c r="H115" s="19" t="s">
        <v>109</v>
      </c>
      <c r="I115" s="19" t="s">
        <v>110</v>
      </c>
      <c r="J115" s="19" t="s">
        <v>111</v>
      </c>
      <c r="K115" s="19" t="s">
        <v>112</v>
      </c>
      <c r="L115" s="20"/>
      <c r="M115" s="20"/>
    </row>
    <row r="116" spans="2:13" x14ac:dyDescent="0.25">
      <c r="B116" s="270"/>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70"/>
      <c r="C117" s="14" t="s">
        <v>2</v>
      </c>
      <c r="D117" s="278" t="s">
        <v>92</v>
      </c>
      <c r="E117" s="279"/>
      <c r="F117" s="279"/>
      <c r="G117" s="279"/>
      <c r="H117" s="279"/>
      <c r="I117" s="279"/>
      <c r="J117" s="279"/>
      <c r="K117" s="279"/>
      <c r="L117" s="280"/>
      <c r="M117" s="20"/>
    </row>
    <row r="118" spans="2:13" ht="15" customHeight="1" x14ac:dyDescent="0.25">
      <c r="B118" s="267" t="s">
        <v>163</v>
      </c>
      <c r="C118" s="2" t="s">
        <v>133</v>
      </c>
      <c r="D118" s="25"/>
      <c r="E118" s="25"/>
      <c r="F118" s="24">
        <v>1</v>
      </c>
      <c r="G118" s="24" t="s">
        <v>73</v>
      </c>
      <c r="H118" s="24" t="s">
        <v>143</v>
      </c>
      <c r="I118" s="24" t="s">
        <v>147</v>
      </c>
      <c r="J118" s="24" t="s">
        <v>152</v>
      </c>
      <c r="K118" s="24" t="s">
        <v>153</v>
      </c>
      <c r="L118" s="24" t="s">
        <v>154</v>
      </c>
      <c r="M118" s="25"/>
    </row>
    <row r="119" spans="2:13" x14ac:dyDescent="0.25">
      <c r="B119" s="268"/>
      <c r="C119" s="2" t="s">
        <v>132</v>
      </c>
      <c r="D119" s="25"/>
      <c r="E119" s="24">
        <v>1</v>
      </c>
      <c r="F119" s="24">
        <v>2</v>
      </c>
      <c r="G119" s="24" t="s">
        <v>140</v>
      </c>
      <c r="H119" s="24" t="s">
        <v>144</v>
      </c>
      <c r="I119" s="24" t="s">
        <v>148</v>
      </c>
      <c r="J119" s="24" t="s">
        <v>149</v>
      </c>
      <c r="K119" s="24" t="s">
        <v>150</v>
      </c>
      <c r="L119" s="24" t="s">
        <v>151</v>
      </c>
      <c r="M119" s="25"/>
    </row>
    <row r="120" spans="2:13" x14ac:dyDescent="0.25">
      <c r="B120" s="268"/>
      <c r="C120" s="14" t="s">
        <v>134</v>
      </c>
      <c r="D120" s="24" t="s">
        <v>130</v>
      </c>
      <c r="E120" s="24" t="s">
        <v>136</v>
      </c>
      <c r="F120" s="24" t="s">
        <v>138</v>
      </c>
      <c r="G120" s="24" t="s">
        <v>141</v>
      </c>
      <c r="H120" s="24" t="s">
        <v>145</v>
      </c>
      <c r="I120" s="24" t="s">
        <v>155</v>
      </c>
      <c r="J120" s="24">
        <v>8</v>
      </c>
      <c r="K120" s="24">
        <v>9</v>
      </c>
      <c r="L120" s="25"/>
      <c r="M120" s="25"/>
    </row>
    <row r="121" spans="2:13" x14ac:dyDescent="0.25">
      <c r="B121" s="269"/>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tabColor theme="4" tint="0.39997558519241921"/>
  </sheetPr>
  <dimension ref="B2:AH99"/>
  <sheetViews>
    <sheetView zoomScale="85" zoomScaleNormal="85" workbookViewId="0">
      <selection activeCell="AF36" sqref="AF36"/>
    </sheetView>
  </sheetViews>
  <sheetFormatPr defaultRowHeight="15" x14ac:dyDescent="0.25"/>
  <cols>
    <col min="31" max="31" width="9.85546875" customWidth="1"/>
  </cols>
  <sheetData>
    <row r="2" spans="2:31" ht="18.75" x14ac:dyDescent="0.3">
      <c r="B2" s="237" t="s">
        <v>293</v>
      </c>
      <c r="C2" s="237"/>
      <c r="D2" s="237"/>
      <c r="E2" s="237"/>
      <c r="F2" s="237"/>
      <c r="G2" s="237"/>
      <c r="H2" s="237"/>
      <c r="I2" s="237"/>
      <c r="J2" s="237"/>
      <c r="K2" s="237"/>
      <c r="L2" s="237"/>
      <c r="M2" s="237"/>
      <c r="N2" s="237"/>
      <c r="O2" s="237"/>
      <c r="P2" s="237"/>
      <c r="Q2" s="237"/>
      <c r="R2" s="237"/>
      <c r="S2" s="237"/>
      <c r="T2" s="237"/>
      <c r="U2" s="237"/>
      <c r="V2" s="237"/>
    </row>
    <row r="3" spans="2:31" ht="75" customHeight="1" x14ac:dyDescent="0.25">
      <c r="B3" s="249" t="s">
        <v>302</v>
      </c>
      <c r="C3" s="249"/>
      <c r="D3" s="249"/>
      <c r="E3" s="249"/>
      <c r="F3" s="249"/>
      <c r="G3" s="249"/>
      <c r="H3" s="249"/>
      <c r="I3" s="249"/>
      <c r="J3" s="249"/>
      <c r="K3" s="249"/>
      <c r="L3" s="249"/>
      <c r="M3" s="249"/>
      <c r="N3" s="249"/>
      <c r="O3" s="249"/>
      <c r="P3" s="249"/>
      <c r="Q3" s="249"/>
      <c r="R3" s="249"/>
      <c r="S3" s="249"/>
      <c r="T3" s="249"/>
      <c r="U3" s="249"/>
      <c r="V3" s="249"/>
    </row>
    <row r="4" spans="2:31" ht="35.25" customHeight="1" x14ac:dyDescent="0.25">
      <c r="B4" s="249"/>
      <c r="C4" s="249"/>
      <c r="D4" s="249"/>
      <c r="E4" s="249"/>
      <c r="F4" s="249"/>
      <c r="G4" s="249"/>
      <c r="H4" s="249"/>
      <c r="I4" s="249"/>
      <c r="J4" s="249"/>
      <c r="K4" s="249"/>
      <c r="L4" s="249"/>
      <c r="M4" s="249"/>
      <c r="N4" s="249"/>
      <c r="O4" s="249"/>
      <c r="P4" s="249"/>
      <c r="Q4" s="249"/>
      <c r="R4" s="249"/>
      <c r="S4" s="249"/>
      <c r="T4" s="249"/>
      <c r="U4" s="249"/>
      <c r="V4" s="249"/>
    </row>
    <row r="6" spans="2:31" x14ac:dyDescent="0.25">
      <c r="B6" s="241" t="s">
        <v>43</v>
      </c>
      <c r="C6" s="241"/>
      <c r="D6" s="241"/>
      <c r="E6" s="241"/>
      <c r="F6" s="241"/>
      <c r="G6" s="241"/>
      <c r="H6" s="241"/>
      <c r="I6" s="241"/>
      <c r="J6" s="241"/>
      <c r="K6" s="241"/>
      <c r="L6" s="241"/>
      <c r="M6" s="241"/>
      <c r="N6" s="241"/>
      <c r="P6" s="241" t="s">
        <v>44</v>
      </c>
      <c r="Q6" s="241"/>
      <c r="R6" s="241"/>
      <c r="S6" s="241"/>
      <c r="T6" s="241"/>
      <c r="U6" s="241"/>
      <c r="V6" s="241"/>
      <c r="X6" s="241" t="s">
        <v>7</v>
      </c>
      <c r="Y6" s="241"/>
      <c r="Z6" s="241"/>
    </row>
    <row r="7" spans="2:31" x14ac:dyDescent="0.25">
      <c r="B7" s="255" t="s">
        <v>22</v>
      </c>
      <c r="C7" s="255" t="s">
        <v>25</v>
      </c>
      <c r="D7" s="255"/>
      <c r="E7" s="255"/>
      <c r="F7" s="255" t="s">
        <v>1</v>
      </c>
      <c r="G7" s="255"/>
      <c r="H7" s="255"/>
      <c r="I7" s="255" t="s">
        <v>3</v>
      </c>
      <c r="J7" s="255"/>
      <c r="K7" s="255"/>
      <c r="L7" s="255" t="s">
        <v>4</v>
      </c>
      <c r="M7" s="255"/>
      <c r="N7" s="255"/>
      <c r="P7" s="284" t="s">
        <v>22</v>
      </c>
      <c r="Q7" s="281" t="s">
        <v>25</v>
      </c>
      <c r="R7" s="282"/>
      <c r="S7" s="281" t="s">
        <v>1</v>
      </c>
      <c r="T7" s="282"/>
      <c r="U7" s="281" t="s">
        <v>3</v>
      </c>
      <c r="V7" s="282"/>
      <c r="X7" s="2" t="s">
        <v>18</v>
      </c>
      <c r="Y7" s="4">
        <v>296468</v>
      </c>
      <c r="Z7" s="3">
        <v>0.84173407417712676</v>
      </c>
    </row>
    <row r="8" spans="2:31" x14ac:dyDescent="0.25">
      <c r="B8" s="255"/>
      <c r="C8" s="2" t="s">
        <v>40</v>
      </c>
      <c r="D8" s="2" t="s">
        <v>42</v>
      </c>
      <c r="E8" s="2" t="s">
        <v>41</v>
      </c>
      <c r="F8" s="2" t="s">
        <v>40</v>
      </c>
      <c r="G8" s="2" t="s">
        <v>42</v>
      </c>
      <c r="H8" s="2" t="s">
        <v>41</v>
      </c>
      <c r="I8" s="2" t="s">
        <v>40</v>
      </c>
      <c r="J8" s="2" t="s">
        <v>42</v>
      </c>
      <c r="K8" s="2" t="s">
        <v>41</v>
      </c>
      <c r="L8" s="2" t="s">
        <v>40</v>
      </c>
      <c r="M8" s="2" t="s">
        <v>42</v>
      </c>
      <c r="N8" s="2" t="s">
        <v>41</v>
      </c>
      <c r="P8" s="285"/>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86">
        <v>0.13419913419913421</v>
      </c>
      <c r="S9" s="3">
        <v>0.35499999999999998</v>
      </c>
      <c r="T9" s="286">
        <v>0.14049586776859505</v>
      </c>
      <c r="U9" s="3">
        <v>0.26400000000000001</v>
      </c>
      <c r="V9" s="286">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87"/>
      <c r="S10" s="3">
        <v>0.33300000000000002</v>
      </c>
      <c r="T10" s="287"/>
      <c r="U10" s="3">
        <v>0.23699999999999999</v>
      </c>
      <c r="V10" s="287">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83" t="s">
        <v>47</v>
      </c>
      <c r="Q11" s="283"/>
      <c r="R11" s="283"/>
      <c r="S11" s="283"/>
      <c r="T11" s="283"/>
      <c r="U11" s="283"/>
      <c r="V11" s="283"/>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41" t="s">
        <v>290</v>
      </c>
      <c r="Q13" s="241"/>
      <c r="R13" s="241"/>
      <c r="S13" s="241"/>
      <c r="T13" s="241"/>
      <c r="U13" s="241"/>
      <c r="V13" s="241"/>
      <c r="X13" s="246" t="s">
        <v>329</v>
      </c>
      <c r="Y13" s="247"/>
      <c r="Z13" s="247"/>
      <c r="AA13" s="247"/>
      <c r="AB13" s="248"/>
      <c r="AE13" s="77"/>
    </row>
    <row r="14" spans="2:31" x14ac:dyDescent="0.25">
      <c r="B14" s="241" t="s">
        <v>45</v>
      </c>
      <c r="C14" s="241"/>
      <c r="D14" s="241"/>
      <c r="E14" s="241"/>
      <c r="F14" s="241"/>
      <c r="G14" s="241"/>
      <c r="H14" s="241"/>
      <c r="I14" s="241"/>
      <c r="J14" s="241"/>
      <c r="K14" s="241"/>
      <c r="L14" s="241"/>
      <c r="M14" s="241"/>
      <c r="N14" s="241"/>
      <c r="P14" s="292" t="s">
        <v>22</v>
      </c>
      <c r="Q14" s="292"/>
      <c r="R14" s="2">
        <v>4</v>
      </c>
      <c r="S14" s="2">
        <v>6</v>
      </c>
      <c r="T14" s="2">
        <v>8</v>
      </c>
      <c r="U14" s="2">
        <v>10</v>
      </c>
      <c r="V14" s="2">
        <v>12</v>
      </c>
      <c r="X14" s="2" t="s">
        <v>22</v>
      </c>
      <c r="Y14" s="2">
        <v>4</v>
      </c>
      <c r="Z14" s="2">
        <v>8</v>
      </c>
      <c r="AA14" s="2">
        <v>12</v>
      </c>
      <c r="AB14" s="2">
        <v>16</v>
      </c>
      <c r="AE14" s="77"/>
    </row>
    <row r="15" spans="2:31" x14ac:dyDescent="0.25">
      <c r="B15" s="255" t="s">
        <v>22</v>
      </c>
      <c r="C15" s="255" t="s">
        <v>25</v>
      </c>
      <c r="D15" s="255"/>
      <c r="E15" s="255"/>
      <c r="F15" s="255" t="s">
        <v>1</v>
      </c>
      <c r="G15" s="255"/>
      <c r="H15" s="255"/>
      <c r="I15" s="255" t="s">
        <v>3</v>
      </c>
      <c r="J15" s="255"/>
      <c r="K15" s="255"/>
      <c r="L15" s="255" t="s">
        <v>4</v>
      </c>
      <c r="M15" s="255"/>
      <c r="N15" s="255"/>
      <c r="P15" s="292" t="s">
        <v>25</v>
      </c>
      <c r="Q15" s="292"/>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55"/>
      <c r="C16" s="2" t="s">
        <v>40</v>
      </c>
      <c r="D16" s="2" t="s">
        <v>42</v>
      </c>
      <c r="E16" s="2" t="s">
        <v>41</v>
      </c>
      <c r="F16" s="2" t="s">
        <v>40</v>
      </c>
      <c r="G16" s="2" t="s">
        <v>42</v>
      </c>
      <c r="H16" s="2" t="s">
        <v>41</v>
      </c>
      <c r="I16" s="2" t="s">
        <v>40</v>
      </c>
      <c r="J16" s="2" t="s">
        <v>42</v>
      </c>
      <c r="K16" s="2" t="s">
        <v>41</v>
      </c>
      <c r="L16" s="2" t="s">
        <v>40</v>
      </c>
      <c r="M16" s="2" t="s">
        <v>42</v>
      </c>
      <c r="N16" s="2" t="s">
        <v>41</v>
      </c>
      <c r="P16" s="292" t="s">
        <v>1</v>
      </c>
      <c r="Q16" s="292"/>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92" t="s">
        <v>3</v>
      </c>
      <c r="Q17" s="292"/>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92" t="s">
        <v>208</v>
      </c>
      <c r="Q18" s="292"/>
      <c r="R18" s="43">
        <f>R15*('Wait Distribution'!$Q13+'Wait Distribution'!$V13)+R16*('Wait Distribution'!$R13)+'Riichi Winrate'!R17*('Wait Distribution'!$T13+'Wait Distribution'!$U13+'Wait Distribution'!$S13)</f>
        <v>0.63504399549578738</v>
      </c>
      <c r="S18" s="43">
        <f>S15*('Wait Distribution'!$Q13+'Wait Distribution'!$V13)+S16*('Wait Distribution'!$R13)+'Riichi Winrate'!S17*('Wait Distribution'!$T13+'Wait Distribution'!$U13+'Wait Distribution'!$S13)</f>
        <v>0.57863863054238285</v>
      </c>
      <c r="T18" s="43">
        <f>T15*('Wait Distribution'!$Q13+'Wait Distribution'!$V13)+T16*('Wait Distribution'!$R13)+'Riichi Winrate'!T17*('Wait Distribution'!$T13+'Wait Distribution'!$U13+'Wait Distribution'!$S13)</f>
        <v>0.50685741667193129</v>
      </c>
      <c r="U18" s="43">
        <f>U15*('Wait Distribution'!$Q13+'Wait Distribution'!$V13)+U16*('Wait Distribution'!$R13)+'Riichi Winrate'!U17*('Wait Distribution'!$T13+'Wait Distribution'!$U13+'Wait Distribution'!$S13)</f>
        <v>0.44605624512319336</v>
      </c>
      <c r="V18" s="43">
        <f>V15*('Wait Distribution'!$Q13+'Wait Distribution'!$V13)+V16*('Wait Distribution'!$R13)+'Riichi Winrate'!V17*('Wait Distribution'!$T13+'Wait Distribution'!$U13+'Wait Distribution'!$S13)</f>
        <v>0.37841114832123579</v>
      </c>
      <c r="X18" t="s">
        <v>330</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306" t="s">
        <v>882</v>
      </c>
      <c r="C21" s="307"/>
      <c r="D21" s="307"/>
      <c r="E21" s="307"/>
      <c r="F21" s="308"/>
      <c r="L21" s="293" t="s">
        <v>305</v>
      </c>
      <c r="M21" s="293"/>
      <c r="N21" s="293"/>
      <c r="O21" s="293"/>
      <c r="P21" s="293"/>
      <c r="R21" s="293" t="s">
        <v>295</v>
      </c>
      <c r="S21" s="293"/>
      <c r="T21" s="293"/>
      <c r="U21" s="293"/>
      <c r="V21" s="293"/>
      <c r="X21" s="293" t="s">
        <v>298</v>
      </c>
      <c r="Y21" s="293"/>
      <c r="Z21" s="293"/>
      <c r="AA21" s="293"/>
      <c r="AB21" s="293"/>
    </row>
    <row r="22" spans="2:31" x14ac:dyDescent="0.25">
      <c r="B22" s="254" t="s">
        <v>22</v>
      </c>
      <c r="C22" s="254"/>
      <c r="D22" s="2">
        <v>8</v>
      </c>
      <c r="E22" s="2">
        <v>12</v>
      </c>
      <c r="F22" s="2">
        <v>16</v>
      </c>
      <c r="L22" s="254" t="s">
        <v>22</v>
      </c>
      <c r="M22" s="254"/>
      <c r="N22" s="2">
        <v>8</v>
      </c>
      <c r="O22" s="2">
        <v>12</v>
      </c>
      <c r="P22" s="2">
        <v>16</v>
      </c>
      <c r="R22" s="298" t="s">
        <v>22</v>
      </c>
      <c r="S22" s="299"/>
      <c r="T22" s="2">
        <v>8</v>
      </c>
      <c r="U22" s="2">
        <v>12</v>
      </c>
      <c r="V22" s="2">
        <v>16</v>
      </c>
      <c r="X22" s="298" t="s">
        <v>22</v>
      </c>
      <c r="Y22" s="299"/>
      <c r="Z22" s="2">
        <v>8</v>
      </c>
      <c r="AA22" s="2">
        <v>12</v>
      </c>
      <c r="AB22" s="2">
        <v>16</v>
      </c>
    </row>
    <row r="23" spans="2:31" x14ac:dyDescent="0.25">
      <c r="B23" s="254" t="s">
        <v>325</v>
      </c>
      <c r="C23" s="254"/>
      <c r="D23" s="281">
        <v>5300</v>
      </c>
      <c r="E23" s="302"/>
      <c r="F23" s="282"/>
      <c r="G23" s="294" t="s">
        <v>306</v>
      </c>
      <c r="H23" s="295"/>
      <c r="L23" s="290" t="s">
        <v>303</v>
      </c>
      <c r="M23" s="291"/>
      <c r="N23" s="4">
        <v>7500</v>
      </c>
      <c r="O23" s="4">
        <v>7500</v>
      </c>
      <c r="P23" s="4">
        <v>7500</v>
      </c>
      <c r="R23" s="290" t="s">
        <v>310</v>
      </c>
      <c r="S23" s="291"/>
      <c r="T23" s="3">
        <v>0.56332541567696004</v>
      </c>
      <c r="U23" s="3">
        <v>0.47121535181236673</v>
      </c>
      <c r="V23" s="3">
        <v>0.33333333333333331</v>
      </c>
      <c r="X23" s="45" t="s">
        <v>310</v>
      </c>
      <c r="Y23" s="61"/>
      <c r="Z23" s="3">
        <v>3.4000000000000002E-2</v>
      </c>
      <c r="AA23" s="3">
        <v>0.10660980810234541</v>
      </c>
      <c r="AB23" s="3">
        <v>0.46875</v>
      </c>
    </row>
    <row r="24" spans="2:31" x14ac:dyDescent="0.25">
      <c r="B24" s="254" t="s">
        <v>318</v>
      </c>
      <c r="C24" s="254"/>
      <c r="D24" s="62">
        <f>INDEX(N23:N27,MATCH($G$24,$L23:$L27,0))</f>
        <v>5300</v>
      </c>
      <c r="E24" s="62">
        <f>INDEX(O23:O27,MATCH($G$24,$L23:$L27,0))</f>
        <v>5300</v>
      </c>
      <c r="F24" s="62">
        <f>INDEX(P23:P27,MATCH($G$24,$L23:$L27,0))</f>
        <v>5300</v>
      </c>
      <c r="G24" s="296" t="s">
        <v>304</v>
      </c>
      <c r="H24" s="297"/>
      <c r="L24" s="290" t="s">
        <v>304</v>
      </c>
      <c r="M24" s="291"/>
      <c r="N24" s="4">
        <v>5300</v>
      </c>
      <c r="O24" s="4">
        <v>5300</v>
      </c>
      <c r="P24" s="4">
        <v>5300</v>
      </c>
      <c r="R24" s="290" t="s">
        <v>308</v>
      </c>
      <c r="S24" s="291"/>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303">
        <v>1400</v>
      </c>
      <c r="E25" s="304"/>
      <c r="F25" s="305"/>
      <c r="G25" t="s">
        <v>320</v>
      </c>
      <c r="L25" s="298">
        <v>8000</v>
      </c>
      <c r="M25" s="299"/>
      <c r="N25" s="4">
        <v>8000</v>
      </c>
      <c r="O25" s="4">
        <v>8000</v>
      </c>
      <c r="P25" s="4">
        <v>8000</v>
      </c>
      <c r="R25" s="290" t="s">
        <v>309</v>
      </c>
      <c r="S25" s="291"/>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54" t="s">
        <v>299</v>
      </c>
      <c r="C26" s="254"/>
      <c r="D26" s="281">
        <v>-1000</v>
      </c>
      <c r="E26" s="302"/>
      <c r="F26" s="282"/>
      <c r="G26" t="s">
        <v>321</v>
      </c>
      <c r="L26" s="298">
        <v>12000</v>
      </c>
      <c r="M26" s="299"/>
      <c r="N26" s="4">
        <v>12000</v>
      </c>
      <c r="O26" s="4">
        <v>12000</v>
      </c>
      <c r="P26" s="4">
        <v>12000</v>
      </c>
      <c r="R26" s="290" t="s">
        <v>4</v>
      </c>
      <c r="S26" s="291"/>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81">
        <v>-1750</v>
      </c>
      <c r="E27" s="302"/>
      <c r="F27" s="282"/>
      <c r="G27" s="60" t="s">
        <v>322</v>
      </c>
      <c r="L27" s="298" t="s">
        <v>319</v>
      </c>
      <c r="M27" s="299"/>
      <c r="N27" s="4">
        <v>7500</v>
      </c>
      <c r="O27" s="4">
        <v>8200</v>
      </c>
      <c r="P27" s="4">
        <v>9000</v>
      </c>
    </row>
    <row r="28" spans="2:31" x14ac:dyDescent="0.25">
      <c r="B28" s="254" t="s">
        <v>297</v>
      </c>
      <c r="C28" s="254"/>
      <c r="D28" s="63">
        <f>INDEX(T23:T26,MATCH($G$29,$R23:$R26,0))</f>
        <v>0.48225108225108226</v>
      </c>
      <c r="E28" s="63">
        <f>INDEX(U23:U26,MATCH($G$29,$R23:$R26,0))</f>
        <v>0.39925904816186947</v>
      </c>
      <c r="F28" s="63">
        <f>INDEX(V23:V26,MATCH($G$29,$R23:$R26,0))</f>
        <v>0.2161764705882353</v>
      </c>
      <c r="G28" s="288" t="s">
        <v>307</v>
      </c>
      <c r="H28" s="289"/>
      <c r="R28" s="293" t="s">
        <v>296</v>
      </c>
      <c r="S28" s="293"/>
      <c r="T28" s="293"/>
      <c r="U28" s="293"/>
      <c r="V28" s="293"/>
    </row>
    <row r="29" spans="2:31" x14ac:dyDescent="0.25">
      <c r="B29" s="254" t="s">
        <v>298</v>
      </c>
      <c r="C29" s="254"/>
      <c r="D29" s="63">
        <f>INDEX(Z23:Z26,MATCH($G$29,$R$23:$R$26,0))</f>
        <v>4.8773448773448774E-2</v>
      </c>
      <c r="E29" s="63">
        <f>INDEX(AA23:AA26,MATCH($G$29,$R$23:$R$26,0))</f>
        <v>0.14249073810202337</v>
      </c>
      <c r="F29" s="63">
        <f>INDEX(AB23:AB26,MATCH($G$29,$R$23:$R$26,0))</f>
        <v>0.50147058823529411</v>
      </c>
      <c r="G29" s="296" t="s">
        <v>308</v>
      </c>
      <c r="H29" s="297"/>
      <c r="L29" s="293" t="s">
        <v>323</v>
      </c>
      <c r="M29" s="293"/>
      <c r="N29" s="293"/>
      <c r="O29" s="293"/>
      <c r="R29" s="298" t="s">
        <v>22</v>
      </c>
      <c r="S29" s="299"/>
      <c r="T29" s="2">
        <v>8</v>
      </c>
      <c r="U29" s="2">
        <v>12</v>
      </c>
      <c r="V29" s="2">
        <v>16</v>
      </c>
    </row>
    <row r="30" spans="2:31" x14ac:dyDescent="0.25">
      <c r="B30" s="254" t="s">
        <v>296</v>
      </c>
      <c r="C30" s="254"/>
      <c r="D30" s="63">
        <f>INDEX(T30:T33,MATCH($G$29,$R$23:$R$26,0))</f>
        <v>0.15930735930735931</v>
      </c>
      <c r="E30" s="63">
        <f>INDEX(U30:U33,MATCH($G$29,$R$23:$R$26,0))</f>
        <v>0.13536620119692219</v>
      </c>
      <c r="F30" s="63">
        <f>INDEX(V30:V33,MATCH($G$29,$R$23:$R$26,0))</f>
        <v>7.2058823529411759E-2</v>
      </c>
      <c r="G30" s="66" t="s">
        <v>313</v>
      </c>
      <c r="H30" t="s">
        <v>885</v>
      </c>
      <c r="L30" s="290" t="s">
        <v>314</v>
      </c>
      <c r="M30" s="291"/>
      <c r="N30" s="4">
        <v>3900</v>
      </c>
      <c r="O30" s="4">
        <v>5300</v>
      </c>
      <c r="R30" s="45" t="s">
        <v>310</v>
      </c>
      <c r="S30" s="61"/>
      <c r="T30" s="3">
        <v>0.123</v>
      </c>
      <c r="U30" s="3">
        <v>0.11899999999999999</v>
      </c>
      <c r="V30" s="3">
        <v>6.0999999999999999E-2</v>
      </c>
    </row>
    <row r="31" spans="2:31" x14ac:dyDescent="0.25">
      <c r="B31" s="254" t="s">
        <v>311</v>
      </c>
      <c r="C31" s="254"/>
      <c r="D31" s="63">
        <f>D30*1.4</f>
        <v>0.22303030303030302</v>
      </c>
      <c r="E31" s="63">
        <f t="shared" ref="E31:F31" si="0">E30*1.4</f>
        <v>0.18951268167569105</v>
      </c>
      <c r="F31" s="63">
        <f t="shared" si="0"/>
        <v>0.10088235294117645</v>
      </c>
      <c r="G31" s="67">
        <v>0.44</v>
      </c>
      <c r="L31" s="290" t="s">
        <v>260</v>
      </c>
      <c r="M31" s="291"/>
      <c r="N31" s="4">
        <v>4900</v>
      </c>
      <c r="O31" s="4">
        <v>6800</v>
      </c>
      <c r="R31" s="45" t="s">
        <v>308</v>
      </c>
      <c r="S31" s="61"/>
      <c r="T31" s="3">
        <v>0.15930735930735931</v>
      </c>
      <c r="U31" s="3">
        <v>0.13536620119692219</v>
      </c>
      <c r="V31" s="3">
        <v>7.2058823529411759E-2</v>
      </c>
    </row>
    <row r="32" spans="2:31" x14ac:dyDescent="0.25">
      <c r="B32" s="300" t="s">
        <v>312</v>
      </c>
      <c r="C32" s="300"/>
      <c r="D32" s="64">
        <f>$D23*D28+D29*$D25-D24*D30-D24*D31*$G$31+(1-D28)*$D26</f>
        <v>742.02897546897532</v>
      </c>
      <c r="E32" s="64">
        <f>$D23*E28+E29*$D25-E24*E30-E24*E31*$G$31+(1-E28)*$D26</f>
        <v>555.43459675121119</v>
      </c>
      <c r="F32" s="64">
        <f>$D23*F28+F29*$D25-F24*F30-F24*F31*$G$31+(1-F28)*$D26</f>
        <v>446.8011764705883</v>
      </c>
      <c r="G32" t="s">
        <v>317</v>
      </c>
      <c r="L32" s="290" t="s">
        <v>261</v>
      </c>
      <c r="M32" s="291"/>
      <c r="N32" s="4">
        <v>6100</v>
      </c>
      <c r="O32" s="4">
        <v>8600</v>
      </c>
      <c r="R32" s="45" t="s">
        <v>309</v>
      </c>
      <c r="S32" s="61"/>
      <c r="T32" s="3">
        <v>0.21049180327868852</v>
      </c>
      <c r="U32" s="3">
        <v>0.1769521410579345</v>
      </c>
      <c r="V32" s="3">
        <v>9.7791798107255523E-2</v>
      </c>
    </row>
    <row r="33" spans="2:34" x14ac:dyDescent="0.25">
      <c r="B33" s="300" t="s">
        <v>316</v>
      </c>
      <c r="C33" s="300"/>
      <c r="D33" s="301">
        <v>0.1</v>
      </c>
      <c r="E33" s="302"/>
      <c r="F33" s="282"/>
      <c r="L33" s="290" t="s">
        <v>262</v>
      </c>
      <c r="M33" s="291"/>
      <c r="N33" s="4">
        <v>7500</v>
      </c>
      <c r="O33" s="4">
        <v>10700</v>
      </c>
      <c r="R33" s="45" t="s">
        <v>4</v>
      </c>
      <c r="S33" s="61"/>
      <c r="T33" s="3">
        <v>0.22096317280453256</v>
      </c>
      <c r="U33" s="3">
        <v>0.19031141868512111</v>
      </c>
      <c r="V33" s="3">
        <v>7.8E-2</v>
      </c>
    </row>
    <row r="34" spans="2:34" x14ac:dyDescent="0.25">
      <c r="B34" s="254" t="s">
        <v>315</v>
      </c>
      <c r="C34" s="254"/>
      <c r="D34" s="64">
        <f>(1-$D33)*D32-$D33*D24</f>
        <v>137.82607792207784</v>
      </c>
      <c r="E34" s="64">
        <f>(1-$D33)*E32-$D33*E24</f>
        <v>-30.108862923909896</v>
      </c>
      <c r="F34" s="64">
        <f>(1-$D33)*F32-$D33*F24</f>
        <v>-127.87894117647051</v>
      </c>
      <c r="L34" s="290" t="s">
        <v>263</v>
      </c>
      <c r="M34" s="291"/>
      <c r="N34" s="4">
        <v>8500</v>
      </c>
      <c r="O34" s="4">
        <v>12200</v>
      </c>
    </row>
    <row r="35" spans="2:34" x14ac:dyDescent="0.25">
      <c r="L35" s="290" t="s">
        <v>267</v>
      </c>
      <c r="M35" s="291"/>
      <c r="N35" s="4">
        <v>10100</v>
      </c>
      <c r="O35" s="4">
        <v>14700</v>
      </c>
    </row>
    <row r="36" spans="2:34" x14ac:dyDescent="0.25">
      <c r="L36" s="60" t="s">
        <v>324</v>
      </c>
    </row>
    <row r="37" spans="2:34" ht="18.75" x14ac:dyDescent="0.3">
      <c r="B37" s="65"/>
      <c r="C37" s="65"/>
      <c r="D37" s="65"/>
      <c r="E37" s="65"/>
      <c r="F37" s="65"/>
      <c r="G37" s="65"/>
      <c r="H37" s="65"/>
      <c r="I37" s="65"/>
      <c r="J37" s="65"/>
      <c r="K37" s="65"/>
      <c r="L37" s="65"/>
      <c r="M37" s="65"/>
    </row>
    <row r="38" spans="2:34" ht="18.75" x14ac:dyDescent="0.3">
      <c r="B38" s="237" t="s">
        <v>46</v>
      </c>
      <c r="C38" s="237"/>
      <c r="D38" s="237"/>
      <c r="E38" s="237"/>
      <c r="F38" s="237"/>
      <c r="G38" s="237"/>
      <c r="H38" s="237"/>
      <c r="I38" s="237"/>
      <c r="J38" s="237"/>
      <c r="K38" s="237"/>
      <c r="L38" s="237"/>
      <c r="M38" s="237"/>
      <c r="N38" s="237"/>
      <c r="O38" s="237"/>
      <c r="P38" s="237"/>
      <c r="Q38" s="237"/>
      <c r="R38" s="237"/>
      <c r="S38" s="237"/>
      <c r="T38" s="237"/>
    </row>
    <row r="40" spans="2:34" x14ac:dyDescent="0.25">
      <c r="B40" s="241" t="s">
        <v>23</v>
      </c>
      <c r="C40" s="241"/>
      <c r="D40" s="241"/>
      <c r="E40" s="241"/>
      <c r="F40" s="241"/>
      <c r="G40" s="241"/>
      <c r="I40" s="241" t="s">
        <v>24</v>
      </c>
      <c r="J40" s="241"/>
      <c r="K40" s="241"/>
      <c r="L40" s="241"/>
      <c r="M40" s="241"/>
      <c r="O40" s="241" t="s">
        <v>26</v>
      </c>
      <c r="P40" s="241"/>
      <c r="Q40" s="241"/>
      <c r="R40" s="241"/>
      <c r="S40" s="241"/>
      <c r="T40" s="241"/>
      <c r="V40" s="241" t="s">
        <v>28</v>
      </c>
      <c r="W40" s="241"/>
      <c r="X40" s="241"/>
      <c r="Y40" s="241"/>
      <c r="Z40" s="241"/>
      <c r="AA40" s="241"/>
      <c r="AC40" s="241" t="s">
        <v>27</v>
      </c>
      <c r="AD40" s="241"/>
      <c r="AE40" s="241"/>
      <c r="AF40" s="241"/>
      <c r="AG40" s="241"/>
      <c r="AH40" s="241"/>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41" t="s">
        <v>30</v>
      </c>
      <c r="C62" s="241"/>
      <c r="D62" s="241"/>
      <c r="E62" s="241"/>
      <c r="F62" s="241"/>
      <c r="G62" s="241"/>
      <c r="I62" s="241" t="s">
        <v>31</v>
      </c>
      <c r="J62" s="241"/>
      <c r="K62" s="241"/>
      <c r="L62" s="241"/>
      <c r="M62" s="241"/>
      <c r="O62" s="241" t="s">
        <v>32</v>
      </c>
      <c r="P62" s="241"/>
      <c r="Q62" s="241"/>
      <c r="R62" s="241"/>
      <c r="S62" s="241"/>
      <c r="T62" s="241"/>
      <c r="V62" s="241" t="s">
        <v>33</v>
      </c>
      <c r="W62" s="241"/>
      <c r="X62" s="241"/>
      <c r="Y62" s="241"/>
      <c r="Z62" s="241"/>
      <c r="AA62" s="241"/>
      <c r="AC62" s="241" t="s">
        <v>34</v>
      </c>
      <c r="AD62" s="241"/>
      <c r="AE62" s="241"/>
      <c r="AF62" s="241"/>
      <c r="AG62" s="241"/>
      <c r="AH62" s="241"/>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41" t="s">
        <v>35</v>
      </c>
      <c r="C83" s="241"/>
      <c r="D83" s="241"/>
      <c r="E83" s="241"/>
      <c r="F83" s="241"/>
      <c r="G83" s="241"/>
      <c r="I83" s="241" t="s">
        <v>36</v>
      </c>
      <c r="J83" s="241"/>
      <c r="K83" s="241"/>
      <c r="L83" s="241"/>
      <c r="M83" s="241"/>
      <c r="O83" s="241" t="s">
        <v>37</v>
      </c>
      <c r="P83" s="241"/>
      <c r="Q83" s="241"/>
      <c r="R83" s="241"/>
      <c r="S83" s="241"/>
      <c r="T83" s="241"/>
      <c r="V83" s="241" t="s">
        <v>38</v>
      </c>
      <c r="W83" s="241"/>
      <c r="X83" s="241"/>
      <c r="Y83" s="241"/>
      <c r="Z83" s="241"/>
      <c r="AA83" s="241"/>
      <c r="AC83" s="241" t="s">
        <v>39</v>
      </c>
      <c r="AD83" s="241"/>
      <c r="AE83" s="241"/>
      <c r="AF83" s="241"/>
      <c r="AG83" s="241"/>
      <c r="AH83" s="241"/>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88" priority="2" operator="between">
      <formula>$D$27</formula>
      <formula>$D$27+400</formula>
    </cfRule>
  </conditionalFormatting>
  <conditionalFormatting sqref="D32:F32">
    <cfRule type="cellIs" dxfId="87" priority="3" operator="lessThan">
      <formula>$D$27</formula>
    </cfRule>
    <cfRule type="cellIs" dxfId="86" priority="4" operator="greaterThan">
      <formula>$D$27</formula>
    </cfRule>
  </conditionalFormatting>
  <conditionalFormatting sqref="D34:F34">
    <cfRule type="cellIs" dxfId="85" priority="5" operator="lessThan">
      <formula>$D$27</formula>
    </cfRule>
    <cfRule type="cellIs" dxfId="84"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"25%,33%,44%,50%.66%"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"-1100,-1750"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tabColor theme="4" tint="0.39997558519241921"/>
  </sheetPr>
  <dimension ref="B2:U78"/>
  <sheetViews>
    <sheetView zoomScale="85" zoomScaleNormal="85" workbookViewId="0">
      <selection activeCell="F19" sqref="F19"/>
    </sheetView>
  </sheetViews>
  <sheetFormatPr defaultColWidth="12.7109375" defaultRowHeight="15" x14ac:dyDescent="0.25"/>
  <cols>
    <col min="19" max="19" width="12.85546875" customWidth="1"/>
  </cols>
  <sheetData>
    <row r="2" spans="2:18" ht="18.75" x14ac:dyDescent="0.3">
      <c r="B2" s="237" t="s">
        <v>883</v>
      </c>
      <c r="C2" s="237"/>
      <c r="D2" s="237"/>
      <c r="E2" s="237"/>
      <c r="F2" s="237"/>
      <c r="G2" s="237"/>
      <c r="H2" s="237"/>
      <c r="I2" s="237"/>
      <c r="J2" s="237"/>
      <c r="K2" s="237"/>
      <c r="L2" s="237"/>
      <c r="M2" s="237"/>
      <c r="N2" s="237"/>
      <c r="O2" s="237"/>
      <c r="P2" s="237"/>
      <c r="Q2" s="237"/>
      <c r="R2" s="237"/>
    </row>
    <row r="3" spans="2:18" x14ac:dyDescent="0.25">
      <c r="B3" s="249" t="s">
        <v>884</v>
      </c>
      <c r="C3" s="249"/>
      <c r="D3" s="249"/>
      <c r="E3" s="249"/>
      <c r="F3" s="249"/>
      <c r="G3" s="249"/>
      <c r="H3" s="249"/>
      <c r="I3" s="249"/>
      <c r="J3" s="249"/>
      <c r="K3" s="249"/>
      <c r="L3" s="249"/>
      <c r="M3" s="249"/>
      <c r="N3" s="249"/>
      <c r="O3" s="249"/>
      <c r="P3" s="249"/>
      <c r="Q3" s="249"/>
      <c r="R3" s="249"/>
    </row>
    <row r="4" spans="2:18" ht="15" customHeight="1" x14ac:dyDescent="0.25">
      <c r="B4" s="249"/>
      <c r="C4" s="249"/>
      <c r="D4" s="249"/>
      <c r="E4" s="249"/>
      <c r="F4" s="249"/>
      <c r="G4" s="249"/>
      <c r="H4" s="249"/>
      <c r="I4" s="249"/>
      <c r="J4" s="249"/>
      <c r="K4" s="249"/>
      <c r="L4" s="249"/>
      <c r="M4" s="249"/>
      <c r="N4" s="249"/>
      <c r="O4" s="249"/>
      <c r="P4" s="249"/>
      <c r="Q4" s="249"/>
      <c r="R4" s="249"/>
    </row>
    <row r="7" spans="2:18" x14ac:dyDescent="0.25">
      <c r="B7" s="293" t="s">
        <v>861</v>
      </c>
      <c r="C7" s="293"/>
      <c r="D7" s="293"/>
      <c r="E7" s="293"/>
      <c r="F7" s="293"/>
      <c r="H7" s="293" t="s">
        <v>859</v>
      </c>
      <c r="I7" s="293"/>
      <c r="J7" s="293"/>
      <c r="K7" s="293"/>
      <c r="L7" s="293" t="s">
        <v>871</v>
      </c>
      <c r="M7" s="293"/>
      <c r="N7" s="293"/>
    </row>
    <row r="8" spans="2:18" x14ac:dyDescent="0.25">
      <c r="B8" s="204" t="s">
        <v>744</v>
      </c>
      <c r="C8" s="204" t="s">
        <v>834</v>
      </c>
      <c r="D8" s="204" t="s">
        <v>835</v>
      </c>
      <c r="E8" s="204" t="s">
        <v>836</v>
      </c>
      <c r="F8" s="230" t="s">
        <v>850</v>
      </c>
      <c r="H8" s="341" t="s">
        <v>22</v>
      </c>
      <c r="I8" s="74" t="s">
        <v>833</v>
      </c>
      <c r="J8" s="74" t="s">
        <v>832</v>
      </c>
      <c r="K8" s="74" t="s">
        <v>831</v>
      </c>
      <c r="L8" s="341" t="s">
        <v>22</v>
      </c>
      <c r="M8" s="340" t="s">
        <v>857</v>
      </c>
      <c r="N8" s="74" t="s">
        <v>831</v>
      </c>
    </row>
    <row r="9" spans="2:18" x14ac:dyDescent="0.25">
      <c r="B9" s="205" t="s">
        <v>828</v>
      </c>
      <c r="C9" s="205" t="s">
        <v>261</v>
      </c>
      <c r="D9" s="204">
        <f>INDEX(I57:K67,MATCH($C$9,$G$57:$G$67,0),MATCH($B$9,$I$56:$K$56,0))</f>
        <v>7500</v>
      </c>
      <c r="E9" s="204">
        <f>INDEX(N57:P67,MATCH($C$9,$G$57:$G$67,0),MATCH($B$9,$I$56:$K$56,0))</f>
        <v>3062</v>
      </c>
      <c r="F9" s="230">
        <f>INDEX(S57:U67,MATCH($C$9,$G$57:$G$67,0),MATCH($B$9,$I$56:$K$56,0))</f>
        <v>2630</v>
      </c>
      <c r="H9" s="230">
        <v>1</v>
      </c>
      <c r="I9" s="81">
        <f>(M31*($D$9+$D$11+$E$11)+N31*-($B$13+$E$11)+O31*$C$13*-($B$13+$E$11)+P31*$F$13+(1-M$31)*$E$13)*(1-$C$11)-$C$11*$B$13</f>
        <v>-1134.5362979281406</v>
      </c>
      <c r="J9" s="81">
        <f>(($E$9+$D$11+$E$11)*M31-N31*($B$13+$E$11)-O31*$C$13*($B$13+$E$11)+P31*$F$13)*(1-$C$11)-$C$11*$B$13</f>
        <v>-2044.1849338106008</v>
      </c>
      <c r="K9" s="81">
        <f>INDEX($C$53:$E$71,MATCH(B31,$B$53:$B$71,0),MATCH($B$9,$C$52:$E$52,0))</f>
        <v>-1900</v>
      </c>
      <c r="L9" s="230">
        <v>1</v>
      </c>
      <c r="M9" s="215">
        <f>(($F$9+$D$11+$E$11)*M31-N31*($B$13+$E$11)-O31*$C$13*($B$13+$E$11)+P31*$F$13)*(1-$C$11)-$C$11*$B$13</f>
        <v>-2186.356359095857</v>
      </c>
      <c r="N9" s="81">
        <f>INDEX($C$53:$E$71,MATCH(B31,$B$53:$B$71,0),MATCH($B$9,$C$52:$E$52,0))</f>
        <v>-1900</v>
      </c>
    </row>
    <row r="10" spans="2:18" x14ac:dyDescent="0.25">
      <c r="B10" s="204" t="s">
        <v>765</v>
      </c>
      <c r="C10" s="204" t="s">
        <v>316</v>
      </c>
      <c r="D10" s="230" t="s">
        <v>845</v>
      </c>
      <c r="E10" s="230" t="s">
        <v>858</v>
      </c>
      <c r="F10" s="204" t="s">
        <v>369</v>
      </c>
      <c r="H10" s="230">
        <v>2</v>
      </c>
      <c r="I10" s="81">
        <f>(M32*($D$9+$D$11+$E$11)+N32*-($B$13+$E$11)+O32*$C$13*-($B$13+$E$11)+P32*$F$13+(1-M$31)*$E$13)*(1-$C$11)-$C$11*$B$13</f>
        <v>-1131.2028089162529</v>
      </c>
      <c r="J10" s="81">
        <f>(($E$9+$D$11+$E$11)*M32-N32*($B$13+$E$11)-O32*$C$13*($B$13+$E$11)+P32*$F$13)*(1-$C$11)-$C$11*$B$13</f>
        <v>-2035.5336703943872</v>
      </c>
      <c r="K10" s="81">
        <f>INDEX($C$53:$E$71,MATCH(B32,$B$53:$B$71,0),MATCH($B$9,$C$52:$E$52,0))</f>
        <v>-1900</v>
      </c>
      <c r="L10" s="230">
        <v>2</v>
      </c>
      <c r="M10" s="215">
        <f>(($F$9+$D$11+$E$11)*M32-N32*($B$13+$E$11)-O32*$C$13*($B$13+$E$11)+P32*$F$13)*(1-$C$11)-$C$11*$B$13</f>
        <v>-2177.1874574320836</v>
      </c>
      <c r="N10" s="81">
        <f>INDEX($C$53:$E$71,MATCH(B32,$B$53:$B$71,0),MATCH($B$9,$C$52:$E$52,0))</f>
        <v>-1900</v>
      </c>
    </row>
    <row r="11" spans="2:18" x14ac:dyDescent="0.25">
      <c r="B11" s="205">
        <v>4</v>
      </c>
      <c r="C11" s="75">
        <v>0.12</v>
      </c>
      <c r="D11" s="231">
        <v>2000</v>
      </c>
      <c r="E11" s="231">
        <v>300</v>
      </c>
      <c r="F11" s="205" t="s">
        <v>371</v>
      </c>
      <c r="H11" s="230">
        <v>3</v>
      </c>
      <c r="I11" s="81">
        <f>(M33*($D$9+$D$11+$E$11)+N33*-($B$13+$E$11)+O33*$C$13*-($B$13+$E$11)+P33*$F$13+(1-M$31)*$E$13)*(1-$C$11)-$C$11*$B$13</f>
        <v>-1127.2394333291604</v>
      </c>
      <c r="J11" s="81">
        <f>(($E$9+$D$11+$E$11)*M33-N33*($B$13+$E$11)-O33*$C$13*($B$13+$E$11)+P33*$F$13)*(1-$C$11)-$C$11*$B$13</f>
        <v>-2025.1426061959889</v>
      </c>
      <c r="K11" s="81">
        <f>INDEX($C$53:$E$71,MATCH(B33,$B$53:$B$71,0),MATCH($B$9,$C$52:$E$52,0))</f>
        <v>-1868.8693342188199</v>
      </c>
      <c r="L11" s="230">
        <v>3</v>
      </c>
      <c r="M11" s="215">
        <f>(($F$9+$D$11+$E$11)*M33-N33*($B$13+$E$11)-O33*$C$13*($B$13+$E$11)+P33*$F$13)*(1-$C$11)-$C$11*$B$13</f>
        <v>-2166.170714666745</v>
      </c>
      <c r="N11" s="81">
        <f>INDEX($C$53:$E$71,MATCH(B33,$B$53:$B$71,0),MATCH($B$9,$C$52:$E$52,0))</f>
        <v>-1868.8693342188199</v>
      </c>
    </row>
    <row r="12" spans="2:18" x14ac:dyDescent="0.25">
      <c r="B12" s="204" t="s">
        <v>821</v>
      </c>
      <c r="C12" s="204" t="s">
        <v>313</v>
      </c>
      <c r="D12" s="204" t="s">
        <v>766</v>
      </c>
      <c r="E12" s="204" t="s">
        <v>822</v>
      </c>
      <c r="F12" s="204" t="s">
        <v>830</v>
      </c>
      <c r="H12" s="230">
        <v>4</v>
      </c>
      <c r="I12" s="81">
        <f>(M34*($D$9+$D$11+$E$11)+N34*-($B$13+$E$11)+O34*$C$13*-($B$13+$E$11)+P34*$F$13+(1-M$31)*$E$13)*(1-$C$11)-$C$11*$B$13</f>
        <v>-1122.4971295871528</v>
      </c>
      <c r="J12" s="81">
        <f>(($E$9+$D$11+$E$11)*M34-N34*($B$13+$E$11)-O34*$C$13*($B$13+$E$11)+P34*$F$13)*(1-$C$11)-$C$11*$B$13</f>
        <v>-2012.5973334836792</v>
      </c>
      <c r="K12" s="81">
        <f>INDEX($C$53:$E$71,MATCH(B34,$B$53:$B$71,0),MATCH($B$9,$C$52:$E$52,0))</f>
        <v>-1830</v>
      </c>
      <c r="L12" s="230">
        <v>4</v>
      </c>
      <c r="M12" s="215">
        <f>(($F$9+$D$11+$E$11)*M34-N34*($B$13+$E$11)-O34*$C$13*($B$13+$E$11)+P34*$F$13)*(1-$C$11)-$C$11*$B$13</f>
        <v>-2152.865892023121</v>
      </c>
      <c r="N12" s="81">
        <f>INDEX($C$53:$E$71,MATCH(B34,$B$53:$B$71,0),MATCH($B$9,$C$52:$E$52,0))</f>
        <v>-1830</v>
      </c>
    </row>
    <row r="13" spans="2:18" x14ac:dyDescent="0.25">
      <c r="B13" s="130">
        <f>INDEX(K53:M53,MATCH(B9,K52:M52,0))</f>
        <v>7500</v>
      </c>
      <c r="C13" s="235">
        <f>INDEX(G53:I53,MATCH(B9,G52:I52,0))</f>
        <v>0.44</v>
      </c>
      <c r="D13" s="204">
        <v>6.42</v>
      </c>
      <c r="E13" s="204">
        <v>-1000</v>
      </c>
      <c r="F13" s="204">
        <v>1300</v>
      </c>
      <c r="H13" s="230">
        <v>5</v>
      </c>
      <c r="I13" s="81">
        <f>(M35*($D$9+$D$11+$E$11)+N35*-($B$13+$E$11)+O35*$C$13*-($B$13+$E$11)+P35*$F$13+(1-M$31)*$E$13)*(1-$C$11)-$C$11*$B$13</f>
        <v>-1116.7874281104832</v>
      </c>
      <c r="J13" s="81">
        <f>(($E$9+$D$11+$E$11)*M35-N35*($B$13+$E$11)-O35*$C$13*($B$13+$E$11)+P35*$F$13)*(1-$C$11)-$C$11*$B$13</f>
        <v>-1997.3737528265326</v>
      </c>
      <c r="K13" s="81">
        <f>INDEX($C$53:$E$71,MATCH(B35,$B$53:$B$71,0),MATCH($B$9,$C$52:$E$52,0))</f>
        <v>-1794.9764002044301</v>
      </c>
      <c r="L13" s="230">
        <v>5</v>
      </c>
      <c r="M13" s="215">
        <f>(($F$9+$D$11+$E$11)*M35-N35*($B$13+$E$11)-O35*$C$13*($B$13+$E$11)+P35*$F$13)*(1-$C$11)-$C$11*$B$13</f>
        <v>-2136.7162194763923</v>
      </c>
      <c r="N13" s="81">
        <f>INDEX($C$53:$E$71,MATCH(B35,$B$53:$B$71,0),MATCH($B$9,$C$52:$E$52,0))</f>
        <v>-1794.9764002044301</v>
      </c>
    </row>
    <row r="14" spans="2:18" x14ac:dyDescent="0.25">
      <c r="B14" t="s">
        <v>863</v>
      </c>
      <c r="C14" s="127"/>
      <c r="D14" s="134"/>
      <c r="E14" s="127"/>
      <c r="F14" s="234"/>
      <c r="H14" s="230">
        <v>6</v>
      </c>
      <c r="I14" s="81">
        <f>(M36*($D$9+$D$11+$E$11)+N36*-($B$13+$E$11)+O36*$C$13*-($B$13+$E$11)+P36*$F$13+(1-M$31)*$E$13)*(1-$C$11)-$C$11*$B$13</f>
        <v>-1109.8709762506837</v>
      </c>
      <c r="J14" s="81">
        <f>(($E$9+$D$11+$E$11)*M36-N36*($B$13+$E$11)-O36*$C$13*($B$13+$E$11)+P36*$F$13)*(1-$C$11)-$C$11*$B$13</f>
        <v>-1978.8062064130274</v>
      </c>
      <c r="K14" s="81">
        <f>INDEX($C$53:$E$71,MATCH(B36,$B$53:$B$71,0),MATCH($B$9,$C$52:$E$52,0))</f>
        <v>-1794.9764002044301</v>
      </c>
      <c r="L14" s="230">
        <v>6</v>
      </c>
      <c r="M14" s="215">
        <f>(($F$9+$D$11+$E$11)*M36-N36*($B$13+$E$11)-O36*$C$13*($B$13+$E$11)+P36*$F$13)*(1-$C$11)-$C$11*$B$13</f>
        <v>-2117.01454218249</v>
      </c>
      <c r="N14" s="81">
        <f>INDEX($C$53:$E$71,MATCH(B36,$B$53:$B$71,0),MATCH($B$9,$C$52:$E$52,0))</f>
        <v>-1794.9764002044301</v>
      </c>
    </row>
    <row r="15" spans="2:18" x14ac:dyDescent="0.25">
      <c r="B15" t="s">
        <v>864</v>
      </c>
      <c r="H15" s="230">
        <v>7</v>
      </c>
      <c r="I15" s="81">
        <f>(M37*($D$9+$D$11+$E$11)+N37*-($B$13+$E$11)+O37*$C$13*-($B$13+$E$11)+P37*$F$13+(1-M$31)*$E$13)*(1-$C$11)-$C$11*$B$13</f>
        <v>-1101.4424510344652</v>
      </c>
      <c r="J15" s="81">
        <f>(($E$9+$D$11+$E$11)*M37-N37*($B$13+$E$11)-O37*$C$13*($B$13+$E$11)+P37*$F$13)*(1-$C$11)-$C$11*$B$13</f>
        <v>-1956.0455079185067</v>
      </c>
      <c r="K15" s="81">
        <f>INDEX($C$53:$E$71,MATCH(B37,$B$53:$B$71,0),MATCH($B$9,$C$52:$E$52,0))</f>
        <v>-1745.8955106327101</v>
      </c>
      <c r="L15" s="230">
        <v>7</v>
      </c>
      <c r="M15" s="215">
        <f>(($F$9+$D$11+$E$11)*M37-N37*($B$13+$E$11)-O37*$C$13*($B$13+$E$11)+P37*$F$13)*(1-$C$11)-$C$11*$B$13</f>
        <v>-2092.8587335355978</v>
      </c>
      <c r="N15" s="81">
        <f>INDEX($C$53:$E$71,MATCH(B37,$B$53:$B$71,0),MATCH($B$9,$C$52:$E$52,0))</f>
        <v>-1745.8955106327101</v>
      </c>
    </row>
    <row r="16" spans="2:18" x14ac:dyDescent="0.25">
      <c r="H16" s="230">
        <v>8</v>
      </c>
      <c r="I16" s="81">
        <f>(M38*($D$9+$D$11+$E$11)+N38*-($B$13+$E$11)+O38*$C$13*-($B$13+$E$11)+P38*$F$13+(1-M$31)*$E$13)*(1-$C$11)-$C$11*$B$13</f>
        <v>-1091.1105879272095</v>
      </c>
      <c r="J16" s="81">
        <f>(($E$9+$D$11+$E$11)*M38-N38*($B$13+$E$11)-O38*$C$13*($B$13+$E$11)+P38*$F$13)*(1-$C$11)-$C$11*$B$13</f>
        <v>-1928.0033870604314</v>
      </c>
      <c r="K16" s="81">
        <f>INDEX($C$53:$E$71,MATCH(B38,$B$53:$B$71,0),MATCH($B$9,$C$52:$E$52,0))</f>
        <v>-1700</v>
      </c>
      <c r="L16" s="230">
        <v>8</v>
      </c>
      <c r="M16" s="215">
        <f>(($F$9+$D$11+$E$11)*M38-N38*($B$13+$E$11)-O38*$C$13*($B$13+$E$11)+P38*$F$13)*(1-$C$11)-$C$11*$B$13</f>
        <v>-2063.0926759158383</v>
      </c>
      <c r="N16" s="81">
        <f>INDEX($C$53:$E$71,MATCH(B38,$B$53:$B$71,0),MATCH($B$9,$C$52:$E$52,0))</f>
        <v>-1700</v>
      </c>
    </row>
    <row r="17" spans="2:21" x14ac:dyDescent="0.25">
      <c r="B17" s="293" t="s">
        <v>870</v>
      </c>
      <c r="C17" s="293"/>
      <c r="D17" s="293"/>
      <c r="E17" s="293"/>
      <c r="H17" s="230">
        <v>9</v>
      </c>
      <c r="I17" s="81">
        <f>(M39*($D$9+$D$11+$E$11)+N39*-($B$13+$E$11)+O39*$C$13*-($B$13+$E$11)+P39*$F$13+(1-M$31)*$E$13)*(1-$C$11)-$C$11*$B$13</f>
        <v>-1078.3716064764462</v>
      </c>
      <c r="J17" s="81">
        <f>(($E$9+$D$11+$E$11)*M39-N39*($B$13+$E$11)-O39*$C$13*($B$13+$E$11)+P39*$F$13)*(1-$C$11)-$C$11*$B$13</f>
        <v>-1893.2785670923245</v>
      </c>
      <c r="K17" s="81">
        <f>INDEX($C$53:$E$71,MATCH(B39,$B$53:$B$71,0),MATCH($B$9,$C$52:$E$52,0))</f>
        <v>-1675.5429003051099</v>
      </c>
      <c r="L17" s="230">
        <v>9</v>
      </c>
      <c r="M17" s="215">
        <f>(($F$9+$D$11+$E$11)*M39-N39*($B$13+$E$11)-O39*$C$13*($B$13+$E$11)+P39*$F$13)*(1-$C$11)-$C$11*$B$13</f>
        <v>-2026.2277292601484</v>
      </c>
      <c r="N17" s="81">
        <f>INDEX($C$53:$E$71,MATCH(B39,$B$53:$B$71,0),MATCH($B$9,$C$52:$E$52,0))</f>
        <v>-1675.5429003051099</v>
      </c>
    </row>
    <row r="18" spans="2:21" x14ac:dyDescent="0.25">
      <c r="B18" s="342" t="s">
        <v>866</v>
      </c>
      <c r="C18" s="343" t="s">
        <v>867</v>
      </c>
      <c r="D18" s="344" t="s">
        <v>868</v>
      </c>
      <c r="E18" s="231" t="s">
        <v>869</v>
      </c>
      <c r="H18" s="230">
        <v>10</v>
      </c>
      <c r="I18" s="81">
        <f>(M40*($D$9+$D$11+$E$11)+N40*-($B$13+$E$11)+O40*$C$13*-($B$13+$E$11)+P40*$F$13+(1-M$31)*$E$13)*(1-$C$11)-$C$11*$B$13</f>
        <v>-1062.5736578785823</v>
      </c>
      <c r="J18" s="81">
        <f>(($E$9+$D$11+$E$11)*M40-N40*($B$13+$E$11)-O40*$C$13*($B$13+$E$11)+P40*$F$13)*(1-$C$11)-$C$11*$B$13</f>
        <v>-1850.0578693910506</v>
      </c>
      <c r="K18" s="81">
        <f>INDEX($C$53:$E$71,MATCH(B40,$B$53:$B$71,0),MATCH($B$9,$C$52:$E$52,0))</f>
        <v>-1675.5429003051099</v>
      </c>
      <c r="L18" s="230">
        <v>10</v>
      </c>
      <c r="M18" s="215">
        <f>(($F$9+$D$11+$E$11)*M40-N40*($B$13+$E$11)-O40*$C$13*($B$13+$E$11)+P40*$F$13)*(1-$C$11)-$C$11*$B$13</f>
        <v>-1980.3376697714316</v>
      </c>
      <c r="N18" s="81">
        <f>INDEX($C$53:$E$71,MATCH(B40,$B$53:$B$71,0),MATCH($B$9,$C$52:$E$52,0))</f>
        <v>-1675.5429003051099</v>
      </c>
    </row>
    <row r="19" spans="2:21" x14ac:dyDescent="0.25">
      <c r="B19" t="s">
        <v>862</v>
      </c>
      <c r="H19" s="230">
        <v>11</v>
      </c>
      <c r="I19" s="81">
        <f>(M41*($D$9+$D$11+$E$11)+N41*-($B$13+$E$11)+O41*$C$13*-($B$13+$E$11)+P41*$F$13+(1-M$31)*$E$13)*(1-$C$11)-$C$11*$B$13</f>
        <v>-1042.8689933286018</v>
      </c>
      <c r="J19" s="81">
        <f>(($E$9+$D$11+$E$11)*M41-N41*($B$13+$E$11)-O41*$C$13*($B$13+$E$11)+P41*$F$13)*(1-$C$11)-$C$11*$B$13</f>
        <v>-1795.9831632055184</v>
      </c>
      <c r="K19" s="81">
        <f>INDEX($C$53:$E$71,MATCH(B41,$B$53:$B$71,0),MATCH($B$9,$C$52:$E$52,0))</f>
        <v>-1622.2906784020101</v>
      </c>
      <c r="L19" s="230">
        <v>11</v>
      </c>
      <c r="M19" s="215">
        <f>(($F$9+$D$11+$E$11)*M41-N41*($B$13+$E$11)-O41*$C$13*($B$13+$E$11)+P41*$F$13)*(1-$C$11)-$C$11*$B$13</f>
        <v>-1922.9173443910913</v>
      </c>
      <c r="N19" s="81">
        <f>INDEX($C$53:$E$71,MATCH(B41,$B$53:$B$71,0),MATCH($B$9,$C$52:$E$52,0))</f>
        <v>-1622.2906784020101</v>
      </c>
    </row>
    <row r="20" spans="2:21" x14ac:dyDescent="0.25">
      <c r="B20" t="s">
        <v>865</v>
      </c>
      <c r="H20" s="230">
        <v>12</v>
      </c>
      <c r="I20" s="81">
        <f>(M42*($D$9+$D$11+$E$11)+N42*-($B$13+$E$11)+O42*$C$13*-($B$13+$E$11)+P42*$F$13+(1-M$31)*$E$13)*(1-$C$11)-$C$11*$B$13</f>
        <v>-1018.149235305789</v>
      </c>
      <c r="J20" s="81">
        <f>(($E$9+$D$11+$E$11)*M42-N42*($B$13+$E$11)-O42*$C$13*($B$13+$E$11)+P42*$F$13)*(1-$C$11)-$C$11*$B$13</f>
        <v>-1727.9713163596507</v>
      </c>
      <c r="K20" s="81">
        <f>INDEX($C$53:$E$71,MATCH(B42,$B$53:$B$71,0),MATCH($B$9,$C$52:$E$52,0))</f>
        <v>-1622.2906784020101</v>
      </c>
      <c r="L20" s="230">
        <v>12</v>
      </c>
      <c r="M20" s="215">
        <f>(($F$9+$D$11+$E$11)*M42-N42*($B$13+$E$11)-O42*$C$13*($B$13+$E$11)+P42*$F$13)*(1-$C$11)-$C$11*$B$13</f>
        <v>-1850.6913960644758</v>
      </c>
      <c r="N20" s="81">
        <f>INDEX($C$53:$E$71,MATCH(B42,$B$53:$B$71,0),MATCH($B$9,$C$52:$E$52,0))</f>
        <v>-1622.2906784020101</v>
      </c>
    </row>
    <row r="21" spans="2:21" x14ac:dyDescent="0.25">
      <c r="H21" s="230">
        <v>13</v>
      </c>
      <c r="I21" s="81">
        <f>(M43*($D$9+$D$11+$E$11)+N43*-($B$13+$E$11)+O43*$C$13*-($B$13+$E$11)+P43*$F$13+(1-M$31)*$E$13)*(1-$C$11)-$C$11*$B$13</f>
        <v>-986.95724911983041</v>
      </c>
      <c r="J21" s="81">
        <f>(($E$9+$D$11+$E$11)*M43-N43*($B$13+$E$11)-O43*$C$13*($B$13+$E$11)+P43*$F$13)*(1-$C$11)-$C$11*$B$13</f>
        <v>-1641.9690602733065</v>
      </c>
      <c r="K21" s="81">
        <f>INDEX($C$53:$E$71,MATCH(B43,$B$53:$B$71,0),MATCH($B$9,$C$52:$E$52,0))</f>
        <v>-1550</v>
      </c>
      <c r="L21" s="230">
        <v>13</v>
      </c>
      <c r="M21" s="215">
        <f>(($F$9+$D$11+$E$11)*M43-N43*($B$13+$E$11)-O43*$C$13*($B$13+$E$11)+P43*$F$13)*(1-$C$11)-$C$11*$B$13</f>
        <v>-1759.3538455669175</v>
      </c>
      <c r="N21" s="81">
        <f>INDEX($C$53:$E$71,MATCH(B43,$B$53:$B$71,0),MATCH($B$9,$C$52:$E$52,0))</f>
        <v>-1550</v>
      </c>
    </row>
    <row r="22" spans="2:21" x14ac:dyDescent="0.25">
      <c r="H22" s="230">
        <v>14</v>
      </c>
      <c r="I22" s="81">
        <f>(M44*($D$9+$D$11+$E$11)+N44*-($B$13+$E$11)+O44*$C$13*-($B$13+$E$11)+P44*$F$13+(1-M$31)*$E$13)*(1-$C$11)-$C$11*$B$13</f>
        <v>-947.36639456548335</v>
      </c>
      <c r="J22" s="81">
        <f>(($E$9+$D$11+$E$11)*M44-N44*($B$13+$E$11)-O44*$C$13*($B$13+$E$11)+P44*$F$13)*(1-$C$11)-$C$11*$B$13</f>
        <v>-1532.6171243440158</v>
      </c>
      <c r="K22" s="81">
        <f>INDEX($C$53:$E$71,MATCH(B44,$B$53:$B$71,0),MATCH($B$9,$C$52:$E$52,0))</f>
        <v>-1517.5043302116601</v>
      </c>
      <c r="L22" s="230">
        <v>14</v>
      </c>
      <c r="M22" s="215">
        <f>(($F$9+$D$11+$E$11)*M44-N44*($B$13+$E$11)-O44*$C$13*($B$13+$E$11)+P44*$F$13)*(1-$C$11)-$C$11*$B$13</f>
        <v>-1643.2112861238875</v>
      </c>
      <c r="N22" s="81">
        <f>INDEX($C$53:$E$71,MATCH(B44,$B$53:$B$71,0),MATCH($B$9,$C$52:$E$52,0))</f>
        <v>-1517.5043302116601</v>
      </c>
    </row>
    <row r="23" spans="2:21" x14ac:dyDescent="0.25">
      <c r="H23" s="230">
        <v>15</v>
      </c>
      <c r="I23" s="81">
        <f>(M45*($D$9+$D$11+$E$11)+N45*-($B$13+$E$11)+O45*$C$13*-($B$13+$E$11)+P45*$F$13+(1-M$31)*$E$13)*(1-$C$11)-$C$11*$B$13</f>
        <v>-896.81399025193843</v>
      </c>
      <c r="J23" s="81">
        <f>(($E$9+$D$11+$E$11)*M45-N45*($B$13+$E$11)-O45*$C$13*($B$13+$E$11)+P45*$F$13)*(1-$C$11)-$C$11*$B$13</f>
        <v>-1392.7870158847272</v>
      </c>
      <c r="K23" s="81">
        <f>INDEX($C$53:$E$71,MATCH(B45,$B$53:$B$71,0),MATCH($B$9,$C$52:$E$52,0))</f>
        <v>-1450</v>
      </c>
      <c r="L23" s="230">
        <v>15</v>
      </c>
      <c r="M23" s="215">
        <f>(($F$9+$D$11+$E$11)*M45-N45*($B$13+$E$11)-O45*$C$13*($B$13+$E$11)+P45*$F$13)*(1-$C$11)-$C$11*$B$13</f>
        <v>-1494.6907837504568</v>
      </c>
      <c r="N23" s="81">
        <f>INDEX($C$53:$E$71,MATCH(B45,$B$53:$B$71,0),MATCH($B$9,$C$52:$E$52,0))</f>
        <v>-1450</v>
      </c>
    </row>
    <row r="24" spans="2:21" x14ac:dyDescent="0.25">
      <c r="H24" s="230">
        <v>16</v>
      </c>
      <c r="I24" s="81">
        <f>(M46*($D$9+$D$11+$E$11)+N46*-($B$13+$E$11)+O46*$C$13*-($B$13+$E$11)+P46*$F$13+(1-M$31)*$E$13)*(1-$C$11)-$C$11*$B$13</f>
        <v>-831.87004481148779</v>
      </c>
      <c r="J24" s="81">
        <f>(($E$9+$D$11+$E$11)*M46-N46*($B$13+$E$11)-O46*$C$13*($B$13+$E$11)+P46*$F$13)*(1-$C$11)-$C$11*$B$13</f>
        <v>-1212.937750088852</v>
      </c>
      <c r="K24" s="81">
        <f>INDEX($C$53:$E$71,MATCH(B46,$B$53:$B$71,0),MATCH($B$9,$C$52:$E$52,0))</f>
        <v>-1420</v>
      </c>
      <c r="L24" s="230">
        <v>16</v>
      </c>
      <c r="M24" s="215">
        <f>(($F$9+$D$11+$E$11)*M46-N46*($B$13+$E$11)-O46*$C$13*($B$13+$E$11)+P46*$F$13)*(1-$C$11)-$C$11*$B$13</f>
        <v>-1303.6565025436889</v>
      </c>
      <c r="N24" s="81">
        <f>INDEX($C$53:$E$71,MATCH(B46,$B$53:$B$71,0),MATCH($B$9,$C$52:$E$52,0))</f>
        <v>-1420</v>
      </c>
    </row>
    <row r="25" spans="2:21" x14ac:dyDescent="0.25">
      <c r="H25" s="230">
        <v>17</v>
      </c>
      <c r="I25" s="81">
        <f>(M47*($D$9+$D$11+$E$11)+N47*-($B$13+$E$11)+O47*$C$13*-($B$13+$E$11)+P47*$F$13+(1-M$31)*$E$13)*(1-$C$11)-$C$11*$B$13</f>
        <v>-747.91378153456708</v>
      </c>
      <c r="J25" s="81">
        <f>(($E$9+$D$11+$E$11)*M47-N47*($B$13+$E$11)-O47*$C$13*($B$13+$E$11)+P47*$F$13)*(1-$C$11)-$C$11*$B$13</f>
        <v>-980.21611601885616</v>
      </c>
      <c r="K25" s="81">
        <f>INDEX($C$53:$E$71,MATCH(B47,$B$53:$B$71,0),MATCH($B$9,$C$52:$E$52,0))</f>
        <v>-1372.5289810860199</v>
      </c>
      <c r="L25" s="230">
        <v>17</v>
      </c>
      <c r="M25" s="215">
        <f>(($F$9+$D$11+$E$11)*M47-N47*($B$13+$E$11)-O47*$C$13*($B$13+$E$11)+P47*$F$13)*(1-$C$11)-$C$11*$B$13</f>
        <v>-1056.4538769949618</v>
      </c>
      <c r="N25" s="81">
        <f>INDEX($C$53:$E$71,MATCH(B47,$B$53:$B$71,0),MATCH($B$9,$C$52:$E$52,0))</f>
        <v>-1372.5289810860199</v>
      </c>
    </row>
    <row r="26" spans="2:21" x14ac:dyDescent="0.25">
      <c r="H26" s="230">
        <v>18</v>
      </c>
      <c r="I26" s="81">
        <f>(M48*($D$9+$D$11+$E$11)+N48*-($B$13+$E$11)+O48*$C$13*-($B$13+$E$11)+P48*$F$13+(1-M$31)*$E$13)*(1-$C$11)-$C$11*$B$13</f>
        <v>-638.67779106357818</v>
      </c>
      <c r="J26" s="81">
        <f>(($E$9+$D$11+$E$11)*M48-N48*($B$13+$E$11)-O48*$C$13*($B$13+$E$11)+P48*$F$13)*(1-$C$11)-$C$11*$B$13</f>
        <v>-677.18876389860111</v>
      </c>
      <c r="K26" s="81">
        <f>INDEX($C$53:$E$71,MATCH(B48,$B$53:$B$71,0),MATCH($B$9,$C$52:$E$52,0))</f>
        <v>-1372.5289810860199</v>
      </c>
      <c r="L26" s="230">
        <v>18</v>
      </c>
      <c r="M26" s="215">
        <f>(($F$9+$D$11+$E$11)*M48-N48*($B$13+$E$11)-O48*$C$13*($B$13+$E$11)+P48*$F$13)*(1-$C$11)-$C$11*$B$13</f>
        <v>-734.56265190659428</v>
      </c>
      <c r="N26" s="81">
        <f>INDEX($C$53:$E$71,MATCH(B48,$B$53:$B$71,0),MATCH($B$9,$C$52:$E$52,0))</f>
        <v>-1372.5289810860199</v>
      </c>
    </row>
    <row r="27" spans="2:21" x14ac:dyDescent="0.25">
      <c r="H27" s="230">
        <v>19</v>
      </c>
      <c r="I27" s="81">
        <f>(M49*($D$9+$D$11+$E$11)+N49*-($B$13+$E$11)+O49*$C$13*-($B$13+$E$11)+P49*$F$13+(1-M$31)*$E$13)*(1-$C$11)-$C$11*$B$13</f>
        <v>-495.60058948788696</v>
      </c>
      <c r="J27" s="81">
        <f>(($E$9+$D$11+$E$11)*M49-N49*($B$13+$E$11)-O49*$C$13*($B$13+$E$11)+P49*$F$13)*(1-$C$11)-$C$11*$B$13</f>
        <v>-280.04139397473273</v>
      </c>
      <c r="K27" s="81">
        <f>INDEX($C$53:$E$71,MATCH(B49,$B$53:$B$71,0),MATCH($B$9,$C$52:$E$52,0))</f>
        <v>-1372.5289810860199</v>
      </c>
      <c r="L27" s="230">
        <v>19</v>
      </c>
      <c r="M27" s="215">
        <f>(($F$9+$D$11+$E$11)*M49-N49*($B$13+$E$11)-O49*$C$13*($B$13+$E$11)+P49*$F$13)*(1-$C$11)-$C$11*$B$13</f>
        <v>-312.68380097181728</v>
      </c>
      <c r="N27" s="81">
        <f>INDEX($C$53:$E$71,MATCH(B49,$B$53:$B$71,0),MATCH($B$9,$C$52:$E$52,0))</f>
        <v>-1372.5289810860199</v>
      </c>
    </row>
    <row r="29" spans="2:21" x14ac:dyDescent="0.25">
      <c r="B29" s="258" t="s">
        <v>370</v>
      </c>
      <c r="C29" s="306" t="s">
        <v>841</v>
      </c>
      <c r="D29" s="307"/>
      <c r="E29" s="308"/>
      <c r="F29" s="72" t="s">
        <v>366</v>
      </c>
      <c r="G29" s="306" t="s">
        <v>840</v>
      </c>
      <c r="H29" s="307"/>
      <c r="I29" s="307"/>
      <c r="J29" s="307"/>
      <c r="K29" s="307"/>
      <c r="L29" s="308"/>
      <c r="M29" s="306" t="s">
        <v>368</v>
      </c>
      <c r="N29" s="307"/>
      <c r="O29" s="307"/>
      <c r="P29" s="307"/>
      <c r="Q29" s="308"/>
      <c r="R29" s="66" t="s">
        <v>824</v>
      </c>
      <c r="S29" s="293" t="s">
        <v>839</v>
      </c>
      <c r="T29" s="293"/>
      <c r="U29" s="293"/>
    </row>
    <row r="30" spans="2:21" x14ac:dyDescent="0.25">
      <c r="B30" s="259"/>
      <c r="C30" s="2" t="s">
        <v>361</v>
      </c>
      <c r="D30" s="2" t="s">
        <v>367</v>
      </c>
      <c r="E30" s="2" t="s">
        <v>362</v>
      </c>
      <c r="F30" s="74" t="s">
        <v>311</v>
      </c>
      <c r="G30" s="2" t="s">
        <v>361</v>
      </c>
      <c r="H30" s="204" t="s">
        <v>367</v>
      </c>
      <c r="I30" s="204" t="s">
        <v>825</v>
      </c>
      <c r="J30" s="2" t="s">
        <v>363</v>
      </c>
      <c r="K30" s="2" t="s">
        <v>365</v>
      </c>
      <c r="L30" s="2" t="s">
        <v>364</v>
      </c>
      <c r="M30" s="74" t="s">
        <v>40</v>
      </c>
      <c r="N30" s="74" t="s">
        <v>41</v>
      </c>
      <c r="O30" s="74" t="s">
        <v>367</v>
      </c>
      <c r="P30" s="74" t="s">
        <v>42</v>
      </c>
      <c r="Q30" s="74" t="s">
        <v>823</v>
      </c>
      <c r="R30" s="74" t="s">
        <v>823</v>
      </c>
      <c r="S30" s="74" t="s">
        <v>833</v>
      </c>
      <c r="T30" s="74" t="s">
        <v>832</v>
      </c>
      <c r="U30" s="74" t="s">
        <v>857</v>
      </c>
    </row>
    <row r="31" spans="2:21" x14ac:dyDescent="0.25">
      <c r="B31" s="230">
        <v>19</v>
      </c>
      <c r="C31" s="230">
        <v>120</v>
      </c>
      <c r="D31" s="3">
        <f>$D$13/C31</f>
        <v>5.3499999999999999E-2</v>
      </c>
      <c r="E31" s="3">
        <f>1-D31</f>
        <v>0.94650000000000001</v>
      </c>
      <c r="F31" s="3">
        <f t="shared" ref="F31:F47" si="0">D31+E31*F32</f>
        <v>0.67855229085725299</v>
      </c>
      <c r="G31" s="230">
        <v>120</v>
      </c>
      <c r="H31" s="3">
        <f>D$13/G31</f>
        <v>5.3499999999999999E-2</v>
      </c>
      <c r="I31" s="3">
        <f>(1-H31)*B$11/G31</f>
        <v>3.1550000000000002E-2</v>
      </c>
      <c r="J31" s="3">
        <f>(1-H31-I31)*B$11/G31</f>
        <v>3.0498333333333336E-2</v>
      </c>
      <c r="K31" s="3">
        <f>(1-H31-I31-J31)*D$13/G31</f>
        <v>4.7318164166666669E-2</v>
      </c>
      <c r="L31" s="3">
        <f>1-H31-I31-J31-K31</f>
        <v>0.83713350250000007</v>
      </c>
      <c r="M31" s="3">
        <f t="shared" ref="M31:M47" si="1">(I31+J31)+L31*M32</f>
        <v>0.37397786533369143</v>
      </c>
      <c r="N31" s="3">
        <f t="shared" ref="N31:N47" si="2">K31+L31*N32</f>
        <v>0.28393204732213051</v>
      </c>
      <c r="O31" s="3">
        <f t="shared" ref="O31:O47" si="3">H31+L31*O32</f>
        <v>0.32449843837945225</v>
      </c>
      <c r="P31" s="3">
        <f t="shared" ref="P31:P47" si="4">1-M31-N31-O31</f>
        <v>1.759164896472587E-2</v>
      </c>
      <c r="Q31" s="3">
        <f>N31+O31</f>
        <v>0.60843048570158276</v>
      </c>
      <c r="R31" s="3">
        <f>C$11+(1-C$11)*Q31</f>
        <v>0.65541882741739288</v>
      </c>
      <c r="S31" s="81">
        <f>M31*($D$9+$D$11+$E$11)+N31*-($B$13+$E$11)+O31*$C$13*-($B$13+$E$11)+P31*$F$13+(1-M$31)*$E$13</f>
        <v>-266.51852037288711</v>
      </c>
      <c r="T31" s="81">
        <f>($E$9+$D$11+$E$11)*M31-N31*($B$13+$E$11)-O31*$C$13*($B$13+$E$11)+P31*$F$13</f>
        <v>-1300.2101520575009</v>
      </c>
      <c r="U31" s="81">
        <f>($F$9+$D$11+$E$11)*M31-N31*($B$13+$E$11)-O31*$C$13*($B$13+$E$11)+P31*$F$13</f>
        <v>-1461.7685898816555</v>
      </c>
    </row>
    <row r="32" spans="2:21" x14ac:dyDescent="0.25">
      <c r="B32" s="230">
        <v>18</v>
      </c>
      <c r="C32" s="230">
        <v>119</v>
      </c>
      <c r="D32" s="3">
        <f>$D$13/C32</f>
        <v>5.394957983193277E-2</v>
      </c>
      <c r="E32" s="3">
        <f t="shared" ref="E32:E49" si="5">1-D32</f>
        <v>0.94605042016806729</v>
      </c>
      <c r="F32" s="3">
        <f t="shared" si="0"/>
        <v>0.66038276899868253</v>
      </c>
      <c r="G32" s="230">
        <v>118</v>
      </c>
      <c r="H32" s="3">
        <f>D$13/G32</f>
        <v>5.4406779661016952E-2</v>
      </c>
      <c r="I32" s="3">
        <f>(1-H32)*B$11/G32</f>
        <v>3.2054007469118073E-2</v>
      </c>
      <c r="J32" s="3">
        <f>(1-H32-I32)*B$11/G32</f>
        <v>3.0967430944741185E-2</v>
      </c>
      <c r="K32" s="3">
        <f>(1-H32-I32-J32)*D$13/G32</f>
        <v>4.8017888474231309E-2</v>
      </c>
      <c r="L32" s="3">
        <f t="shared" ref="L32:L49" si="6">1-H32-I32-J32-K32</f>
        <v>0.83455389345089248</v>
      </c>
      <c r="M32" s="3">
        <f t="shared" si="1"/>
        <v>0.37261623273804895</v>
      </c>
      <c r="N32" s="3">
        <f t="shared" si="2"/>
        <v>0.28264772876589517</v>
      </c>
      <c r="O32" s="3">
        <f t="shared" si="3"/>
        <v>0.32372188852811112</v>
      </c>
      <c r="P32" s="3">
        <f t="shared" si="4"/>
        <v>2.1014149967944817E-2</v>
      </c>
      <c r="Q32" s="3">
        <f t="shared" ref="Q32:Q49" si="7">N32+O32</f>
        <v>0.60636961729400629</v>
      </c>
      <c r="R32" s="3">
        <f>C$11+(1-C$11)*Q32</f>
        <v>0.65360526321872559</v>
      </c>
      <c r="S32" s="81">
        <f>M32*($D$9+$D$11+$E$11)+N32*-($B$13+$E$11)+O32*$C$13*-($B$13+$E$11)+P32*$F$13+(1-M$31)*$E$13</f>
        <v>-262.73046467756018</v>
      </c>
      <c r="T32" s="81">
        <f>($E$9+$D$11+$E$11)*M32-N32*($B$13+$E$11)-O32*$C$13*($B$13+$E$11)+P32*$F$13</f>
        <v>-1290.3791709027128</v>
      </c>
      <c r="U32" s="81">
        <f>($F$9+$D$11+$E$11)*M32-N32*($B$13+$E$11)-O32*$C$13*($B$13+$E$11)+P32*$F$13</f>
        <v>-1451.3493834455498</v>
      </c>
    </row>
    <row r="33" spans="2:21" x14ac:dyDescent="0.25">
      <c r="B33" s="230">
        <v>17</v>
      </c>
      <c r="C33" s="230">
        <v>118</v>
      </c>
      <c r="D33" s="3">
        <f>$D$13/C33</f>
        <v>5.4406779661016952E-2</v>
      </c>
      <c r="E33" s="3">
        <f t="shared" si="5"/>
        <v>0.94559322033898308</v>
      </c>
      <c r="F33" s="3">
        <f t="shared" si="0"/>
        <v>0.64101571780816491</v>
      </c>
      <c r="G33" s="230">
        <v>116</v>
      </c>
      <c r="H33" s="3">
        <f>D$13/G33</f>
        <v>5.5344827586206895E-2</v>
      </c>
      <c r="I33" s="3">
        <f>(1-H33)*B$11/G33</f>
        <v>3.25743162901308E-2</v>
      </c>
      <c r="J33" s="3">
        <f>(1-H33-I33)*B$11/G33</f>
        <v>3.1451064004264222E-2</v>
      </c>
      <c r="K33" s="3">
        <f>(1-H33-I33-J33)*D$13/G33</f>
        <v>4.8738304012125318E-2</v>
      </c>
      <c r="L33" s="3">
        <f t="shared" si="6"/>
        <v>0.83189148810727287</v>
      </c>
      <c r="M33" s="3">
        <f t="shared" si="1"/>
        <v>0.37097040317433633</v>
      </c>
      <c r="N33" s="3">
        <f t="shared" si="2"/>
        <v>0.28114402452963949</v>
      </c>
      <c r="O33" s="3">
        <f t="shared" si="3"/>
        <v>0.32270547292454926</v>
      </c>
      <c r="P33" s="3">
        <f t="shared" si="4"/>
        <v>2.5180099371474862E-2</v>
      </c>
      <c r="Q33" s="3">
        <f t="shared" si="7"/>
        <v>0.60384949745418881</v>
      </c>
      <c r="R33" s="3">
        <f>C$11+(1-C$11)*Q33</f>
        <v>0.65138755775968615</v>
      </c>
      <c r="S33" s="81">
        <f>M33*($D$9+$D$11+$E$11)+N33*-($B$13+$E$11)+O33*$C$13*-($B$13+$E$11)+P33*$F$13+(1-M$31)*$E$13</f>
        <v>-258.22662878313685</v>
      </c>
      <c r="T33" s="81">
        <f>($E$9+$D$11+$E$11)*M33-N33*($B$13+$E$11)-O33*$C$13*($B$13+$E$11)+P33*$F$13</f>
        <v>-1278.5711434045329</v>
      </c>
      <c r="U33" s="81">
        <f>($F$9+$D$11+$E$11)*M33-N33*($B$13+$E$11)-O33*$C$13*($B$13+$E$11)+P33*$F$13</f>
        <v>-1438.8303575758462</v>
      </c>
    </row>
    <row r="34" spans="2:21" x14ac:dyDescent="0.25">
      <c r="B34" s="230">
        <v>16</v>
      </c>
      <c r="C34" s="230">
        <v>117</v>
      </c>
      <c r="D34" s="3">
        <f>$D$13/C34</f>
        <v>5.4871794871794874E-2</v>
      </c>
      <c r="E34" s="3">
        <f t="shared" si="5"/>
        <v>0.94512820512820517</v>
      </c>
      <c r="F34" s="3">
        <f t="shared" si="0"/>
        <v>0.62036076986344735</v>
      </c>
      <c r="G34" s="230">
        <v>114</v>
      </c>
      <c r="H34" s="3">
        <f>D$13/G34</f>
        <v>5.6315789473684208E-2</v>
      </c>
      <c r="I34" s="3">
        <f>(1-H34)*B$11/G34</f>
        <v>3.3111726685133888E-2</v>
      </c>
      <c r="J34" s="3">
        <f>(1-H34-I34)*B$11/G34</f>
        <v>3.194991171372568E-2</v>
      </c>
      <c r="K34" s="3">
        <f>(1-H34-I34-J34)*D$13/G34</f>
        <v>4.9480323798756748E-2</v>
      </c>
      <c r="L34" s="3">
        <f t="shared" si="6"/>
        <v>0.82914224832869954</v>
      </c>
      <c r="M34" s="3">
        <f t="shared" si="1"/>
        <v>0.36897242881797654</v>
      </c>
      <c r="N34" s="3">
        <f t="shared" si="2"/>
        <v>0.27937023498856295</v>
      </c>
      <c r="O34" s="3">
        <f t="shared" si="3"/>
        <v>0.32138884597394279</v>
      </c>
      <c r="P34" s="3">
        <f t="shared" si="4"/>
        <v>3.0268490219517719E-2</v>
      </c>
      <c r="Q34" s="3">
        <f t="shared" si="7"/>
        <v>0.60075908096250574</v>
      </c>
      <c r="R34" s="3">
        <f>C$11+(1-C$11)*Q34</f>
        <v>0.64866799124700503</v>
      </c>
      <c r="S34" s="81">
        <f>M34*($D$9+$D$11+$E$11)+N34*-($B$13+$E$11)+O34*$C$13*-($B$13+$E$11)+P34*$F$13+(1-M$31)*$E$13</f>
        <v>-252.83764725812807</v>
      </c>
      <c r="T34" s="81">
        <f>($E$9+$D$11+$E$11)*M34-N34*($B$13+$E$11)-O34*$C$13*($B$13+$E$11)+P34*$F$13</f>
        <v>-1264.3151516859991</v>
      </c>
      <c r="U34" s="81">
        <f>($F$9+$D$11+$E$11)*M34-N34*($B$13+$E$11)-O34*$C$13*($B$13+$E$11)+P34*$F$13</f>
        <v>-1423.7112409353649</v>
      </c>
    </row>
    <row r="35" spans="2:21" x14ac:dyDescent="0.25">
      <c r="B35" s="230">
        <v>15</v>
      </c>
      <c r="C35" s="230">
        <v>116</v>
      </c>
      <c r="D35" s="3">
        <f>$D$13/C35</f>
        <v>5.5344827586206895E-2</v>
      </c>
      <c r="E35" s="3">
        <f t="shared" si="5"/>
        <v>0.94465517241379315</v>
      </c>
      <c r="F35" s="3">
        <f t="shared" si="0"/>
        <v>0.5983198595950745</v>
      </c>
      <c r="G35" s="230">
        <v>112</v>
      </c>
      <c r="H35" s="3">
        <f>D$13/G35</f>
        <v>5.7321428571428572E-2</v>
      </c>
      <c r="I35" s="3">
        <f>(1-H35)*B$11/G35</f>
        <v>3.3667091836734699E-2</v>
      </c>
      <c r="J35" s="3">
        <f>(1-H35-I35)*B$11/G35</f>
        <v>3.246469569970846E-2</v>
      </c>
      <c r="K35" s="3">
        <f>(1-H35-I35-J35)*D$13/G35</f>
        <v>5.0244913862388073E-2</v>
      </c>
      <c r="L35" s="3">
        <f t="shared" si="6"/>
        <v>0.82630187002974032</v>
      </c>
      <c r="M35" s="3">
        <f t="shared" si="1"/>
        <v>0.36653637060674371</v>
      </c>
      <c r="N35" s="3">
        <f t="shared" si="2"/>
        <v>0.2772623294171716</v>
      </c>
      <c r="O35" s="3">
        <f t="shared" si="3"/>
        <v>0.31969551308543964</v>
      </c>
      <c r="P35" s="3">
        <f t="shared" si="4"/>
        <v>3.6505786890645042E-2</v>
      </c>
      <c r="Q35" s="3">
        <f t="shared" si="7"/>
        <v>0.59695784250261119</v>
      </c>
      <c r="R35" s="3">
        <f>C$11+(1-C$11)*Q35</f>
        <v>0.64532290140229787</v>
      </c>
      <c r="S35" s="81">
        <f>M35*($D$9+$D$11+$E$11)+N35*-($B$13+$E$11)+O35*$C$13*-($B$13+$E$11)+P35*$F$13+(1-M$31)*$E$13</f>
        <v>-246.34935012554917</v>
      </c>
      <c r="T35" s="81">
        <f>($E$9+$D$11+$E$11)*M35-N35*($B$13+$E$11)-O35*$C$13*($B$13+$E$11)+P35*$F$13</f>
        <v>-1247.015628211969</v>
      </c>
      <c r="U35" s="81">
        <f>($F$9+$D$11+$E$11)*M35-N35*($B$13+$E$11)-O35*$C$13*($B$13+$E$11)+P35*$F$13</f>
        <v>-1405.3593403140821</v>
      </c>
    </row>
    <row r="36" spans="2:21" x14ac:dyDescent="0.25">
      <c r="B36" s="230">
        <v>14</v>
      </c>
      <c r="C36" s="230">
        <v>115</v>
      </c>
      <c r="D36" s="3">
        <f>$D$13/C36</f>
        <v>5.5826086956521741E-2</v>
      </c>
      <c r="E36" s="3">
        <f t="shared" si="5"/>
        <v>0.94417391304347831</v>
      </c>
      <c r="F36" s="3">
        <f t="shared" si="0"/>
        <v>0.57478649126691594</v>
      </c>
      <c r="G36" s="230">
        <v>110</v>
      </c>
      <c r="H36" s="3">
        <f>D$13/G36</f>
        <v>5.8363636363636361E-2</v>
      </c>
      <c r="I36" s="3">
        <f>(1-H36)*B$11/G36</f>
        <v>3.4241322314049583E-2</v>
      </c>
      <c r="J36" s="3">
        <f>(1-H36-I36)*B$11/G36</f>
        <v>3.2996183320811417E-2</v>
      </c>
      <c r="K36" s="3">
        <f>(1-H36-I36-J36)*D$13/G36</f>
        <v>5.1033096985178598E-2</v>
      </c>
      <c r="L36" s="3">
        <f t="shared" si="6"/>
        <v>0.82336576101632397</v>
      </c>
      <c r="M36" s="3">
        <f t="shared" si="1"/>
        <v>0.36355307178415119</v>
      </c>
      <c r="N36" s="3">
        <f t="shared" si="2"/>
        <v>0.27473907997644098</v>
      </c>
      <c r="O36" s="3">
        <f t="shared" si="3"/>
        <v>0.31752812625798327</v>
      </c>
      <c r="P36" s="3">
        <f t="shared" si="4"/>
        <v>4.4179721981424558E-2</v>
      </c>
      <c r="Q36" s="3">
        <f t="shared" si="7"/>
        <v>0.5922672062344243</v>
      </c>
      <c r="R36" s="3">
        <f>C$11+(1-C$11)*Q36</f>
        <v>0.64119514148629342</v>
      </c>
      <c r="S36" s="81">
        <f>M36*($D$9+$D$11+$E$11)+N36*-($B$13+$E$11)+O36*$C$13*-($B$13+$E$11)+P36*$F$13+(1-M$31)*$E$13</f>
        <v>-238.48974573941319</v>
      </c>
      <c r="T36" s="81">
        <f>($E$9+$D$11+$E$11)*M36-N36*($B$13+$E$11)-O36*$C$13*($B$13+$E$11)+P36*$F$13</f>
        <v>-1225.9161436511674</v>
      </c>
      <c r="U36" s="81">
        <f>($F$9+$D$11+$E$11)*M36-N36*($B$13+$E$11)-O36*$C$13*($B$13+$E$11)+P36*$F$13</f>
        <v>-1382.9710706619207</v>
      </c>
    </row>
    <row r="37" spans="2:21" x14ac:dyDescent="0.25">
      <c r="B37" s="230">
        <v>13</v>
      </c>
      <c r="C37" s="230">
        <v>114</v>
      </c>
      <c r="D37" s="3">
        <f>$D$13/C37</f>
        <v>5.6315789473684208E-2</v>
      </c>
      <c r="E37" s="3">
        <f t="shared" si="5"/>
        <v>0.94368421052631579</v>
      </c>
      <c r="F37" s="3">
        <f t="shared" si="0"/>
        <v>0.54964492996588077</v>
      </c>
      <c r="G37" s="230">
        <v>108</v>
      </c>
      <c r="H37" s="3">
        <f>D$13/G37</f>
        <v>5.9444444444444446E-2</v>
      </c>
      <c r="I37" s="3">
        <f>(1-H37)*B$11/G37</f>
        <v>3.4835390946502058E-2</v>
      </c>
      <c r="J37" s="3">
        <f>(1-H37-I37)*B$11/G37</f>
        <v>3.3545191281816801E-2</v>
      </c>
      <c r="K37" s="3">
        <f>(1-H37-I37-J37)*D$13/G37</f>
        <v>5.1845956747785749E-2</v>
      </c>
      <c r="L37" s="3">
        <f t="shared" si="6"/>
        <v>0.82032901657945101</v>
      </c>
      <c r="M37" s="3">
        <f t="shared" si="1"/>
        <v>0.35988327445573176</v>
      </c>
      <c r="N37" s="3">
        <f t="shared" si="2"/>
        <v>0.27169697063323384</v>
      </c>
      <c r="O37" s="3">
        <f t="shared" si="3"/>
        <v>0.31476228690205243</v>
      </c>
      <c r="P37" s="3">
        <f t="shared" si="4"/>
        <v>5.3657468008981968E-2</v>
      </c>
      <c r="Q37" s="3">
        <f t="shared" si="7"/>
        <v>0.58645925753528627</v>
      </c>
      <c r="R37" s="3">
        <f>C$11+(1-C$11)*Q37</f>
        <v>0.63608414663105195</v>
      </c>
      <c r="S37" s="81">
        <f>M37*($D$9+$D$11+$E$11)+N37*-($B$13+$E$11)+O37*$C$13*-($B$13+$E$11)+P37*$F$13+(1-M$31)*$E$13</f>
        <v>-228.91187617552873</v>
      </c>
      <c r="T37" s="81">
        <f>($E$9+$D$11+$E$11)*M37-N37*($B$13+$E$11)-O37*$C$13*($B$13+$E$11)+P37*$F$13</f>
        <v>-1200.0517135437576</v>
      </c>
      <c r="U37" s="81">
        <f>($F$9+$D$11+$E$11)*M37-N37*($B$13+$E$11)-O37*$C$13*($B$13+$E$11)+P37*$F$13</f>
        <v>-1355.5212881086336</v>
      </c>
    </row>
    <row r="38" spans="2:21" x14ac:dyDescent="0.25">
      <c r="B38" s="230">
        <v>12</v>
      </c>
      <c r="C38" s="230">
        <v>113</v>
      </c>
      <c r="D38" s="3">
        <f>$D$13/C38</f>
        <v>5.6814159292035399E-2</v>
      </c>
      <c r="E38" s="3">
        <f t="shared" si="5"/>
        <v>0.94318584070796463</v>
      </c>
      <c r="F38" s="3">
        <f t="shared" si="0"/>
        <v>0.52276930671231092</v>
      </c>
      <c r="G38" s="230">
        <v>106</v>
      </c>
      <c r="H38" s="3">
        <f>D$13/G38</f>
        <v>6.0566037735849058E-2</v>
      </c>
      <c r="I38" s="3">
        <f>(1-H38)*B$11/G38</f>
        <v>3.5450338198647208E-2</v>
      </c>
      <c r="J38" s="3">
        <f>(1-H38-I38)*B$11/G38</f>
        <v>3.41125895873775E-2</v>
      </c>
      <c r="K38" s="3">
        <f>(1-H38-I38-J38)*D$13/G38</f>
        <v>5.2684641899524251E-2</v>
      </c>
      <c r="L38" s="3">
        <f t="shared" si="6"/>
        <v>0.81718639257860204</v>
      </c>
      <c r="M38" s="3">
        <f t="shared" si="1"/>
        <v>0.35534850814237917</v>
      </c>
      <c r="N38" s="3">
        <f t="shared" si="2"/>
        <v>0.26800345890746019</v>
      </c>
      <c r="O38" s="3">
        <f t="shared" si="3"/>
        <v>0.31123834132091777</v>
      </c>
      <c r="P38" s="3">
        <f t="shared" si="4"/>
        <v>6.5409691629242872E-2</v>
      </c>
      <c r="Q38" s="3">
        <f t="shared" si="7"/>
        <v>0.5792418002283779</v>
      </c>
      <c r="R38" s="3">
        <f>C$11+(1-C$11)*Q38</f>
        <v>0.62973278420097256</v>
      </c>
      <c r="S38" s="81">
        <f>M38*($D$9+$D$11+$E$11)+N38*-($B$13+$E$11)+O38*$C$13*-($B$13+$E$11)+P38*$F$13+(1-M$31)*$E$13</f>
        <v>-217.17112264455631</v>
      </c>
      <c r="T38" s="81">
        <f>($E$9+$D$11+$E$11)*M38-N38*($B$13+$E$11)-O38*$C$13*($B$13+$E$11)+P38*$F$13</f>
        <v>-1168.1856671141265</v>
      </c>
      <c r="U38" s="81">
        <f>($F$9+$D$11+$E$11)*M38-N38*($B$13+$E$11)-O38*$C$13*($B$13+$E$11)+P38*$F$13</f>
        <v>-1321.6962226316343</v>
      </c>
    </row>
    <row r="39" spans="2:21" x14ac:dyDescent="0.25">
      <c r="B39" s="230">
        <v>11</v>
      </c>
      <c r="C39" s="230">
        <v>112</v>
      </c>
      <c r="D39" s="3">
        <f>$D$13/C39</f>
        <v>5.7321428571428572E-2</v>
      </c>
      <c r="E39" s="3">
        <f t="shared" si="5"/>
        <v>0.94267857142857148</v>
      </c>
      <c r="F39" s="3">
        <f t="shared" si="0"/>
        <v>0.49402262768334709</v>
      </c>
      <c r="G39" s="230">
        <v>104</v>
      </c>
      <c r="H39" s="3">
        <f>D$13/G39</f>
        <v>6.1730769230769228E-2</v>
      </c>
      <c r="I39" s="3">
        <f>(1-H39)*B$11/G39</f>
        <v>3.6087278106508872E-2</v>
      </c>
      <c r="J39" s="3">
        <f>(1-H39-I39)*B$11/G39</f>
        <v>3.4699305871643146E-2</v>
      </c>
      <c r="K39" s="3">
        <f>(1-H39-I39-J39)*D$13/G39</f>
        <v>5.355037108075697E-2</v>
      </c>
      <c r="L39" s="3">
        <f t="shared" si="6"/>
        <v>0.81393227571032167</v>
      </c>
      <c r="M39" s="3">
        <f t="shared" si="1"/>
        <v>0.34971896614010967</v>
      </c>
      <c r="N39" s="3">
        <f t="shared" si="2"/>
        <v>0.26348801076888373</v>
      </c>
      <c r="O39" s="3">
        <f t="shared" si="3"/>
        <v>0.30675046214864315</v>
      </c>
      <c r="P39" s="3">
        <f t="shared" si="4"/>
        <v>8.004256094236345E-2</v>
      </c>
      <c r="Q39" s="3">
        <f t="shared" si="7"/>
        <v>0.57023847291752694</v>
      </c>
      <c r="R39" s="3">
        <f>C$11+(1-C$11)*Q39</f>
        <v>0.62180985616742368</v>
      </c>
      <c r="S39" s="81">
        <f>M39*($D$9+$D$11+$E$11)+N39*-($B$13+$E$11)+O39*$C$13*-($B$13+$E$11)+P39*$F$13+(1-M$31)*$E$13</f>
        <v>-202.69500735959809</v>
      </c>
      <c r="T39" s="81">
        <f>($E$9+$D$11+$E$11)*M39-N39*($B$13+$E$11)-O39*$C$13*($B$13+$E$11)+P39*$F$13</f>
        <v>-1128.7256444230959</v>
      </c>
      <c r="U39" s="81">
        <f>($F$9+$D$11+$E$11)*M39-N39*($B$13+$E$11)-O39*$C$13*($B$13+$E$11)+P39*$F$13</f>
        <v>-1279.8042377956233</v>
      </c>
    </row>
    <row r="40" spans="2:21" x14ac:dyDescent="0.25">
      <c r="B40" s="230">
        <v>10</v>
      </c>
      <c r="C40" s="230">
        <v>111</v>
      </c>
      <c r="D40" s="3">
        <f>$D$13/C40</f>
        <v>5.7837837837837837E-2</v>
      </c>
      <c r="E40" s="3">
        <f t="shared" si="5"/>
        <v>0.9421621621621622</v>
      </c>
      <c r="F40" s="3">
        <f t="shared" si="0"/>
        <v>0.46325567626951003</v>
      </c>
      <c r="G40" s="230">
        <v>102</v>
      </c>
      <c r="H40" s="3">
        <f>D$13/G40</f>
        <v>6.2941176470588237E-2</v>
      </c>
      <c r="I40" s="3">
        <f>(1-H40)*B$11/G40</f>
        <v>3.6747404844290656E-2</v>
      </c>
      <c r="J40" s="3">
        <f>(1-H40-I40)*B$11/G40</f>
        <v>3.530633014451455E-2</v>
      </c>
      <c r="K40" s="3">
        <f>(1-H40-I40-J40)*D$13/G40</f>
        <v>5.4444437925791116E-2</v>
      </c>
      <c r="L40" s="3">
        <f t="shared" si="6"/>
        <v>0.81056065061481541</v>
      </c>
      <c r="M40" s="3">
        <f t="shared" si="1"/>
        <v>0.34269728635411634</v>
      </c>
      <c r="N40" s="3">
        <f t="shared" si="2"/>
        <v>0.25793010788878401</v>
      </c>
      <c r="O40" s="3">
        <f t="shared" si="3"/>
        <v>0.3010320394335565</v>
      </c>
      <c r="P40" s="3">
        <f t="shared" si="4"/>
        <v>9.8340566323543155E-2</v>
      </c>
      <c r="Q40" s="3">
        <f t="shared" si="7"/>
        <v>0.55896214732234051</v>
      </c>
      <c r="R40" s="3">
        <f>C$11+(1-C$11)*Q40</f>
        <v>0.61188668964365966</v>
      </c>
      <c r="S40" s="81">
        <f>M40*($D$9+$D$11+$E$11)+N40*-($B$13+$E$11)+O40*$C$13*-($B$13+$E$11)+P40*$F$13+(1-M$31)*$E$13</f>
        <v>-184.74279304384356</v>
      </c>
      <c r="T40" s="81">
        <f>($E$9+$D$11+$E$11)*M40-N40*($B$13+$E$11)-O40*$C$13*($B$13+$E$11)+P40*$F$13</f>
        <v>-1079.6112152171031</v>
      </c>
      <c r="U40" s="81">
        <f>($F$9+$D$11+$E$11)*M40-N40*($B$13+$E$11)-O40*$C$13*($B$13+$E$11)+P40*$F$13</f>
        <v>-1227.6564429220814</v>
      </c>
    </row>
    <row r="41" spans="2:21" x14ac:dyDescent="0.25">
      <c r="B41" s="230">
        <v>9</v>
      </c>
      <c r="C41" s="230">
        <v>110</v>
      </c>
      <c r="D41" s="3">
        <f>$D$13/C41</f>
        <v>5.8363636363636361E-2</v>
      </c>
      <c r="E41" s="3">
        <f t="shared" si="5"/>
        <v>0.9416363636363636</v>
      </c>
      <c r="F41" s="3">
        <f t="shared" si="0"/>
        <v>0.43030579523728829</v>
      </c>
      <c r="G41" s="230">
        <v>100</v>
      </c>
      <c r="H41" s="3">
        <f>D$13/G41</f>
        <v>6.4199999999999993E-2</v>
      </c>
      <c r="I41" s="3">
        <f>(1-H41)*B$11/G41</f>
        <v>3.7432E-2</v>
      </c>
      <c r="J41" s="3">
        <f>(1-H41-I41)*B$11/G41</f>
        <v>3.5934719999999996E-2</v>
      </c>
      <c r="K41" s="3">
        <f>(1-H41-I41-J41)*D$13/G41</f>
        <v>5.5368216576000003E-2</v>
      </c>
      <c r="L41" s="3">
        <f t="shared" si="6"/>
        <v>0.80706506342399997</v>
      </c>
      <c r="M41" s="3">
        <f t="shared" si="1"/>
        <v>0.33389673081221782</v>
      </c>
      <c r="N41" s="3">
        <f t="shared" si="2"/>
        <v>0.25104311418108899</v>
      </c>
      <c r="O41" s="3">
        <f t="shared" si="3"/>
        <v>0.2937360242967319</v>
      </c>
      <c r="P41" s="3">
        <f t="shared" si="4"/>
        <v>0.12132413070996129</v>
      </c>
      <c r="Q41" s="3">
        <f t="shared" si="7"/>
        <v>0.54477913847782089</v>
      </c>
      <c r="R41" s="3">
        <f>C$11+(1-C$11)*Q41</f>
        <v>0.5994056418604824</v>
      </c>
      <c r="S41" s="81">
        <f>M41*($D$9+$D$11+$E$11)+N41*-($B$13+$E$11)+O41*$C$13*-($B$13+$E$11)+P41*$F$13+(1-M$31)*$E$13</f>
        <v>-162.3511287825022</v>
      </c>
      <c r="T41" s="81">
        <f>($E$9+$D$11+$E$11)*M41-N41*($B$13+$E$11)-O41*$C$13*($B$13+$E$11)+P41*$F$13</f>
        <v>-1018.1626854608164</v>
      </c>
      <c r="U41" s="81">
        <f>($F$9+$D$11+$E$11)*M41-N41*($B$13+$E$11)-O41*$C$13*($B$13+$E$11)+P41*$F$13</f>
        <v>-1162.4060731716945</v>
      </c>
    </row>
    <row r="42" spans="2:21" x14ac:dyDescent="0.25">
      <c r="B42" s="230">
        <v>8</v>
      </c>
      <c r="C42" s="230">
        <v>109</v>
      </c>
      <c r="D42" s="3">
        <f>$D$13/C42</f>
        <v>5.889908256880734E-2</v>
      </c>
      <c r="E42" s="3">
        <f t="shared" si="5"/>
        <v>0.94110091743119262</v>
      </c>
      <c r="F42" s="3">
        <f t="shared" si="0"/>
        <v>0.39499553462156511</v>
      </c>
      <c r="G42" s="230">
        <v>98</v>
      </c>
      <c r="H42" s="3">
        <f>D$13/G42</f>
        <v>6.5510204081632648E-2</v>
      </c>
      <c r="I42" s="3">
        <f>(1-H42)*B$11/G42</f>
        <v>3.8142440649729277E-2</v>
      </c>
      <c r="J42" s="3">
        <f>(1-H42-I42)*B$11/G42</f>
        <v>3.6585606337495434E-2</v>
      </c>
      <c r="K42" s="3">
        <f>(1-H42-I42-J42)*D$13/G42</f>
        <v>5.6323167634060568E-2</v>
      </c>
      <c r="L42" s="3">
        <f t="shared" si="6"/>
        <v>0.80343858129708212</v>
      </c>
      <c r="M42" s="3">
        <f t="shared" si="1"/>
        <v>0.32281165747270824</v>
      </c>
      <c r="N42" s="3">
        <f t="shared" si="2"/>
        <v>0.24245244463306567</v>
      </c>
      <c r="O42" s="3">
        <f t="shared" si="3"/>
        <v>0.28440832678708428</v>
      </c>
      <c r="P42" s="3">
        <f t="shared" si="4"/>
        <v>0.15032757110714179</v>
      </c>
      <c r="Q42" s="3">
        <f t="shared" si="7"/>
        <v>0.52686077142014998</v>
      </c>
      <c r="R42" s="3">
        <f>C$11+(1-C$11)*Q42</f>
        <v>0.58363747884973205</v>
      </c>
      <c r="S42" s="81">
        <f>M42*($D$9+$D$11+$E$11)+N42*-($B$13+$E$11)+O42*$C$13*-($B$13+$E$11)+P42*$F$13+(1-M$31)*$E$13</f>
        <v>-134.26049466566928</v>
      </c>
      <c r="T42" s="81">
        <f>($E$9+$D$11+$E$11)*M42-N42*($B$13+$E$11)-O42*$C$13*($B$13+$E$11)+P42*$F$13</f>
        <v>-940.87649586323948</v>
      </c>
      <c r="U42" s="81">
        <f>($F$9+$D$11+$E$11)*M42-N42*($B$13+$E$11)-O42*$C$13*($B$13+$E$11)+P42*$F$13</f>
        <v>-1080.3311318914498</v>
      </c>
    </row>
    <row r="43" spans="2:21" x14ac:dyDescent="0.25">
      <c r="B43" s="230">
        <v>7</v>
      </c>
      <c r="C43" s="230">
        <v>108</v>
      </c>
      <c r="D43" s="3">
        <f>$D$13/C43</f>
        <v>5.9444444444444446E-2</v>
      </c>
      <c r="E43" s="3">
        <f t="shared" si="5"/>
        <v>0.94055555555555559</v>
      </c>
      <c r="F43" s="3">
        <f t="shared" si="0"/>
        <v>0.35713114909095928</v>
      </c>
      <c r="G43" s="230">
        <v>96</v>
      </c>
      <c r="H43" s="3">
        <f>D$13/G43</f>
        <v>6.6875000000000004E-2</v>
      </c>
      <c r="I43" s="3">
        <f>(1-H43)*B$11/G43</f>
        <v>3.8880208333333333E-2</v>
      </c>
      <c r="J43" s="3">
        <f>(1-H43-I43)*B$11/G43</f>
        <v>3.7260199652777777E-2</v>
      </c>
      <c r="K43" s="3">
        <f>(1-H43-I43-J43)*D$13/G43</f>
        <v>5.7310844590928813E-2</v>
      </c>
      <c r="L43" s="3">
        <f t="shared" si="6"/>
        <v>0.79967374742296005</v>
      </c>
      <c r="M43" s="3">
        <f t="shared" si="1"/>
        <v>0.3087773182176215</v>
      </c>
      <c r="N43" s="3">
        <f t="shared" si="2"/>
        <v>0.23166584395102796</v>
      </c>
      <c r="O43" s="3">
        <f t="shared" si="3"/>
        <v>0.27245159468451158</v>
      </c>
      <c r="P43" s="3">
        <f t="shared" si="4"/>
        <v>0.18710524314683902</v>
      </c>
      <c r="Q43" s="3">
        <f t="shared" si="7"/>
        <v>0.50411743863553959</v>
      </c>
      <c r="R43" s="3">
        <f>C$11+(1-C$11)*Q43</f>
        <v>0.56362334599927477</v>
      </c>
      <c r="S43" s="81">
        <f>M43*($D$9+$D$11+$E$11)+N43*-($B$13+$E$11)+O43*$C$13*-($B$13+$E$11)+P43*$F$13+(1-M$31)*$E$13</f>
        <v>-98.815055817989105</v>
      </c>
      <c r="T43" s="81">
        <f>($E$9+$D$11+$E$11)*M43-N43*($B$13+$E$11)-O43*$C$13*($B$13+$E$11)+P43*$F$13</f>
        <v>-843.14665940148461</v>
      </c>
      <c r="U43" s="81">
        <f>($F$9+$D$11+$E$11)*M43-N43*($B$13+$E$11)-O43*$C$13*($B$13+$E$11)+P43*$F$13</f>
        <v>-976.53846087149714</v>
      </c>
    </row>
    <row r="44" spans="2:21" x14ac:dyDescent="0.25">
      <c r="B44" s="230">
        <v>6</v>
      </c>
      <c r="C44" s="230">
        <v>107</v>
      </c>
      <c r="D44" s="3">
        <f>$D$13/C44</f>
        <v>0.06</v>
      </c>
      <c r="E44" s="3">
        <f t="shared" si="5"/>
        <v>0.94</v>
      </c>
      <c r="F44" s="3">
        <f t="shared" si="0"/>
        <v>0.3165009263814097</v>
      </c>
      <c r="G44" s="230">
        <v>94</v>
      </c>
      <c r="H44" s="3">
        <f>D$13/G44</f>
        <v>6.8297872340425531E-2</v>
      </c>
      <c r="I44" s="3">
        <f>(1-H44)*B$11/G44</f>
        <v>3.9646899049343598E-2</v>
      </c>
      <c r="J44" s="3">
        <f>(1-H44-I44)*B$11/G44</f>
        <v>3.7959796962137485E-2</v>
      </c>
      <c r="K44" s="3">
        <f>(1-H44-I44-J44)*D$13/G44</f>
        <v>5.8332900757242123E-2</v>
      </c>
      <c r="L44" s="3">
        <f t="shared" si="6"/>
        <v>0.79576253089085136</v>
      </c>
      <c r="M44" s="3">
        <f t="shared" si="1"/>
        <v>0.29091477740917393</v>
      </c>
      <c r="N44" s="3">
        <f t="shared" si="2"/>
        <v>0.21803266634921811</v>
      </c>
      <c r="O44" s="3">
        <f t="shared" si="3"/>
        <v>0.25707558281987575</v>
      </c>
      <c r="P44" s="3">
        <f t="shared" si="4"/>
        <v>0.23397697342173218</v>
      </c>
      <c r="Q44" s="3">
        <f t="shared" si="7"/>
        <v>0.47510824916909389</v>
      </c>
      <c r="R44" s="3">
        <f>C$11+(1-C$11)*Q44</f>
        <v>0.53809525926880264</v>
      </c>
      <c r="S44" s="81">
        <f>M44*($D$9+$D$11+$E$11)+N44*-($B$13+$E$11)+O44*$C$13*-($B$13+$E$11)+P44*$F$13+(1-M$31)*$E$13</f>
        <v>-53.825448369867445</v>
      </c>
      <c r="T44" s="81">
        <f>($E$9+$D$11+$E$11)*M44-N44*($B$13+$E$11)-O44*$C$13*($B$13+$E$11)+P44*$F$13</f>
        <v>-718.88309584547255</v>
      </c>
      <c r="U44" s="81">
        <f>($F$9+$D$11+$E$11)*M44-N44*($B$13+$E$11)-O44*$C$13*($B$13+$E$11)+P44*$F$13</f>
        <v>-844.55827968623566</v>
      </c>
    </row>
    <row r="45" spans="2:21" x14ac:dyDescent="0.25">
      <c r="B45" s="230">
        <v>5</v>
      </c>
      <c r="C45" s="230">
        <v>106</v>
      </c>
      <c r="D45" s="3">
        <f>$D$13/C45</f>
        <v>6.0566037735849058E-2</v>
      </c>
      <c r="E45" s="3">
        <f t="shared" si="5"/>
        <v>0.93943396226415099</v>
      </c>
      <c r="F45" s="3">
        <f t="shared" si="0"/>
        <v>0.27287332593766989</v>
      </c>
      <c r="G45" s="230">
        <v>92</v>
      </c>
      <c r="H45" s="3">
        <f>D$13/G45</f>
        <v>6.9782608695652171E-2</v>
      </c>
      <c r="I45" s="3">
        <f>(1-H45)*B$11/G45</f>
        <v>4.0444234404536865E-2</v>
      </c>
      <c r="J45" s="3">
        <f>(1-H45-I45)*B$11/G45</f>
        <v>3.8685789430426568E-2</v>
      </c>
      <c r="K45" s="3">
        <f>(1-H45-I45-J45)*D$13/G45</f>
        <v>5.9391096729928795E-2</v>
      </c>
      <c r="L45" s="3">
        <f t="shared" si="6"/>
        <v>0.7916962707394557</v>
      </c>
      <c r="M45" s="3">
        <f t="shared" si="1"/>
        <v>0.26805494493300119</v>
      </c>
      <c r="N45" s="3">
        <f t="shared" si="2"/>
        <v>0.20068771699164206</v>
      </c>
      <c r="O45" s="3">
        <f t="shared" si="3"/>
        <v>0.23722869970783211</v>
      </c>
      <c r="P45" s="3">
        <f t="shared" si="4"/>
        <v>0.29402863836752458</v>
      </c>
      <c r="Q45" s="3">
        <f t="shared" si="7"/>
        <v>0.43791641669947418</v>
      </c>
      <c r="R45" s="3">
        <f>C$11+(1-C$11)*Q45</f>
        <v>0.50536644669553721</v>
      </c>
      <c r="S45" s="81">
        <f>M45*($D$9+$D$11+$E$11)+N45*-($B$13+$E$11)+O45*$C$13*-($B$13+$E$11)+P45*$F$13+(1-M$31)*$E$13</f>
        <v>3.6204656227972691</v>
      </c>
      <c r="T45" s="81">
        <f>($E$9+$D$11+$E$11)*M45-N45*($B$13+$E$11)-O45*$C$13*($B$13+$E$11)+P45*$F$13</f>
        <v>-559.98524532355361</v>
      </c>
      <c r="U45" s="81">
        <f>($F$9+$D$11+$E$11)*M45-N45*($B$13+$E$11)-O45*$C$13*($B$13+$E$11)+P45*$F$13</f>
        <v>-675.78498153461021</v>
      </c>
    </row>
    <row r="46" spans="2:21" x14ac:dyDescent="0.25">
      <c r="B46" s="230">
        <v>4</v>
      </c>
      <c r="C46" s="230">
        <v>105</v>
      </c>
      <c r="D46" s="3">
        <f>$D$13/C46</f>
        <v>6.1142857142857145E-2</v>
      </c>
      <c r="E46" s="3">
        <f t="shared" si="5"/>
        <v>0.93885714285714283</v>
      </c>
      <c r="F46" s="3">
        <f t="shared" si="0"/>
        <v>0.22599490409111275</v>
      </c>
      <c r="G46" s="230">
        <v>90</v>
      </c>
      <c r="H46" s="3">
        <f>D$13/G46</f>
        <v>7.1333333333333332E-2</v>
      </c>
      <c r="I46" s="3">
        <f>(1-H46)*B$11/G46</f>
        <v>4.1274074074074074E-2</v>
      </c>
      <c r="J46" s="3">
        <f>(1-H46-I46)*B$11/G46</f>
        <v>3.9439670781892998E-2</v>
      </c>
      <c r="K46" s="3">
        <f>(1-H46-I46-J46)*D$13/G46</f>
        <v>6.0487308422496562E-2</v>
      </c>
      <c r="L46" s="3">
        <f t="shared" si="6"/>
        <v>0.78746561338820287</v>
      </c>
      <c r="M46" s="3">
        <f t="shared" si="1"/>
        <v>0.23863308200451566</v>
      </c>
      <c r="N46" s="3">
        <f t="shared" si="2"/>
        <v>0.17847326744351114</v>
      </c>
      <c r="O46" s="3">
        <f t="shared" si="3"/>
        <v>0.21150294273305453</v>
      </c>
      <c r="P46" s="3">
        <f t="shared" si="4"/>
        <v>0.37139070781891864</v>
      </c>
      <c r="Q46" s="3">
        <f t="shared" si="7"/>
        <v>0.3899762101765657</v>
      </c>
      <c r="R46" s="3">
        <f>C$11+(1-C$11)*Q46</f>
        <v>0.46317906495537781</v>
      </c>
      <c r="S46" s="81">
        <f>M46*($D$9+$D$11+$E$11)+N46*-($B$13+$E$11)+O46*$C$13*-($B$13+$E$11)+P46*$F$13+(1-M$31)*$E$13</f>
        <v>77.420403623309312</v>
      </c>
      <c r="T46" s="81">
        <f>($E$9+$D$11+$E$11)*M46-N46*($B$13+$E$11)-O46*$C$13*($B$13+$E$11)+P46*$F$13</f>
        <v>-355.61107964642275</v>
      </c>
      <c r="U46" s="81">
        <f>($F$9+$D$11+$E$11)*M46-N46*($B$13+$E$11)-O46*$C$13*($B$13+$E$11)+P46*$F$13</f>
        <v>-458.70057107237363</v>
      </c>
    </row>
    <row r="47" spans="2:21" x14ac:dyDescent="0.25">
      <c r="B47" s="230">
        <v>3</v>
      </c>
      <c r="C47" s="230">
        <v>104</v>
      </c>
      <c r="D47" s="3">
        <f>$D$13/C47</f>
        <v>6.1730769230769228E-2</v>
      </c>
      <c r="E47" s="3">
        <f t="shared" si="5"/>
        <v>0.93826923076923074</v>
      </c>
      <c r="F47" s="3">
        <f t="shared" si="0"/>
        <v>0.17558799887976101</v>
      </c>
      <c r="G47" s="230">
        <v>88</v>
      </c>
      <c r="H47" s="3">
        <f>D$13/G47</f>
        <v>7.2954545454545452E-2</v>
      </c>
      <c r="I47" s="3">
        <f>(1-H47)*B$11/G47</f>
        <v>4.2138429752066116E-2</v>
      </c>
      <c r="J47" s="3">
        <f>(1-H47-I47)*B$11/G47</f>
        <v>4.0223046581517652E-2</v>
      </c>
      <c r="K47" s="3">
        <f>(1-H47-I47-J47)*D$13/G47</f>
        <v>6.1623535683184197E-2</v>
      </c>
      <c r="L47" s="3">
        <f t="shared" si="6"/>
        <v>0.78306044252868645</v>
      </c>
      <c r="M47" s="3">
        <f t="shared" si="1"/>
        <v>0.20054124835886375</v>
      </c>
      <c r="N47" s="3">
        <f t="shared" si="2"/>
        <v>0.14982998243359502</v>
      </c>
      <c r="O47" s="3">
        <f t="shared" si="3"/>
        <v>0.17800092729969244</v>
      </c>
      <c r="P47" s="3">
        <f t="shared" si="4"/>
        <v>0.47162784190784879</v>
      </c>
      <c r="Q47" s="3">
        <f t="shared" si="7"/>
        <v>0.32783090973328743</v>
      </c>
      <c r="R47" s="3">
        <f>C$11+(1-C$11)*Q47</f>
        <v>0.40849120056529292</v>
      </c>
      <c r="S47" s="81">
        <f>M47*($D$9+$D$11+$E$11)+N47*-($B$13+$E$11)+O47*$C$13*-($B$13+$E$11)+P47*$F$13+(1-M$31)*$E$13</f>
        <v>172.82524825617384</v>
      </c>
      <c r="T47" s="81">
        <f>($E$9+$D$11+$E$11)*M47-N47*($B$13+$E$11)-O47*$C$13*($B$13+$E$11)+P47*$F$13</f>
        <v>-91.154677294154681</v>
      </c>
      <c r="U47" s="81">
        <f>($F$9+$D$11+$E$11)*M47-N47*($B$13+$E$11)-O47*$C$13*($B$13+$E$11)+P47*$F$13</f>
        <v>-177.78849658518391</v>
      </c>
    </row>
    <row r="48" spans="2:21" x14ac:dyDescent="0.25">
      <c r="B48" s="230">
        <v>2</v>
      </c>
      <c r="C48" s="230">
        <v>103</v>
      </c>
      <c r="D48" s="3">
        <f>$D$13/C48</f>
        <v>6.233009708737864E-2</v>
      </c>
      <c r="E48" s="3">
        <f t="shared" si="5"/>
        <v>0.93766990291262131</v>
      </c>
      <c r="F48" s="3">
        <f>D48+E48*F49</f>
        <v>0.12134814391776128</v>
      </c>
      <c r="G48" s="230">
        <v>86</v>
      </c>
      <c r="H48" s="3">
        <f>D$13/G48</f>
        <v>7.4651162790697667E-2</v>
      </c>
      <c r="I48" s="3">
        <f>(1-H48)*B$11/G48</f>
        <v>4.303948080043267E-2</v>
      </c>
      <c r="J48" s="3">
        <f>(1-H48-I48)*B$11/G48</f>
        <v>4.1037644484133474E-2</v>
      </c>
      <c r="K48" s="3">
        <f>(1-H48-I48-J48)*D$13/G48</f>
        <v>6.2801911518102396E-2</v>
      </c>
      <c r="L48" s="3">
        <f t="shared" si="6"/>
        <v>0.77846980040663383</v>
      </c>
      <c r="M48" s="3">
        <f>(I48+J48)+L48*M49</f>
        <v>0.15092037039139622</v>
      </c>
      <c r="N48" s="3">
        <f>K48+L48*N49</f>
        <v>0.11264321623190598</v>
      </c>
      <c r="O48" s="3">
        <f>H48+L48*O49</f>
        <v>0.13414849753606184</v>
      </c>
      <c r="P48" s="3">
        <f>1-M48-N48-O48</f>
        <v>0.60228791584063601</v>
      </c>
      <c r="Q48" s="3">
        <f t="shared" si="7"/>
        <v>0.24679171376796782</v>
      </c>
      <c r="R48" s="3">
        <f>C$11+(1-C$11)*Q48</f>
        <v>0.33717670811581169</v>
      </c>
      <c r="S48" s="81">
        <f>M48*($D$9+$D$11+$E$11)+N48*-($B$13+$E$11)+O48*$C$13*-($B$13+$E$11)+P48*$F$13+(1-M$31)*$E$13</f>
        <v>296.95705560957026</v>
      </c>
      <c r="T48" s="81">
        <f>($E$9+$D$11+$E$11)*M48-N48*($B$13+$E$11)-O48*$C$13*($B$13+$E$11)+P48*$F$13</f>
        <v>253.19458647886245</v>
      </c>
      <c r="U48" s="81">
        <f>($F$9+$D$11+$E$11)*M48-N48*($B$13+$E$11)-O48*$C$13*($B$13+$E$11)+P48*$F$13</f>
        <v>187.99698646977924</v>
      </c>
    </row>
    <row r="49" spans="2:21" x14ac:dyDescent="0.25">
      <c r="B49" s="230">
        <v>1</v>
      </c>
      <c r="C49" s="230">
        <v>102</v>
      </c>
      <c r="D49" s="3">
        <f>$D$13/C49</f>
        <v>6.2941176470588237E-2</v>
      </c>
      <c r="E49" s="3">
        <f t="shared" si="5"/>
        <v>0.93705882352941172</v>
      </c>
      <c r="F49" s="3">
        <f>D49</f>
        <v>6.2941176470588237E-2</v>
      </c>
      <c r="G49" s="230">
        <v>84</v>
      </c>
      <c r="H49" s="3">
        <f>D$13/G49</f>
        <v>7.6428571428571429E-2</v>
      </c>
      <c r="I49" s="3">
        <f>(1-H49)*B$11/G49</f>
        <v>4.3979591836734694E-2</v>
      </c>
      <c r="J49" s="3">
        <f>IF(F11="Equal draws", (1-H49-I49)*B$11/G49, 0)</f>
        <v>4.1885325558794949E-2</v>
      </c>
      <c r="K49" s="3">
        <f>IF(F11="Equal draws", (1-H49-I49-J49)*D$13/G49, 0)</f>
        <v>6.402471192558655E-2</v>
      </c>
      <c r="L49" s="3">
        <f t="shared" si="6"/>
        <v>0.77368179925031233</v>
      </c>
      <c r="M49" s="3">
        <f>(I49+J49)</f>
        <v>8.586491739552965E-2</v>
      </c>
      <c r="N49" s="3">
        <f>K49</f>
        <v>6.402471192558655E-2</v>
      </c>
      <c r="O49" s="3">
        <f>H49</f>
        <v>7.6428571428571429E-2</v>
      </c>
      <c r="P49" s="3">
        <f>1-M49-N49-O49</f>
        <v>0.77368179925031233</v>
      </c>
      <c r="Q49" s="3">
        <f t="shared" si="7"/>
        <v>0.14045328335415797</v>
      </c>
      <c r="R49" s="3">
        <f>C$11+(1-C$11)*Q49</f>
        <v>0.24359888935165902</v>
      </c>
      <c r="S49" s="81">
        <f>M49*($D$9+$D$11+$E$11)+N49*-($B$13+$E$11)+O49*$C$13*-($B$13+$E$11)+P49*$F$13+(1-M$31)*$E$13</f>
        <v>459.54478467285571</v>
      </c>
      <c r="T49" s="81">
        <f>($E$9+$D$11+$E$11)*M49-N49*($B$13+$E$11)-O49*$C$13*($B$13+$E$11)+P49*$F$13</f>
        <v>704.49841593780377</v>
      </c>
      <c r="U49" s="81">
        <f>($F$9+$D$11+$E$11)*M49-N49*($B$13+$E$11)-O49*$C$13*($B$13+$E$11)+P49*$F$13</f>
        <v>667.40477162293496</v>
      </c>
    </row>
    <row r="50" spans="2:21" x14ac:dyDescent="0.25">
      <c r="Q50" t="s">
        <v>860</v>
      </c>
    </row>
    <row r="51" spans="2:21" ht="15" customHeight="1" x14ac:dyDescent="0.25">
      <c r="B51" s="293" t="s">
        <v>812</v>
      </c>
      <c r="C51" s="293"/>
      <c r="D51" s="293"/>
      <c r="E51" s="293"/>
      <c r="G51" s="293" t="s">
        <v>313</v>
      </c>
      <c r="H51" s="293"/>
      <c r="I51" s="293"/>
      <c r="K51" s="293" t="s">
        <v>838</v>
      </c>
      <c r="L51" s="293"/>
      <c r="M51" s="293"/>
    </row>
    <row r="52" spans="2:21" x14ac:dyDescent="0.25">
      <c r="B52" s="17" t="s">
        <v>829</v>
      </c>
      <c r="C52" s="204" t="s">
        <v>826</v>
      </c>
      <c r="D52" s="204" t="s">
        <v>827</v>
      </c>
      <c r="E52" s="204" t="s">
        <v>828</v>
      </c>
      <c r="G52" s="204" t="s">
        <v>826</v>
      </c>
      <c r="H52" s="204" t="s">
        <v>827</v>
      </c>
      <c r="I52" s="204" t="s">
        <v>828</v>
      </c>
      <c r="K52" s="204" t="s">
        <v>826</v>
      </c>
      <c r="L52" s="204" t="s">
        <v>827</v>
      </c>
      <c r="M52" s="204" t="s">
        <v>828</v>
      </c>
    </row>
    <row r="53" spans="2:21" x14ac:dyDescent="0.25">
      <c r="B53" s="204">
        <v>19</v>
      </c>
      <c r="C53" s="81">
        <v>-2000</v>
      </c>
      <c r="D53" s="81">
        <v>-1150</v>
      </c>
      <c r="E53" s="81">
        <v>-1900</v>
      </c>
      <c r="G53" s="75">
        <v>0.66</v>
      </c>
      <c r="H53" s="75">
        <v>0.33</v>
      </c>
      <c r="I53" s="75">
        <v>0.44</v>
      </c>
      <c r="K53" s="81">
        <v>5300</v>
      </c>
      <c r="L53" s="81">
        <v>5300</v>
      </c>
      <c r="M53" s="81">
        <v>7500</v>
      </c>
    </row>
    <row r="54" spans="2:21" x14ac:dyDescent="0.25">
      <c r="B54" s="204">
        <v>18</v>
      </c>
      <c r="C54" s="81">
        <v>-2000</v>
      </c>
      <c r="D54" s="81">
        <v>-1150</v>
      </c>
      <c r="E54" s="81">
        <v>-1900</v>
      </c>
    </row>
    <row r="55" spans="2:21" x14ac:dyDescent="0.25">
      <c r="B55" s="204">
        <v>17</v>
      </c>
      <c r="C55" s="81">
        <v>-1951.5106488360502</v>
      </c>
      <c r="D55" s="81">
        <v>-1092.46179626341</v>
      </c>
      <c r="E55" s="81">
        <v>-1868.8693342188199</v>
      </c>
      <c r="G55" s="293" t="s">
        <v>846</v>
      </c>
      <c r="H55" s="293"/>
      <c r="I55" s="293"/>
      <c r="J55" s="293"/>
      <c r="K55" s="293"/>
      <c r="M55" s="306" t="s">
        <v>847</v>
      </c>
      <c r="N55" s="307"/>
      <c r="O55" s="307"/>
      <c r="P55" s="308"/>
      <c r="R55" s="306" t="s">
        <v>849</v>
      </c>
      <c r="S55" s="307"/>
      <c r="T55" s="307"/>
      <c r="U55" s="308"/>
    </row>
    <row r="56" spans="2:21" x14ac:dyDescent="0.25">
      <c r="B56" s="204">
        <v>16</v>
      </c>
      <c r="C56" s="81">
        <v>-1951.5106488360502</v>
      </c>
      <c r="D56" s="81">
        <v>-1092.46179626341</v>
      </c>
      <c r="E56" s="81">
        <v>-1830</v>
      </c>
      <c r="G56" s="236" t="s">
        <v>834</v>
      </c>
      <c r="H56" s="236" t="s">
        <v>843</v>
      </c>
      <c r="I56" s="204" t="s">
        <v>826</v>
      </c>
      <c r="J56" s="204" t="s">
        <v>827</v>
      </c>
      <c r="K56" s="204" t="s">
        <v>828</v>
      </c>
      <c r="M56" s="236" t="s">
        <v>834</v>
      </c>
      <c r="N56" s="204" t="s">
        <v>826</v>
      </c>
      <c r="O56" s="204" t="s">
        <v>827</v>
      </c>
      <c r="P56" s="204" t="s">
        <v>828</v>
      </c>
      <c r="R56" s="236" t="s">
        <v>834</v>
      </c>
      <c r="S56" s="230" t="s">
        <v>826</v>
      </c>
      <c r="T56" s="230" t="s">
        <v>827</v>
      </c>
      <c r="U56" s="230" t="s">
        <v>828</v>
      </c>
    </row>
    <row r="57" spans="2:21" x14ac:dyDescent="0.25">
      <c r="B57" s="204">
        <v>15</v>
      </c>
      <c r="C57" s="81">
        <v>-1925.1421800947799</v>
      </c>
      <c r="D57" s="81">
        <v>-1107.1173336798299</v>
      </c>
      <c r="E57" s="81">
        <v>-1794.9764002044301</v>
      </c>
      <c r="G57" s="236" t="s">
        <v>848</v>
      </c>
      <c r="H57" s="236" t="s">
        <v>314</v>
      </c>
      <c r="I57" s="205">
        <v>4300</v>
      </c>
      <c r="J57" s="205">
        <v>2900</v>
      </c>
      <c r="K57" s="205">
        <v>2900</v>
      </c>
      <c r="M57" s="236" t="s">
        <v>848</v>
      </c>
      <c r="N57" s="81">
        <v>0</v>
      </c>
      <c r="O57" s="81">
        <v>0</v>
      </c>
      <c r="P57" s="81">
        <v>0</v>
      </c>
      <c r="R57" s="236" t="s">
        <v>848</v>
      </c>
      <c r="S57" s="81">
        <v>0</v>
      </c>
      <c r="T57" s="81">
        <v>0</v>
      </c>
      <c r="U57" s="81">
        <v>0</v>
      </c>
    </row>
    <row r="58" spans="2:21" x14ac:dyDescent="0.25">
      <c r="B58" s="204">
        <v>14</v>
      </c>
      <c r="C58" s="81">
        <v>-1925.1421800947799</v>
      </c>
      <c r="D58" s="81">
        <v>-1107.1173336798299</v>
      </c>
      <c r="E58" s="81">
        <v>-1794.9764002044301</v>
      </c>
      <c r="G58" s="236" t="s">
        <v>842</v>
      </c>
      <c r="H58" s="236" t="s">
        <v>260</v>
      </c>
      <c r="I58" s="205">
        <v>5800</v>
      </c>
      <c r="J58" s="205">
        <v>3900</v>
      </c>
      <c r="K58" s="205">
        <v>3900</v>
      </c>
      <c r="M58" s="236" t="s">
        <v>842</v>
      </c>
      <c r="N58" s="81">
        <v>1648.5</v>
      </c>
      <c r="O58" s="81">
        <v>1099</v>
      </c>
      <c r="P58" s="81">
        <v>1099</v>
      </c>
      <c r="R58" s="236" t="s">
        <v>842</v>
      </c>
      <c r="S58" s="81">
        <v>1500</v>
      </c>
      <c r="T58" s="81">
        <v>1030</v>
      </c>
      <c r="U58" s="81">
        <v>1030</v>
      </c>
    </row>
    <row r="59" spans="2:21" x14ac:dyDescent="0.25">
      <c r="B59" s="204">
        <v>13</v>
      </c>
      <c r="C59" s="81">
        <v>-1885.7402435830199</v>
      </c>
      <c r="D59" s="81">
        <v>-1124.23176237862</v>
      </c>
      <c r="E59" s="81">
        <v>-1745.8955106327101</v>
      </c>
      <c r="G59" s="236" t="s">
        <v>314</v>
      </c>
      <c r="H59" s="236" t="s">
        <v>261</v>
      </c>
      <c r="I59" s="205">
        <v>7600</v>
      </c>
      <c r="J59" s="205">
        <v>5100</v>
      </c>
      <c r="K59" s="205">
        <v>5100</v>
      </c>
      <c r="M59" s="236" t="s">
        <v>314</v>
      </c>
      <c r="N59" s="81">
        <v>2296.5</v>
      </c>
      <c r="O59" s="81">
        <v>1531</v>
      </c>
      <c r="P59" s="81">
        <v>1531</v>
      </c>
      <c r="R59" s="236" t="s">
        <v>314</v>
      </c>
      <c r="S59" s="81">
        <v>2030</v>
      </c>
      <c r="T59" s="81">
        <v>1360</v>
      </c>
      <c r="U59" s="81">
        <v>1360</v>
      </c>
    </row>
    <row r="60" spans="2:21" x14ac:dyDescent="0.25">
      <c r="B60" s="204">
        <v>12</v>
      </c>
      <c r="C60" s="81">
        <v>-1885.7402435830199</v>
      </c>
      <c r="D60" s="81">
        <v>-1124.23176237862</v>
      </c>
      <c r="E60" s="81">
        <v>-1700</v>
      </c>
      <c r="G60" s="236" t="s">
        <v>260</v>
      </c>
      <c r="H60" s="236" t="s">
        <v>262</v>
      </c>
      <c r="I60" s="205">
        <v>9700</v>
      </c>
      <c r="J60" s="205">
        <v>6500</v>
      </c>
      <c r="K60" s="205">
        <v>6500</v>
      </c>
      <c r="M60" s="236" t="s">
        <v>260</v>
      </c>
      <c r="N60" s="81">
        <v>3346.5</v>
      </c>
      <c r="O60" s="81">
        <v>2231</v>
      </c>
      <c r="P60" s="81">
        <v>2231</v>
      </c>
      <c r="R60" s="236" t="s">
        <v>260</v>
      </c>
      <c r="S60" s="81">
        <v>2930</v>
      </c>
      <c r="T60" s="81">
        <v>2000</v>
      </c>
      <c r="U60" s="81">
        <v>2000</v>
      </c>
    </row>
    <row r="61" spans="2:21" x14ac:dyDescent="0.25">
      <c r="B61" s="204">
        <v>11</v>
      </c>
      <c r="C61" s="81">
        <v>-1851.5713452228799</v>
      </c>
      <c r="D61" s="81">
        <v>-1153.7922299141701</v>
      </c>
      <c r="E61" s="81">
        <v>-1675.5429003051099</v>
      </c>
      <c r="G61" s="236" t="s">
        <v>261</v>
      </c>
      <c r="H61" s="236" t="s">
        <v>263</v>
      </c>
      <c r="I61" s="205">
        <v>11200</v>
      </c>
      <c r="J61" s="205">
        <v>7500</v>
      </c>
      <c r="K61" s="205">
        <v>7500</v>
      </c>
      <c r="M61" s="236" t="s">
        <v>261</v>
      </c>
      <c r="N61" s="81">
        <v>4593</v>
      </c>
      <c r="O61" s="81">
        <v>3062</v>
      </c>
      <c r="P61" s="81">
        <v>3062</v>
      </c>
      <c r="R61" s="236" t="s">
        <v>261</v>
      </c>
      <c r="S61" s="81">
        <v>3930</v>
      </c>
      <c r="T61" s="81">
        <v>2630</v>
      </c>
      <c r="U61" s="81">
        <v>2630</v>
      </c>
    </row>
    <row r="62" spans="2:21" x14ac:dyDescent="0.25">
      <c r="B62" s="204">
        <v>10</v>
      </c>
      <c r="C62" s="81">
        <v>-1851.5713452228799</v>
      </c>
      <c r="D62" s="81">
        <v>-1153.7922299141701</v>
      </c>
      <c r="E62" s="81">
        <v>-1675.5429003051099</v>
      </c>
      <c r="G62" s="236" t="s">
        <v>262</v>
      </c>
      <c r="H62" s="236" t="s">
        <v>837</v>
      </c>
      <c r="I62" s="205">
        <v>13700</v>
      </c>
      <c r="J62" s="205">
        <v>9100</v>
      </c>
      <c r="K62" s="205">
        <v>9100</v>
      </c>
      <c r="M62" s="236" t="s">
        <v>262</v>
      </c>
      <c r="N62" s="81">
        <v>6493.5</v>
      </c>
      <c r="O62" s="81">
        <v>4329</v>
      </c>
      <c r="P62" s="81">
        <v>4329</v>
      </c>
      <c r="R62" s="236" t="s">
        <v>262</v>
      </c>
      <c r="S62" s="81">
        <v>5860</v>
      </c>
      <c r="T62" s="81">
        <v>3930</v>
      </c>
      <c r="U62" s="81">
        <v>3930</v>
      </c>
    </row>
    <row r="63" spans="2:21" x14ac:dyDescent="0.25">
      <c r="B63" s="204">
        <v>9</v>
      </c>
      <c r="C63" s="81">
        <v>-1787.7577583161301</v>
      </c>
      <c r="D63" s="81">
        <v>-1186.33299090995</v>
      </c>
      <c r="E63" s="81">
        <v>-1622.2906784020101</v>
      </c>
      <c r="G63" s="236" t="s">
        <v>263</v>
      </c>
      <c r="H63" s="236" t="s">
        <v>844</v>
      </c>
      <c r="I63" s="205">
        <v>14000</v>
      </c>
      <c r="J63" s="205">
        <v>9200</v>
      </c>
      <c r="K63" s="205">
        <v>9200</v>
      </c>
      <c r="M63" s="236" t="s">
        <v>263</v>
      </c>
      <c r="N63" s="81">
        <v>9037.5</v>
      </c>
      <c r="O63" s="81">
        <v>6025</v>
      </c>
      <c r="P63" s="81">
        <v>6025</v>
      </c>
      <c r="R63" s="236" t="s">
        <v>263</v>
      </c>
      <c r="S63" s="81">
        <v>7730</v>
      </c>
      <c r="T63" s="81">
        <v>5200</v>
      </c>
      <c r="U63" s="81">
        <v>5200</v>
      </c>
    </row>
    <row r="64" spans="2:21" x14ac:dyDescent="0.25">
      <c r="B64" s="204">
        <v>8</v>
      </c>
      <c r="C64" s="81">
        <v>-1750</v>
      </c>
      <c r="D64" s="81">
        <v>-1186.33299090995</v>
      </c>
      <c r="E64" s="81">
        <v>-1622.2906784020101</v>
      </c>
      <c r="G64" s="236" t="s">
        <v>851</v>
      </c>
      <c r="H64" s="236" t="s">
        <v>853</v>
      </c>
      <c r="I64" s="231">
        <f>J64*1.5</f>
        <v>13800</v>
      </c>
      <c r="J64" s="232">
        <v>9200</v>
      </c>
      <c r="K64" s="232">
        <v>9200</v>
      </c>
      <c r="M64" s="236" t="s">
        <v>851</v>
      </c>
      <c r="N64" s="231">
        <f>O64*1.5</f>
        <v>10350</v>
      </c>
      <c r="O64" s="339">
        <v>6900</v>
      </c>
      <c r="P64" s="339">
        <v>6900</v>
      </c>
      <c r="R64" s="236" t="s">
        <v>851</v>
      </c>
      <c r="S64" s="231">
        <v>9600</v>
      </c>
      <c r="T64" s="339">
        <v>6400</v>
      </c>
      <c r="U64" s="339">
        <v>6400</v>
      </c>
    </row>
    <row r="65" spans="2:21" x14ac:dyDescent="0.25">
      <c r="B65" s="204">
        <v>7</v>
      </c>
      <c r="C65" s="81">
        <v>-1667.1356660527899</v>
      </c>
      <c r="D65" s="81">
        <v>-1226.24692628809</v>
      </c>
      <c r="E65" s="81">
        <v>-1550</v>
      </c>
      <c r="G65" s="236" t="s">
        <v>844</v>
      </c>
      <c r="H65" s="236" t="s">
        <v>852</v>
      </c>
      <c r="I65" s="231">
        <f t="shared" ref="I65:I67" si="8">J65*1.5</f>
        <v>16950</v>
      </c>
      <c r="J65" s="232">
        <v>11300</v>
      </c>
      <c r="K65" s="232">
        <v>11300</v>
      </c>
      <c r="M65" s="236" t="s">
        <v>844</v>
      </c>
      <c r="N65" s="231">
        <f t="shared" ref="N65:N67" si="9">O65*1.5</f>
        <v>12000</v>
      </c>
      <c r="O65" s="339">
        <v>8000</v>
      </c>
      <c r="P65" s="339">
        <v>8000</v>
      </c>
      <c r="R65" s="236" t="s">
        <v>844</v>
      </c>
      <c r="S65" s="231">
        <v>12000</v>
      </c>
      <c r="T65" s="339">
        <v>8000</v>
      </c>
      <c r="U65" s="339">
        <v>8000</v>
      </c>
    </row>
    <row r="66" spans="2:21" x14ac:dyDescent="0.25">
      <c r="B66" s="204">
        <v>6</v>
      </c>
      <c r="C66" s="81">
        <v>-1630</v>
      </c>
      <c r="D66" s="81">
        <v>-1226.24692628809</v>
      </c>
      <c r="E66" s="81">
        <v>-1517.5043302116601</v>
      </c>
      <c r="G66" s="236" t="s">
        <v>852</v>
      </c>
      <c r="H66" s="236" t="s">
        <v>854</v>
      </c>
      <c r="I66" s="231">
        <f t="shared" si="8"/>
        <v>19650</v>
      </c>
      <c r="J66" s="232">
        <v>13100</v>
      </c>
      <c r="K66" s="232">
        <v>13100</v>
      </c>
      <c r="M66" s="236" t="s">
        <v>852</v>
      </c>
      <c r="N66" s="231">
        <f t="shared" si="9"/>
        <v>13800</v>
      </c>
      <c r="O66" s="339">
        <v>9200</v>
      </c>
      <c r="P66" s="339">
        <v>9200</v>
      </c>
      <c r="R66" s="236" t="s">
        <v>852</v>
      </c>
      <c r="S66" s="231">
        <v>12000</v>
      </c>
      <c r="T66" s="339">
        <v>8000</v>
      </c>
      <c r="U66" s="339">
        <v>8000</v>
      </c>
    </row>
    <row r="67" spans="2:21" x14ac:dyDescent="0.25">
      <c r="B67" s="204">
        <v>5</v>
      </c>
      <c r="C67" s="81">
        <v>-1550</v>
      </c>
      <c r="D67" s="81">
        <v>-1253.2156529817801</v>
      </c>
      <c r="E67" s="81">
        <v>-1450</v>
      </c>
      <c r="G67" s="236" t="s">
        <v>855</v>
      </c>
      <c r="H67" s="236" t="s">
        <v>856</v>
      </c>
      <c r="I67" s="231">
        <f t="shared" si="8"/>
        <v>22650</v>
      </c>
      <c r="J67" s="232">
        <v>15100</v>
      </c>
      <c r="K67" s="232">
        <v>15100</v>
      </c>
      <c r="M67" s="236" t="s">
        <v>855</v>
      </c>
      <c r="N67" s="231">
        <f t="shared" si="9"/>
        <v>18000</v>
      </c>
      <c r="O67" s="339">
        <v>12000</v>
      </c>
      <c r="P67" s="339">
        <v>12000</v>
      </c>
      <c r="R67" s="236" t="s">
        <v>855</v>
      </c>
      <c r="S67" s="231">
        <v>18000</v>
      </c>
      <c r="T67" s="339">
        <v>12000</v>
      </c>
      <c r="U67" s="339">
        <v>12000</v>
      </c>
    </row>
    <row r="68" spans="2:21" x14ac:dyDescent="0.25">
      <c r="B68" s="204">
        <v>4</v>
      </c>
      <c r="C68" s="81">
        <v>-1500</v>
      </c>
      <c r="D68" s="81">
        <v>-1253.2156529817801</v>
      </c>
      <c r="E68" s="81">
        <v>-1420</v>
      </c>
    </row>
    <row r="69" spans="2:21" x14ac:dyDescent="0.25">
      <c r="B69" s="204">
        <v>3</v>
      </c>
      <c r="C69" s="81">
        <v>-1478.8494660695801</v>
      </c>
      <c r="D69" s="81">
        <v>-1300</v>
      </c>
      <c r="E69" s="81">
        <v>-1372.5289810860199</v>
      </c>
    </row>
    <row r="70" spans="2:21" x14ac:dyDescent="0.25">
      <c r="B70" s="204">
        <v>2</v>
      </c>
      <c r="C70" s="81">
        <v>-1478.8494660695801</v>
      </c>
      <c r="D70" s="81">
        <v>-1350</v>
      </c>
      <c r="E70" s="81">
        <v>-1372.5289810860199</v>
      </c>
    </row>
    <row r="71" spans="2:21" x14ac:dyDescent="0.25">
      <c r="B71" s="204">
        <v>1</v>
      </c>
      <c r="C71" s="81">
        <v>-1478.8494660695801</v>
      </c>
      <c r="D71" s="81">
        <v>-1395.4341182815001</v>
      </c>
      <c r="E71" s="81">
        <v>-1372.5289810860199</v>
      </c>
    </row>
    <row r="73" spans="2:21" x14ac:dyDescent="0.25">
      <c r="L73" s="129"/>
    </row>
    <row r="74" spans="2:21" x14ac:dyDescent="0.25">
      <c r="L74" s="129"/>
    </row>
    <row r="75" spans="2:21" x14ac:dyDescent="0.25">
      <c r="L75" s="129"/>
    </row>
    <row r="76" spans="2:21" x14ac:dyDescent="0.25">
      <c r="L76" s="129"/>
    </row>
    <row r="77" spans="2:21" x14ac:dyDescent="0.25">
      <c r="L77" s="129"/>
    </row>
    <row r="78" spans="2:21" x14ac:dyDescent="0.25">
      <c r="L78" s="129"/>
    </row>
  </sheetData>
  <mergeCells count="17">
    <mergeCell ref="R55:U55"/>
    <mergeCell ref="S29:U29"/>
    <mergeCell ref="B2:R2"/>
    <mergeCell ref="G29:L29"/>
    <mergeCell ref="M29:Q29"/>
    <mergeCell ref="B29:B30"/>
    <mergeCell ref="C29:E29"/>
    <mergeCell ref="B7:F7"/>
    <mergeCell ref="M55:P55"/>
    <mergeCell ref="B3:R4"/>
    <mergeCell ref="H7:K7"/>
    <mergeCell ref="L7:N7"/>
    <mergeCell ref="B17:E17"/>
    <mergeCell ref="B51:E51"/>
    <mergeCell ref="G51:I51"/>
    <mergeCell ref="G55:K55"/>
    <mergeCell ref="K51:M51"/>
  </mergeCells>
  <phoneticPr fontId="5" type="noConversion"/>
  <conditionalFormatting sqref="F31:F49">
    <cfRule type="colorScale" priority="50">
      <colorScale>
        <cfvo type="min"/>
        <cfvo type="percentile" val="50"/>
        <cfvo type="max"/>
        <color rgb="FF63BE7B"/>
        <color rgb="FFFFEB84"/>
        <color rgb="FFF8696B"/>
      </colorScale>
    </cfRule>
  </conditionalFormatting>
  <conditionalFormatting sqref="M31:M49">
    <cfRule type="colorScale" priority="48">
      <colorScale>
        <cfvo type="min"/>
        <cfvo type="percentile" val="50"/>
        <cfvo type="max"/>
        <color rgb="FFF8696B"/>
        <color rgb="FFFFEB84"/>
        <color rgb="FF63BE7B"/>
      </colorScale>
    </cfRule>
  </conditionalFormatting>
  <conditionalFormatting sqref="M31:P49">
    <cfRule type="colorScale" priority="49">
      <colorScale>
        <cfvo type="min"/>
        <cfvo type="percentile" val="50"/>
        <cfvo type="max"/>
        <color rgb="FF63BE7B"/>
        <color rgb="FFFFEB84"/>
        <color rgb="FFF8696B"/>
      </colorScale>
    </cfRule>
  </conditionalFormatting>
  <conditionalFormatting sqref="P31:P49">
    <cfRule type="colorScale" priority="47">
      <colorScale>
        <cfvo type="min"/>
        <cfvo type="max"/>
        <color rgb="FFFCFCFF"/>
        <color rgb="FF63BE7B"/>
      </colorScale>
    </cfRule>
  </conditionalFormatting>
  <conditionalFormatting sqref="Q31:R49">
    <cfRule type="cellIs" dxfId="73" priority="51" operator="greaterThan">
      <formula>$F31</formula>
    </cfRule>
    <cfRule type="cellIs" dxfId="72" priority="52" operator="lessThan">
      <formula>$F31</formula>
    </cfRule>
  </conditionalFormatting>
  <conditionalFormatting sqref="U31:U49">
    <cfRule type="cellIs" dxfId="71" priority="427" operator="greaterThan">
      <formula>$K9</formula>
    </cfRule>
  </conditionalFormatting>
  <conditionalFormatting sqref="S31:T49">
    <cfRule type="expression" dxfId="70" priority="428">
      <formula>S31=MAX($S31:$T31,$K9)</formula>
    </cfRule>
  </conditionalFormatting>
  <conditionalFormatting sqref="I9:I27">
    <cfRule type="cellIs" dxfId="69" priority="28" operator="greaterThan">
      <formula>$K9+300</formula>
    </cfRule>
    <cfRule type="cellIs" dxfId="68" priority="31" operator="greaterThan">
      <formula>$K9</formula>
    </cfRule>
    <cfRule type="cellIs" dxfId="67" priority="32" operator="greaterThan">
      <formula>$K9-200</formula>
    </cfRule>
  </conditionalFormatting>
  <conditionalFormatting sqref="I10:I27">
    <cfRule type="cellIs" dxfId="66" priority="16" operator="greaterThan">
      <formula>$K10+300</formula>
    </cfRule>
    <cfRule type="cellIs" dxfId="65" priority="27" operator="greaterThan">
      <formula>$K10</formula>
    </cfRule>
  </conditionalFormatting>
  <conditionalFormatting sqref="J9:J27">
    <cfRule type="cellIs" dxfId="64" priority="17" operator="greaterThan">
      <formula>$K9+300</formula>
    </cfRule>
    <cfRule type="cellIs" dxfId="63" priority="25" operator="greaterThan">
      <formula>$K9</formula>
    </cfRule>
    <cfRule type="cellIs" dxfId="62" priority="26" operator="greaterThan">
      <formula>$K9-200</formula>
    </cfRule>
  </conditionalFormatting>
  <conditionalFormatting sqref="J10:J27">
    <cfRule type="cellIs" dxfId="61" priority="23" operator="greaterThan">
      <formula>$K10+300</formula>
    </cfRule>
    <cfRule type="cellIs" dxfId="60" priority="24" operator="greaterThan">
      <formula>$K10</formula>
    </cfRule>
  </conditionalFormatting>
  <conditionalFormatting sqref="M9:M27">
    <cfRule type="cellIs" dxfId="59" priority="20" operator="greaterThan">
      <formula>$N9+300</formula>
    </cfRule>
    <cfRule type="cellIs" dxfId="58" priority="21" operator="greaterThan">
      <formula>$N9</formula>
    </cfRule>
    <cfRule type="cellIs" dxfId="57" priority="22" operator="greaterThan">
      <formula>$N9-200</formula>
    </cfRule>
  </conditionalFormatting>
  <conditionalFormatting sqref="M10:M27">
    <cfRule type="cellIs" dxfId="56" priority="18" operator="greaterThan">
      <formula>$N10+300</formula>
    </cfRule>
    <cfRule type="cellIs" dxfId="55" priority="19" operator="greaterThan">
      <formula>$N10</formula>
    </cfRule>
  </conditionalFormatting>
  <dataValidations count="6">
    <dataValidation type="list" allowBlank="1" showInputMessage="1" showErrorMessage="1" sqref="E13" xr:uid="{EEE20EB9-ACC6-48BD-8EA3-C523E5526910}">
      <formula1>"0,-1000"</formula1>
    </dataValidation>
    <dataValidation type="list" allowBlank="1" showInputMessage="1" showErrorMessage="1" sqref="B9" xr:uid="{0D7884E9-AE43-4D15-AD49-357EAA67F5C1}">
      <formula1>$C$52:$E$52</formula1>
    </dataValidation>
    <dataValidation type="list" allowBlank="1" showInputMessage="1" showErrorMessage="1" sqref="C9" xr:uid="{2B2A9946-2D79-40CB-A417-B5A9FDDAF08F}">
      <formula1>$G$57:$G$67</formula1>
    </dataValidation>
    <dataValidation type="list" allowBlank="1" showInputMessage="1" showErrorMessage="1" sqref="E11" xr:uid="{C0773392-2921-4AB4-B21B-A509BC987B69}">
      <formula1>"0,300,600,900,1200,1500,1800,2100"</formula1>
    </dataValidation>
    <dataValidation type="list" allowBlank="1" showInputMessage="1" showErrorMessage="1" sqref="E14 F11" xr:uid="{7A3F1CFC-D416-4384-BF0C-487AFF06D293}">
      <formula1>"Equal draws,1 draw less"</formula1>
    </dataValidation>
    <dataValidation type="list" allowBlank="1" showInputMessage="1" showErrorMessage="1" sqref="D11" xr:uid="{E2893E9F-4A57-4A49-BE9F-5DC78C9A17DB}">
      <formula1>"0,1000,2000,3000,4000,5000,6000,7000"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tabColor theme="5" tint="0.79998168889431442"/>
  </sheetPr>
  <dimension ref="B2:Y88"/>
  <sheetViews>
    <sheetView zoomScale="85" zoomScaleNormal="85"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237" t="s">
        <v>207</v>
      </c>
      <c r="C2" s="237"/>
      <c r="D2" s="237"/>
      <c r="E2" s="237"/>
      <c r="F2" s="237"/>
      <c r="G2" s="237"/>
      <c r="H2" s="237"/>
      <c r="I2" s="237"/>
      <c r="J2" s="237"/>
      <c r="K2" s="237"/>
      <c r="L2" s="237"/>
      <c r="M2" s="237"/>
      <c r="N2" s="237"/>
      <c r="O2" s="237"/>
      <c r="P2" s="237"/>
      <c r="Q2" s="237"/>
    </row>
    <row r="3" spans="2:24" x14ac:dyDescent="0.25">
      <c r="B3" s="249" t="s">
        <v>278</v>
      </c>
      <c r="C3" s="249"/>
      <c r="D3" s="249"/>
      <c r="E3" s="249"/>
      <c r="F3" s="249"/>
      <c r="G3" s="249"/>
      <c r="H3" s="249"/>
      <c r="I3" s="249"/>
      <c r="J3" s="249"/>
      <c r="K3" s="249"/>
      <c r="L3" s="249"/>
      <c r="M3" s="249"/>
      <c r="N3" s="249"/>
      <c r="O3" s="249"/>
      <c r="P3" s="249"/>
      <c r="Q3" s="249"/>
    </row>
    <row r="4" spans="2:24" ht="67.5" customHeight="1" x14ac:dyDescent="0.25">
      <c r="B4" s="249"/>
      <c r="C4" s="249"/>
      <c r="D4" s="249"/>
      <c r="E4" s="249"/>
      <c r="F4" s="249"/>
      <c r="G4" s="249"/>
      <c r="H4" s="249"/>
      <c r="I4" s="249"/>
      <c r="J4" s="249"/>
      <c r="K4" s="249"/>
      <c r="L4" s="249"/>
      <c r="M4" s="249"/>
      <c r="N4" s="249"/>
      <c r="O4" s="249"/>
      <c r="P4" s="249"/>
      <c r="Q4" s="249"/>
    </row>
    <row r="5" spans="2:24" x14ac:dyDescent="0.25">
      <c r="B5" s="37"/>
      <c r="C5" s="37"/>
      <c r="D5" s="37"/>
      <c r="E5" s="37"/>
      <c r="F5" s="37"/>
      <c r="G5" s="37"/>
      <c r="H5" s="37"/>
      <c r="I5" s="37"/>
      <c r="J5" s="37"/>
      <c r="K5" s="37"/>
      <c r="L5" s="37"/>
      <c r="M5" s="37"/>
      <c r="N5" s="37"/>
      <c r="O5" s="37"/>
      <c r="P5" s="37"/>
    </row>
    <row r="6" spans="2:24" x14ac:dyDescent="0.25">
      <c r="B6" s="240" t="s">
        <v>166</v>
      </c>
      <c r="C6" s="241" t="s">
        <v>273</v>
      </c>
      <c r="D6" s="241"/>
      <c r="E6" s="241"/>
      <c r="F6" s="241"/>
      <c r="G6" s="241"/>
      <c r="H6" s="241" t="s">
        <v>274</v>
      </c>
      <c r="I6" s="241"/>
      <c r="J6" s="241"/>
      <c r="K6" s="241"/>
      <c r="L6" s="241"/>
      <c r="M6" s="241" t="s">
        <v>275</v>
      </c>
      <c r="N6" s="241"/>
      <c r="O6" s="241"/>
      <c r="P6" s="241"/>
      <c r="Q6" s="241"/>
      <c r="S6" s="241" t="s">
        <v>7</v>
      </c>
      <c r="T6" s="241"/>
      <c r="U6" s="241"/>
      <c r="V6" s="241"/>
      <c r="W6" s="241"/>
      <c r="X6" s="241"/>
    </row>
    <row r="7" spans="2:24" x14ac:dyDescent="0.25">
      <c r="B7" s="240"/>
      <c r="C7" s="22" t="s">
        <v>172</v>
      </c>
      <c r="D7" s="2">
        <v>6</v>
      </c>
      <c r="E7" s="2">
        <v>8</v>
      </c>
      <c r="F7" s="2">
        <v>10</v>
      </c>
      <c r="G7" s="2">
        <v>12</v>
      </c>
      <c r="H7" s="2">
        <v>4</v>
      </c>
      <c r="I7" s="2">
        <v>6</v>
      </c>
      <c r="J7" s="2">
        <v>8</v>
      </c>
      <c r="K7" s="2">
        <v>10</v>
      </c>
      <c r="L7" s="2">
        <v>12</v>
      </c>
      <c r="M7" s="2">
        <v>4</v>
      </c>
      <c r="N7" s="2">
        <v>6</v>
      </c>
      <c r="O7" s="2">
        <v>8</v>
      </c>
      <c r="P7" s="2">
        <v>10</v>
      </c>
      <c r="Q7" s="2">
        <v>12</v>
      </c>
      <c r="S7" s="2" t="s">
        <v>2</v>
      </c>
      <c r="T7" s="255">
        <f>31971*4</f>
        <v>127884</v>
      </c>
      <c r="U7" s="255"/>
      <c r="V7" s="255"/>
      <c r="W7" s="255"/>
      <c r="X7" s="255"/>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46" t="s">
        <v>178</v>
      </c>
      <c r="C15" s="247"/>
      <c r="D15" s="247"/>
      <c r="E15" s="247"/>
      <c r="F15" s="247"/>
      <c r="G15" s="247"/>
      <c r="H15" s="248"/>
      <c r="J15" s="246" t="s">
        <v>179</v>
      </c>
      <c r="K15" s="247"/>
      <c r="L15" s="247"/>
      <c r="M15" s="247"/>
      <c r="N15" s="247"/>
      <c r="O15" s="247"/>
      <c r="P15" s="248"/>
      <c r="R15" s="246" t="s">
        <v>180</v>
      </c>
      <c r="S15" s="247"/>
      <c r="T15" s="247"/>
      <c r="U15" s="247"/>
      <c r="V15" s="247"/>
      <c r="W15" s="247"/>
      <c r="X15" s="248"/>
    </row>
    <row r="16" spans="2:24" x14ac:dyDescent="0.25">
      <c r="B16" s="240" t="s">
        <v>166</v>
      </c>
      <c r="C16" s="240" t="s">
        <v>167</v>
      </c>
      <c r="D16" s="264" t="s">
        <v>22</v>
      </c>
      <c r="E16" s="264"/>
      <c r="F16" s="264"/>
      <c r="G16" s="264"/>
      <c r="H16" s="264"/>
      <c r="J16" s="240" t="s">
        <v>166</v>
      </c>
      <c r="K16" s="240" t="s">
        <v>167</v>
      </c>
      <c r="L16" s="264" t="s">
        <v>22</v>
      </c>
      <c r="M16" s="264"/>
      <c r="N16" s="264"/>
      <c r="O16" s="264"/>
      <c r="P16" s="264"/>
      <c r="R16" s="240" t="s">
        <v>166</v>
      </c>
      <c r="S16" s="240" t="s">
        <v>167</v>
      </c>
      <c r="T16" s="264" t="s">
        <v>22</v>
      </c>
      <c r="U16" s="264"/>
      <c r="V16" s="264"/>
      <c r="W16" s="264"/>
      <c r="X16" s="264"/>
    </row>
    <row r="17" spans="2:25" x14ac:dyDescent="0.25">
      <c r="B17" s="240"/>
      <c r="C17" s="240"/>
      <c r="D17" s="10">
        <v>4</v>
      </c>
      <c r="E17" s="10">
        <v>6</v>
      </c>
      <c r="F17" s="10">
        <v>8</v>
      </c>
      <c r="G17" s="10">
        <v>10</v>
      </c>
      <c r="H17" s="10">
        <v>12</v>
      </c>
      <c r="J17" s="240"/>
      <c r="K17" s="240"/>
      <c r="L17" s="10">
        <v>4</v>
      </c>
      <c r="M17" s="10">
        <v>6</v>
      </c>
      <c r="N17" s="10">
        <v>8</v>
      </c>
      <c r="O17" s="10">
        <v>10</v>
      </c>
      <c r="P17" s="10">
        <v>12</v>
      </c>
      <c r="R17" s="240"/>
      <c r="S17" s="240"/>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237" t="s">
        <v>46</v>
      </c>
      <c r="C33" s="237"/>
      <c r="D33" s="237"/>
      <c r="E33" s="237"/>
      <c r="F33" s="237"/>
      <c r="G33" s="237"/>
      <c r="H33" s="237"/>
      <c r="I33" s="237"/>
      <c r="J33" s="237"/>
      <c r="K33" s="237"/>
      <c r="L33" s="237"/>
      <c r="M33" s="237"/>
      <c r="N33" s="237"/>
      <c r="O33" s="237"/>
      <c r="P33" s="237"/>
      <c r="Q33" s="237"/>
      <c r="R33" s="237"/>
      <c r="S33" s="237"/>
      <c r="T33" s="237"/>
      <c r="U33" s="237"/>
      <c r="V33" s="237"/>
      <c r="W33" s="237"/>
      <c r="X33" s="237"/>
    </row>
    <row r="35" spans="2:24" x14ac:dyDescent="0.25">
      <c r="B35" s="246" t="s">
        <v>178</v>
      </c>
      <c r="C35" s="247"/>
      <c r="D35" s="247"/>
      <c r="E35" s="247"/>
      <c r="F35" s="247"/>
      <c r="G35" s="247"/>
      <c r="H35" s="248"/>
      <c r="J35" s="246" t="s">
        <v>179</v>
      </c>
      <c r="K35" s="247"/>
      <c r="L35" s="247"/>
      <c r="M35" s="247"/>
      <c r="N35" s="247"/>
      <c r="O35" s="247"/>
      <c r="P35" s="248"/>
      <c r="R35" s="246" t="s">
        <v>180</v>
      </c>
      <c r="S35" s="247"/>
      <c r="T35" s="247"/>
      <c r="U35" s="247"/>
      <c r="V35" s="247"/>
      <c r="W35" s="247"/>
      <c r="X35" s="248"/>
    </row>
    <row r="36" spans="2:24" x14ac:dyDescent="0.25">
      <c r="B36" s="240" t="s">
        <v>166</v>
      </c>
      <c r="C36" s="240" t="s">
        <v>167</v>
      </c>
      <c r="D36" s="240" t="s">
        <v>22</v>
      </c>
      <c r="E36" s="240"/>
      <c r="F36" s="240"/>
      <c r="G36" s="240"/>
      <c r="H36" s="240"/>
      <c r="J36" s="240" t="s">
        <v>166</v>
      </c>
      <c r="K36" s="240" t="s">
        <v>167</v>
      </c>
      <c r="L36" s="240" t="s">
        <v>22</v>
      </c>
      <c r="M36" s="240"/>
      <c r="N36" s="240"/>
      <c r="O36" s="240"/>
      <c r="P36" s="240"/>
      <c r="R36" s="240" t="s">
        <v>166</v>
      </c>
      <c r="S36" s="240" t="s">
        <v>167</v>
      </c>
      <c r="T36" s="240" t="s">
        <v>22</v>
      </c>
      <c r="U36" s="240"/>
      <c r="V36" s="240"/>
      <c r="W36" s="240"/>
      <c r="X36" s="240"/>
    </row>
    <row r="37" spans="2:24" x14ac:dyDescent="0.25">
      <c r="B37" s="240"/>
      <c r="C37" s="240"/>
      <c r="D37" s="10">
        <v>4</v>
      </c>
      <c r="E37" s="10">
        <v>6</v>
      </c>
      <c r="F37" s="10">
        <v>8</v>
      </c>
      <c r="G37" s="10">
        <v>10</v>
      </c>
      <c r="H37" s="10">
        <v>12</v>
      </c>
      <c r="J37" s="240"/>
      <c r="K37" s="240"/>
      <c r="L37" s="10">
        <v>4</v>
      </c>
      <c r="M37" s="10">
        <v>6</v>
      </c>
      <c r="N37" s="10">
        <v>8</v>
      </c>
      <c r="O37" s="10">
        <v>10</v>
      </c>
      <c r="P37" s="10">
        <v>12</v>
      </c>
      <c r="R37" s="240"/>
      <c r="S37" s="240"/>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320">
        <v>3</v>
      </c>
      <c r="C41" s="39">
        <v>80</v>
      </c>
      <c r="D41" s="4">
        <v>593</v>
      </c>
      <c r="E41" s="4">
        <v>250</v>
      </c>
      <c r="F41" s="4">
        <v>85</v>
      </c>
      <c r="G41" s="4">
        <v>34</v>
      </c>
      <c r="H41" s="4">
        <v>20</v>
      </c>
      <c r="J41" s="320">
        <v>3</v>
      </c>
      <c r="K41" s="39">
        <v>80</v>
      </c>
      <c r="L41" s="4">
        <v>33</v>
      </c>
      <c r="M41" s="4">
        <v>14</v>
      </c>
      <c r="N41" s="4">
        <v>3</v>
      </c>
      <c r="O41" s="4">
        <v>1</v>
      </c>
      <c r="P41" s="4">
        <v>6</v>
      </c>
      <c r="R41" s="320">
        <v>3</v>
      </c>
      <c r="S41" s="39">
        <v>80</v>
      </c>
      <c r="T41" s="4">
        <v>2</v>
      </c>
      <c r="U41" s="4">
        <v>0</v>
      </c>
      <c r="V41" s="4">
        <v>0</v>
      </c>
      <c r="W41" s="4">
        <v>0</v>
      </c>
      <c r="X41" s="4">
        <v>0</v>
      </c>
    </row>
    <row r="42" spans="2:24" x14ac:dyDescent="0.25">
      <c r="B42" s="321"/>
      <c r="C42" s="39">
        <v>76</v>
      </c>
      <c r="D42" s="4">
        <v>874</v>
      </c>
      <c r="E42" s="4">
        <v>366</v>
      </c>
      <c r="F42" s="4">
        <v>115</v>
      </c>
      <c r="G42" s="4">
        <v>54</v>
      </c>
      <c r="H42" s="4">
        <v>24</v>
      </c>
      <c r="J42" s="321"/>
      <c r="K42" s="39">
        <v>76</v>
      </c>
      <c r="L42" s="4">
        <v>55</v>
      </c>
      <c r="M42" s="4">
        <v>15</v>
      </c>
      <c r="N42" s="4">
        <v>5</v>
      </c>
      <c r="O42" s="4">
        <v>4</v>
      </c>
      <c r="P42" s="4">
        <v>2</v>
      </c>
      <c r="R42" s="321"/>
      <c r="S42" s="39">
        <v>76</v>
      </c>
      <c r="T42" s="4">
        <v>0</v>
      </c>
      <c r="U42" s="4">
        <v>0</v>
      </c>
      <c r="V42" s="4">
        <v>2</v>
      </c>
      <c r="W42" s="4">
        <v>1</v>
      </c>
      <c r="X42" s="4">
        <v>0</v>
      </c>
    </row>
    <row r="43" spans="2:24" x14ac:dyDescent="0.25">
      <c r="B43" s="321"/>
      <c r="C43" s="39">
        <v>72</v>
      </c>
      <c r="D43" s="4">
        <v>1336</v>
      </c>
      <c r="E43" s="4">
        <v>543</v>
      </c>
      <c r="F43" s="4">
        <v>203</v>
      </c>
      <c r="G43" s="4">
        <v>91</v>
      </c>
      <c r="H43" s="4">
        <v>53</v>
      </c>
      <c r="J43" s="321"/>
      <c r="K43" s="39">
        <v>72</v>
      </c>
      <c r="L43" s="4">
        <v>108</v>
      </c>
      <c r="M43" s="4">
        <v>40</v>
      </c>
      <c r="N43" s="4">
        <v>18</v>
      </c>
      <c r="O43" s="4">
        <v>9</v>
      </c>
      <c r="P43" s="4">
        <v>5</v>
      </c>
      <c r="R43" s="321"/>
      <c r="S43" s="39">
        <v>72</v>
      </c>
      <c r="T43" s="4">
        <v>3</v>
      </c>
      <c r="U43" s="4">
        <v>2</v>
      </c>
      <c r="V43" s="4">
        <v>1</v>
      </c>
      <c r="W43" s="4">
        <v>0</v>
      </c>
      <c r="X43" s="4">
        <v>0</v>
      </c>
    </row>
    <row r="44" spans="2:24" x14ac:dyDescent="0.25">
      <c r="B44" s="321"/>
      <c r="C44" s="39">
        <v>68</v>
      </c>
      <c r="D44" s="4">
        <v>1528</v>
      </c>
      <c r="E44" s="4">
        <v>657</v>
      </c>
      <c r="F44" s="4">
        <v>223</v>
      </c>
      <c r="G44" s="4">
        <v>94</v>
      </c>
      <c r="H44" s="4">
        <v>52</v>
      </c>
      <c r="J44" s="321"/>
      <c r="K44" s="39">
        <v>68</v>
      </c>
      <c r="L44" s="4">
        <v>133</v>
      </c>
      <c r="M44" s="4">
        <v>56</v>
      </c>
      <c r="N44" s="4">
        <v>16</v>
      </c>
      <c r="O44" s="4">
        <v>5</v>
      </c>
      <c r="P44" s="4">
        <v>9</v>
      </c>
      <c r="R44" s="321"/>
      <c r="S44" s="39">
        <v>68</v>
      </c>
      <c r="T44" s="4">
        <v>4</v>
      </c>
      <c r="U44" s="4">
        <v>2</v>
      </c>
      <c r="V44" s="4">
        <v>1</v>
      </c>
      <c r="W44" s="4">
        <v>2</v>
      </c>
      <c r="X44" s="4">
        <v>0</v>
      </c>
    </row>
    <row r="45" spans="2:24" x14ac:dyDescent="0.25">
      <c r="B45" s="321"/>
      <c r="C45" s="39">
        <v>64</v>
      </c>
      <c r="D45" s="4">
        <v>1632</v>
      </c>
      <c r="E45" s="4">
        <v>670</v>
      </c>
      <c r="F45" s="4">
        <v>255</v>
      </c>
      <c r="G45" s="4">
        <v>125</v>
      </c>
      <c r="H45" s="4">
        <v>72</v>
      </c>
      <c r="J45" s="321"/>
      <c r="K45" s="39">
        <v>64</v>
      </c>
      <c r="L45" s="4">
        <v>128</v>
      </c>
      <c r="M45" s="4">
        <v>47</v>
      </c>
      <c r="N45" s="4">
        <v>24</v>
      </c>
      <c r="O45" s="4">
        <v>10</v>
      </c>
      <c r="P45" s="4">
        <v>1</v>
      </c>
      <c r="R45" s="321"/>
      <c r="S45" s="39">
        <v>64</v>
      </c>
      <c r="T45" s="4">
        <v>3</v>
      </c>
      <c r="U45" s="4">
        <v>1</v>
      </c>
      <c r="V45" s="4">
        <v>0</v>
      </c>
      <c r="W45" s="4">
        <v>1</v>
      </c>
      <c r="X45" s="4">
        <v>0</v>
      </c>
    </row>
    <row r="46" spans="2:24" x14ac:dyDescent="0.25">
      <c r="B46" s="321"/>
      <c r="C46" s="39">
        <v>60</v>
      </c>
      <c r="D46" s="4">
        <v>1854</v>
      </c>
      <c r="E46" s="4">
        <v>728</v>
      </c>
      <c r="F46" s="4">
        <v>282</v>
      </c>
      <c r="G46" s="4">
        <v>139</v>
      </c>
      <c r="H46" s="4">
        <v>90</v>
      </c>
      <c r="J46" s="321"/>
      <c r="K46" s="39">
        <v>60</v>
      </c>
      <c r="L46" s="4">
        <v>131</v>
      </c>
      <c r="M46" s="4">
        <v>73</v>
      </c>
      <c r="N46" s="4">
        <v>33</v>
      </c>
      <c r="O46" s="4">
        <v>10</v>
      </c>
      <c r="P46" s="4">
        <v>10</v>
      </c>
      <c r="R46" s="321"/>
      <c r="S46" s="39">
        <v>60</v>
      </c>
      <c r="T46" s="4">
        <v>3</v>
      </c>
      <c r="U46" s="4">
        <v>3</v>
      </c>
      <c r="V46" s="4">
        <v>0</v>
      </c>
      <c r="W46" s="4">
        <v>2</v>
      </c>
      <c r="X46" s="4">
        <v>2</v>
      </c>
    </row>
    <row r="47" spans="2:24" x14ac:dyDescent="0.25">
      <c r="B47" s="321"/>
      <c r="C47" s="39">
        <v>56</v>
      </c>
      <c r="D47" s="4">
        <v>1985</v>
      </c>
      <c r="E47" s="4">
        <v>860</v>
      </c>
      <c r="F47" s="4">
        <v>355</v>
      </c>
      <c r="G47" s="4">
        <v>126</v>
      </c>
      <c r="H47" s="4">
        <v>74</v>
      </c>
      <c r="J47" s="321"/>
      <c r="K47" s="39">
        <v>56</v>
      </c>
      <c r="L47" s="4">
        <v>161</v>
      </c>
      <c r="M47" s="4">
        <v>65</v>
      </c>
      <c r="N47" s="4">
        <v>26</v>
      </c>
      <c r="O47" s="4">
        <v>11</v>
      </c>
      <c r="P47" s="4">
        <v>8</v>
      </c>
      <c r="R47" s="321"/>
      <c r="S47" s="39">
        <v>56</v>
      </c>
      <c r="T47" s="4">
        <v>5</v>
      </c>
      <c r="U47" s="4">
        <v>2</v>
      </c>
      <c r="V47" s="4">
        <v>2</v>
      </c>
      <c r="W47" s="4">
        <v>2</v>
      </c>
      <c r="X47" s="4">
        <v>1</v>
      </c>
    </row>
    <row r="48" spans="2:24" x14ac:dyDescent="0.25">
      <c r="B48" s="321"/>
      <c r="C48" s="39">
        <v>52</v>
      </c>
      <c r="D48" s="4">
        <v>2250</v>
      </c>
      <c r="E48" s="4">
        <v>1107</v>
      </c>
      <c r="F48" s="4">
        <v>452</v>
      </c>
      <c r="G48" s="4">
        <v>189</v>
      </c>
      <c r="H48" s="4">
        <v>101</v>
      </c>
      <c r="J48" s="321"/>
      <c r="K48" s="39">
        <v>52</v>
      </c>
      <c r="L48" s="4">
        <v>176</v>
      </c>
      <c r="M48" s="4">
        <v>85</v>
      </c>
      <c r="N48" s="4">
        <v>38</v>
      </c>
      <c r="O48" s="4">
        <v>20</v>
      </c>
      <c r="P48" s="4">
        <v>8</v>
      </c>
      <c r="R48" s="321"/>
      <c r="S48" s="39">
        <v>52</v>
      </c>
      <c r="T48" s="4">
        <v>6</v>
      </c>
      <c r="U48" s="4">
        <v>1</v>
      </c>
      <c r="V48" s="4">
        <v>1</v>
      </c>
      <c r="W48" s="4">
        <v>2</v>
      </c>
      <c r="X48" s="4">
        <v>0</v>
      </c>
    </row>
    <row r="49" spans="2:24" x14ac:dyDescent="0.25">
      <c r="B49" s="321"/>
      <c r="C49" s="39">
        <v>48</v>
      </c>
      <c r="D49" s="4">
        <v>2312</v>
      </c>
      <c r="E49" s="4">
        <v>1107</v>
      </c>
      <c r="F49" s="4">
        <v>447</v>
      </c>
      <c r="G49" s="4">
        <v>182</v>
      </c>
      <c r="H49" s="4">
        <v>80</v>
      </c>
      <c r="J49" s="321"/>
      <c r="K49" s="39">
        <v>48</v>
      </c>
      <c r="L49" s="4">
        <v>153</v>
      </c>
      <c r="M49" s="4">
        <v>69</v>
      </c>
      <c r="N49" s="4">
        <v>22</v>
      </c>
      <c r="O49" s="4">
        <v>16</v>
      </c>
      <c r="P49" s="4">
        <v>6</v>
      </c>
      <c r="R49" s="321"/>
      <c r="S49" s="39">
        <v>48</v>
      </c>
      <c r="T49" s="4">
        <v>8</v>
      </c>
      <c r="U49" s="4">
        <v>5</v>
      </c>
      <c r="V49" s="4">
        <v>1</v>
      </c>
      <c r="W49" s="4">
        <v>2</v>
      </c>
      <c r="X49" s="4">
        <v>1</v>
      </c>
    </row>
    <row r="50" spans="2:24" x14ac:dyDescent="0.25">
      <c r="B50" s="321"/>
      <c r="C50" s="39">
        <v>44</v>
      </c>
      <c r="D50" s="4">
        <v>2025</v>
      </c>
      <c r="E50" s="4">
        <v>964</v>
      </c>
      <c r="F50" s="4">
        <v>344</v>
      </c>
      <c r="G50" s="4">
        <v>143</v>
      </c>
      <c r="H50" s="4">
        <v>74</v>
      </c>
      <c r="J50" s="321"/>
      <c r="K50" s="39">
        <v>44</v>
      </c>
      <c r="L50" s="4">
        <v>105</v>
      </c>
      <c r="M50" s="4">
        <v>55</v>
      </c>
      <c r="N50" s="4">
        <v>22</v>
      </c>
      <c r="O50" s="4">
        <v>17</v>
      </c>
      <c r="P50" s="4">
        <v>7</v>
      </c>
      <c r="R50" s="321"/>
      <c r="S50" s="39">
        <v>44</v>
      </c>
      <c r="T50" s="4">
        <v>7</v>
      </c>
      <c r="U50" s="4">
        <v>9</v>
      </c>
      <c r="V50" s="4">
        <v>5</v>
      </c>
      <c r="W50" s="4">
        <v>1</v>
      </c>
      <c r="X50" s="4">
        <v>0</v>
      </c>
    </row>
    <row r="51" spans="2:24" x14ac:dyDescent="0.25">
      <c r="B51" s="321"/>
      <c r="C51" s="39">
        <v>40</v>
      </c>
      <c r="D51" s="4">
        <v>1635</v>
      </c>
      <c r="E51" s="4">
        <v>622</v>
      </c>
      <c r="F51" s="4">
        <v>229</v>
      </c>
      <c r="G51" s="4">
        <v>103</v>
      </c>
      <c r="H51" s="4">
        <v>64</v>
      </c>
      <c r="J51" s="321"/>
      <c r="K51" s="39">
        <v>40</v>
      </c>
      <c r="L51" s="4">
        <v>78</v>
      </c>
      <c r="M51" s="4">
        <v>53</v>
      </c>
      <c r="N51" s="4">
        <v>26</v>
      </c>
      <c r="O51" s="4">
        <v>9</v>
      </c>
      <c r="P51" s="4">
        <v>3</v>
      </c>
      <c r="R51" s="321"/>
      <c r="S51" s="39">
        <v>40</v>
      </c>
      <c r="T51" s="4">
        <v>9</v>
      </c>
      <c r="U51" s="4">
        <v>1</v>
      </c>
      <c r="V51" s="4">
        <v>4</v>
      </c>
      <c r="W51" s="4">
        <v>2</v>
      </c>
      <c r="X51" s="4">
        <v>0</v>
      </c>
    </row>
    <row r="52" spans="2:24" x14ac:dyDescent="0.25">
      <c r="B52" s="321"/>
      <c r="C52" s="39">
        <v>36</v>
      </c>
      <c r="D52" s="4">
        <v>1394</v>
      </c>
      <c r="E52" s="4">
        <v>636</v>
      </c>
      <c r="F52" s="4">
        <v>296</v>
      </c>
      <c r="G52" s="4">
        <v>106</v>
      </c>
      <c r="H52" s="4">
        <v>51</v>
      </c>
      <c r="J52" s="321"/>
      <c r="K52" s="39">
        <v>36</v>
      </c>
      <c r="L52" s="4">
        <v>124</v>
      </c>
      <c r="M52" s="4">
        <v>88</v>
      </c>
      <c r="N52" s="4">
        <v>35</v>
      </c>
      <c r="O52" s="4">
        <v>12</v>
      </c>
      <c r="P52" s="4">
        <v>5</v>
      </c>
      <c r="R52" s="321"/>
      <c r="S52" s="39">
        <v>36</v>
      </c>
      <c r="T52" s="4">
        <v>10</v>
      </c>
      <c r="U52" s="4">
        <v>10</v>
      </c>
      <c r="V52" s="4">
        <v>1</v>
      </c>
      <c r="W52" s="4">
        <v>1</v>
      </c>
      <c r="X52" s="4">
        <v>0</v>
      </c>
    </row>
    <row r="53" spans="2:24" x14ac:dyDescent="0.25">
      <c r="B53" s="321"/>
      <c r="C53" s="39">
        <v>32</v>
      </c>
      <c r="D53" s="4">
        <v>1721</v>
      </c>
      <c r="E53" s="4">
        <v>848</v>
      </c>
      <c r="F53" s="4">
        <v>329</v>
      </c>
      <c r="G53" s="4">
        <v>115</v>
      </c>
      <c r="H53" s="4">
        <v>47</v>
      </c>
      <c r="J53" s="321"/>
      <c r="K53" s="39">
        <v>32</v>
      </c>
      <c r="L53" s="4">
        <v>107</v>
      </c>
      <c r="M53" s="4">
        <v>75</v>
      </c>
      <c r="N53" s="4">
        <v>34</v>
      </c>
      <c r="O53" s="4">
        <v>18</v>
      </c>
      <c r="P53" s="4">
        <v>7</v>
      </c>
      <c r="R53" s="321"/>
      <c r="S53" s="39">
        <v>32</v>
      </c>
      <c r="T53" s="4">
        <v>6</v>
      </c>
      <c r="U53" s="4">
        <v>11</v>
      </c>
      <c r="V53" s="4">
        <v>10</v>
      </c>
      <c r="W53" s="4">
        <v>1</v>
      </c>
      <c r="X53" s="4">
        <v>0</v>
      </c>
    </row>
    <row r="54" spans="2:24" x14ac:dyDescent="0.25">
      <c r="B54" s="321"/>
      <c r="C54" s="39">
        <v>28</v>
      </c>
      <c r="D54" s="4">
        <v>2094</v>
      </c>
      <c r="E54" s="4">
        <v>888</v>
      </c>
      <c r="F54" s="4">
        <v>320</v>
      </c>
      <c r="G54" s="4">
        <v>111</v>
      </c>
      <c r="H54" s="4">
        <v>60</v>
      </c>
      <c r="J54" s="321"/>
      <c r="K54" s="39">
        <v>28</v>
      </c>
      <c r="L54" s="4">
        <v>58</v>
      </c>
      <c r="M54" s="4">
        <v>37</v>
      </c>
      <c r="N54" s="4">
        <v>25</v>
      </c>
      <c r="O54" s="4">
        <v>4</v>
      </c>
      <c r="P54" s="4">
        <v>0</v>
      </c>
      <c r="R54" s="321"/>
      <c r="S54" s="39">
        <v>28</v>
      </c>
      <c r="T54" s="4">
        <v>1</v>
      </c>
      <c r="U54" s="4">
        <v>4</v>
      </c>
      <c r="V54" s="4">
        <v>0</v>
      </c>
      <c r="W54" s="4">
        <v>0</v>
      </c>
      <c r="X54" s="4">
        <v>0</v>
      </c>
    </row>
    <row r="55" spans="2:24" x14ac:dyDescent="0.25">
      <c r="B55" s="321"/>
      <c r="C55" s="39">
        <v>24</v>
      </c>
      <c r="D55" s="4">
        <v>1922</v>
      </c>
      <c r="E55" s="4">
        <v>665</v>
      </c>
      <c r="F55" s="4">
        <v>230</v>
      </c>
      <c r="G55" s="4">
        <v>74</v>
      </c>
      <c r="H55" s="4">
        <v>40</v>
      </c>
      <c r="J55" s="321"/>
      <c r="K55" s="39">
        <v>24</v>
      </c>
      <c r="L55" s="4">
        <v>39</v>
      </c>
      <c r="M55" s="4">
        <v>32</v>
      </c>
      <c r="N55" s="4">
        <v>17</v>
      </c>
      <c r="O55" s="4">
        <v>9</v>
      </c>
      <c r="P55" s="4">
        <v>3</v>
      </c>
      <c r="R55" s="321"/>
      <c r="S55" s="39">
        <v>24</v>
      </c>
      <c r="T55" s="4">
        <v>1</v>
      </c>
      <c r="U55" s="4">
        <v>2</v>
      </c>
      <c r="V55" s="4">
        <v>1</v>
      </c>
      <c r="W55" s="4">
        <v>0</v>
      </c>
      <c r="X55" s="4">
        <v>0</v>
      </c>
    </row>
    <row r="56" spans="2:24" x14ac:dyDescent="0.25">
      <c r="B56" s="321"/>
      <c r="C56" s="39">
        <v>20</v>
      </c>
      <c r="D56" s="4">
        <v>2790</v>
      </c>
      <c r="E56" s="4">
        <v>969</v>
      </c>
      <c r="F56" s="4">
        <v>365</v>
      </c>
      <c r="G56" s="4">
        <v>180</v>
      </c>
      <c r="H56" s="4">
        <v>125</v>
      </c>
      <c r="J56" s="321"/>
      <c r="K56" s="39">
        <v>20</v>
      </c>
      <c r="L56" s="4">
        <v>10</v>
      </c>
      <c r="M56" s="4">
        <v>11</v>
      </c>
      <c r="N56" s="4">
        <v>8</v>
      </c>
      <c r="O56" s="4">
        <v>4</v>
      </c>
      <c r="P56" s="4">
        <v>0</v>
      </c>
      <c r="R56" s="321"/>
      <c r="S56" s="39">
        <v>20</v>
      </c>
      <c r="T56" s="4">
        <v>1</v>
      </c>
      <c r="U56" s="4">
        <v>0</v>
      </c>
      <c r="V56" s="4">
        <v>1</v>
      </c>
      <c r="W56" s="4">
        <v>0</v>
      </c>
      <c r="X56" s="4">
        <v>0</v>
      </c>
    </row>
    <row r="57" spans="2:24" x14ac:dyDescent="0.25">
      <c r="B57" s="321"/>
      <c r="C57" s="39">
        <v>16</v>
      </c>
      <c r="D57" s="4">
        <v>418</v>
      </c>
      <c r="E57" s="4">
        <v>126</v>
      </c>
      <c r="F57" s="4">
        <v>60</v>
      </c>
      <c r="G57" s="4">
        <v>24</v>
      </c>
      <c r="H57" s="4">
        <v>21</v>
      </c>
      <c r="J57" s="321"/>
      <c r="K57" s="39">
        <v>16</v>
      </c>
      <c r="L57" s="4">
        <v>5</v>
      </c>
      <c r="M57" s="4">
        <v>5</v>
      </c>
      <c r="N57" s="4">
        <v>1</v>
      </c>
      <c r="O57" s="4">
        <v>0</v>
      </c>
      <c r="P57" s="4">
        <v>0</v>
      </c>
      <c r="R57" s="321"/>
      <c r="S57" s="39">
        <v>16</v>
      </c>
      <c r="T57" s="4">
        <v>0</v>
      </c>
      <c r="U57" s="4">
        <v>0</v>
      </c>
      <c r="V57" s="4">
        <v>0</v>
      </c>
      <c r="W57" s="4">
        <v>0</v>
      </c>
      <c r="X57" s="4">
        <v>0</v>
      </c>
    </row>
    <row r="58" spans="2:24" x14ac:dyDescent="0.25">
      <c r="B58" s="321"/>
      <c r="C58" s="39">
        <v>12</v>
      </c>
      <c r="D58" s="4">
        <v>4</v>
      </c>
      <c r="E58" s="4">
        <v>1</v>
      </c>
      <c r="F58" s="4">
        <v>2</v>
      </c>
      <c r="G58" s="4">
        <v>2</v>
      </c>
      <c r="H58" s="4">
        <v>2</v>
      </c>
      <c r="J58" s="321"/>
      <c r="K58" s="39">
        <v>12</v>
      </c>
      <c r="L58" s="4">
        <v>0</v>
      </c>
      <c r="M58" s="4">
        <v>0</v>
      </c>
      <c r="N58" s="4">
        <v>0</v>
      </c>
      <c r="O58" s="4">
        <v>0</v>
      </c>
      <c r="P58" s="4">
        <v>0</v>
      </c>
      <c r="R58" s="321"/>
      <c r="S58" s="39">
        <v>12</v>
      </c>
      <c r="T58" s="4">
        <v>0</v>
      </c>
      <c r="U58" s="4">
        <v>0</v>
      </c>
      <c r="V58" s="4">
        <v>0</v>
      </c>
      <c r="W58" s="4">
        <v>0</v>
      </c>
      <c r="X58" s="4">
        <v>0</v>
      </c>
    </row>
    <row r="59" spans="2:24" x14ac:dyDescent="0.25">
      <c r="B59" s="321"/>
      <c r="C59" s="39">
        <v>8</v>
      </c>
      <c r="D59" s="4">
        <v>0</v>
      </c>
      <c r="E59" s="4">
        <v>0</v>
      </c>
      <c r="F59" s="4">
        <v>0</v>
      </c>
      <c r="G59" s="4">
        <v>0</v>
      </c>
      <c r="H59" s="4">
        <v>0</v>
      </c>
      <c r="J59" s="321"/>
      <c r="K59" s="39">
        <v>8</v>
      </c>
      <c r="L59" s="4">
        <v>0</v>
      </c>
      <c r="M59" s="4">
        <v>0</v>
      </c>
      <c r="N59" s="4">
        <v>0</v>
      </c>
      <c r="O59" s="4">
        <v>0</v>
      </c>
      <c r="P59" s="4">
        <v>0</v>
      </c>
      <c r="R59" s="321"/>
      <c r="S59" s="39">
        <v>8</v>
      </c>
      <c r="T59" s="4">
        <v>0</v>
      </c>
      <c r="U59" s="4">
        <v>0</v>
      </c>
      <c r="V59" s="4">
        <v>0</v>
      </c>
      <c r="W59" s="4">
        <v>0</v>
      </c>
      <c r="X59" s="4">
        <v>0</v>
      </c>
    </row>
    <row r="60" spans="2:24" x14ac:dyDescent="0.25">
      <c r="B60" s="322"/>
      <c r="C60" s="39">
        <v>4</v>
      </c>
      <c r="D60" s="4">
        <v>0</v>
      </c>
      <c r="E60" s="4">
        <v>0</v>
      </c>
      <c r="F60" s="4">
        <v>0</v>
      </c>
      <c r="G60" s="4">
        <v>0</v>
      </c>
      <c r="H60" s="4">
        <v>0</v>
      </c>
      <c r="J60" s="322"/>
      <c r="K60" s="39">
        <v>4</v>
      </c>
      <c r="L60" s="4">
        <v>0</v>
      </c>
      <c r="M60" s="4">
        <v>0</v>
      </c>
      <c r="N60" s="4">
        <v>0</v>
      </c>
      <c r="O60" s="4">
        <v>0</v>
      </c>
      <c r="P60" s="4">
        <v>0</v>
      </c>
      <c r="R60" s="322"/>
      <c r="S60" s="39">
        <v>4</v>
      </c>
      <c r="T60" s="4">
        <v>0</v>
      </c>
      <c r="U60" s="4">
        <v>0</v>
      </c>
      <c r="V60" s="4">
        <v>0</v>
      </c>
      <c r="W60" s="4">
        <v>0</v>
      </c>
      <c r="X60" s="4">
        <v>0</v>
      </c>
    </row>
    <row r="61" spans="2:24" x14ac:dyDescent="0.25">
      <c r="B61" s="320">
        <v>2</v>
      </c>
      <c r="C61" s="39">
        <v>60</v>
      </c>
      <c r="D61" s="4">
        <v>1678</v>
      </c>
      <c r="E61" s="4">
        <v>1234</v>
      </c>
      <c r="F61" s="4">
        <v>603</v>
      </c>
      <c r="G61" s="4">
        <v>265</v>
      </c>
      <c r="H61" s="4">
        <v>131</v>
      </c>
      <c r="J61" s="320">
        <v>2</v>
      </c>
      <c r="K61" s="39">
        <v>60</v>
      </c>
      <c r="L61" s="4">
        <v>210</v>
      </c>
      <c r="M61" s="4">
        <v>174</v>
      </c>
      <c r="N61" s="4">
        <v>99</v>
      </c>
      <c r="O61" s="4">
        <v>39</v>
      </c>
      <c r="P61" s="4">
        <v>19</v>
      </c>
      <c r="R61" s="320">
        <v>2</v>
      </c>
      <c r="S61" s="39">
        <v>60</v>
      </c>
      <c r="T61" s="4">
        <v>23</v>
      </c>
      <c r="U61" s="4">
        <v>12</v>
      </c>
      <c r="V61" s="4">
        <v>8</v>
      </c>
      <c r="W61" s="4">
        <v>4</v>
      </c>
      <c r="X61" s="4">
        <v>3</v>
      </c>
    </row>
    <row r="62" spans="2:24" x14ac:dyDescent="0.25">
      <c r="B62" s="321"/>
      <c r="C62" s="39">
        <v>56</v>
      </c>
      <c r="D62" s="4">
        <v>1252</v>
      </c>
      <c r="E62" s="4">
        <v>840</v>
      </c>
      <c r="F62" s="4">
        <v>406</v>
      </c>
      <c r="G62" s="4">
        <v>187</v>
      </c>
      <c r="H62" s="4">
        <v>85</v>
      </c>
      <c r="J62" s="321"/>
      <c r="K62" s="39">
        <v>56</v>
      </c>
      <c r="L62" s="4">
        <v>152</v>
      </c>
      <c r="M62" s="4">
        <v>144</v>
      </c>
      <c r="N62" s="4">
        <v>56</v>
      </c>
      <c r="O62" s="4">
        <v>34</v>
      </c>
      <c r="P62" s="4">
        <v>11</v>
      </c>
      <c r="R62" s="321"/>
      <c r="S62" s="39">
        <v>56</v>
      </c>
      <c r="T62" s="4">
        <v>25</v>
      </c>
      <c r="U62" s="4">
        <v>22</v>
      </c>
      <c r="V62" s="4">
        <v>15</v>
      </c>
      <c r="W62" s="4">
        <v>9</v>
      </c>
      <c r="X62" s="4">
        <v>5</v>
      </c>
    </row>
    <row r="63" spans="2:24" x14ac:dyDescent="0.25">
      <c r="B63" s="321"/>
      <c r="C63" s="39">
        <v>52</v>
      </c>
      <c r="D63" s="4">
        <v>1435</v>
      </c>
      <c r="E63" s="4">
        <v>1000</v>
      </c>
      <c r="F63" s="4">
        <v>513</v>
      </c>
      <c r="G63" s="4">
        <v>261</v>
      </c>
      <c r="H63" s="4">
        <v>141</v>
      </c>
      <c r="J63" s="321"/>
      <c r="K63" s="39">
        <v>52</v>
      </c>
      <c r="L63" s="4">
        <v>200</v>
      </c>
      <c r="M63" s="4">
        <v>153</v>
      </c>
      <c r="N63" s="4">
        <v>83</v>
      </c>
      <c r="O63" s="4">
        <v>35</v>
      </c>
      <c r="P63" s="4">
        <v>18</v>
      </c>
      <c r="R63" s="321"/>
      <c r="S63" s="39">
        <v>52</v>
      </c>
      <c r="T63" s="4">
        <v>21</v>
      </c>
      <c r="U63" s="4">
        <v>27</v>
      </c>
      <c r="V63" s="4">
        <v>15</v>
      </c>
      <c r="W63" s="4">
        <v>9</v>
      </c>
      <c r="X63" s="4">
        <v>5</v>
      </c>
    </row>
    <row r="64" spans="2:24" x14ac:dyDescent="0.25">
      <c r="B64" s="321"/>
      <c r="C64" s="39">
        <v>48</v>
      </c>
      <c r="D64" s="4">
        <v>1615</v>
      </c>
      <c r="E64" s="4">
        <v>1148</v>
      </c>
      <c r="F64" s="4">
        <v>653</v>
      </c>
      <c r="G64" s="4">
        <v>300</v>
      </c>
      <c r="H64" s="4">
        <v>152</v>
      </c>
      <c r="J64" s="321"/>
      <c r="K64" s="39">
        <v>48</v>
      </c>
      <c r="L64" s="4">
        <v>247</v>
      </c>
      <c r="M64" s="4">
        <v>163</v>
      </c>
      <c r="N64" s="4">
        <v>100</v>
      </c>
      <c r="O64" s="4">
        <v>54</v>
      </c>
      <c r="P64" s="4">
        <v>42</v>
      </c>
      <c r="R64" s="321"/>
      <c r="S64" s="39">
        <v>48</v>
      </c>
      <c r="T64" s="4">
        <v>36</v>
      </c>
      <c r="U64" s="4">
        <v>32</v>
      </c>
      <c r="V64" s="4">
        <v>28</v>
      </c>
      <c r="W64" s="4">
        <v>13</v>
      </c>
      <c r="X64" s="4">
        <v>13</v>
      </c>
    </row>
    <row r="65" spans="2:24" x14ac:dyDescent="0.25">
      <c r="B65" s="321"/>
      <c r="C65" s="39">
        <v>44</v>
      </c>
      <c r="D65" s="4">
        <v>1607</v>
      </c>
      <c r="E65" s="4">
        <v>1221</v>
      </c>
      <c r="F65" s="4">
        <v>701</v>
      </c>
      <c r="G65" s="4">
        <v>375</v>
      </c>
      <c r="H65" s="4">
        <v>202</v>
      </c>
      <c r="J65" s="321"/>
      <c r="K65" s="39">
        <v>44</v>
      </c>
      <c r="L65" s="4">
        <v>276</v>
      </c>
      <c r="M65" s="4">
        <v>239</v>
      </c>
      <c r="N65" s="4">
        <v>139</v>
      </c>
      <c r="O65" s="4">
        <v>80</v>
      </c>
      <c r="P65" s="4">
        <v>46</v>
      </c>
      <c r="R65" s="321"/>
      <c r="S65" s="39">
        <v>44</v>
      </c>
      <c r="T65" s="4">
        <v>39</v>
      </c>
      <c r="U65" s="4">
        <v>45</v>
      </c>
      <c r="V65" s="4">
        <v>26</v>
      </c>
      <c r="W65" s="4">
        <v>19</v>
      </c>
      <c r="X65" s="4">
        <v>8</v>
      </c>
    </row>
    <row r="66" spans="2:24" x14ac:dyDescent="0.25">
      <c r="B66" s="321"/>
      <c r="C66" s="39">
        <v>40</v>
      </c>
      <c r="D66" s="4">
        <v>1545</v>
      </c>
      <c r="E66" s="4">
        <v>1316</v>
      </c>
      <c r="F66" s="4">
        <v>779</v>
      </c>
      <c r="G66" s="4">
        <v>426</v>
      </c>
      <c r="H66" s="4">
        <v>229</v>
      </c>
      <c r="J66" s="321"/>
      <c r="K66" s="39">
        <v>40</v>
      </c>
      <c r="L66" s="4">
        <v>292</v>
      </c>
      <c r="M66" s="4">
        <v>261</v>
      </c>
      <c r="N66" s="4">
        <v>157</v>
      </c>
      <c r="O66" s="4">
        <v>72</v>
      </c>
      <c r="P66" s="4">
        <v>31</v>
      </c>
      <c r="R66" s="321"/>
      <c r="S66" s="39">
        <v>40</v>
      </c>
      <c r="T66" s="4">
        <v>68</v>
      </c>
      <c r="U66" s="4">
        <v>46</v>
      </c>
      <c r="V66" s="4">
        <v>29</v>
      </c>
      <c r="W66" s="4">
        <v>20</v>
      </c>
      <c r="X66" s="4">
        <v>13</v>
      </c>
    </row>
    <row r="67" spans="2:24" x14ac:dyDescent="0.25">
      <c r="B67" s="321"/>
      <c r="C67" s="39">
        <v>36</v>
      </c>
      <c r="D67" s="4">
        <v>1629</v>
      </c>
      <c r="E67" s="4">
        <v>1476</v>
      </c>
      <c r="F67" s="4">
        <v>942</v>
      </c>
      <c r="G67" s="4">
        <v>466</v>
      </c>
      <c r="H67" s="4">
        <v>195</v>
      </c>
      <c r="J67" s="321"/>
      <c r="K67" s="39">
        <v>36</v>
      </c>
      <c r="L67" s="4">
        <v>258</v>
      </c>
      <c r="M67" s="4">
        <v>182</v>
      </c>
      <c r="N67" s="4">
        <v>90</v>
      </c>
      <c r="O67" s="4">
        <v>51</v>
      </c>
      <c r="P67" s="4">
        <v>30</v>
      </c>
      <c r="R67" s="321"/>
      <c r="S67" s="39">
        <v>36</v>
      </c>
      <c r="T67" s="4">
        <v>54</v>
      </c>
      <c r="U67" s="4">
        <v>46</v>
      </c>
      <c r="V67" s="4">
        <v>41</v>
      </c>
      <c r="W67" s="4">
        <v>22</v>
      </c>
      <c r="X67" s="4">
        <v>13</v>
      </c>
    </row>
    <row r="68" spans="2:24" x14ac:dyDescent="0.25">
      <c r="B68" s="321"/>
      <c r="C68" s="39">
        <v>32</v>
      </c>
      <c r="D68" s="4">
        <v>1931</v>
      </c>
      <c r="E68" s="4">
        <v>1837</v>
      </c>
      <c r="F68" s="4">
        <v>1180</v>
      </c>
      <c r="G68" s="4">
        <v>546</v>
      </c>
      <c r="H68" s="4">
        <v>213</v>
      </c>
      <c r="J68" s="321"/>
      <c r="K68" s="39">
        <v>32</v>
      </c>
      <c r="L68" s="4">
        <v>184</v>
      </c>
      <c r="M68" s="4">
        <v>183</v>
      </c>
      <c r="N68" s="4">
        <v>133</v>
      </c>
      <c r="O68" s="4">
        <v>61</v>
      </c>
      <c r="P68" s="4">
        <v>29</v>
      </c>
      <c r="R68" s="321"/>
      <c r="S68" s="39">
        <v>32</v>
      </c>
      <c r="T68" s="4">
        <v>49</v>
      </c>
      <c r="U68" s="4">
        <v>77</v>
      </c>
      <c r="V68" s="4">
        <v>49</v>
      </c>
      <c r="W68" s="4">
        <v>35</v>
      </c>
      <c r="X68" s="4">
        <v>17</v>
      </c>
    </row>
    <row r="69" spans="2:24" x14ac:dyDescent="0.25">
      <c r="B69" s="321"/>
      <c r="C69" s="39">
        <v>28</v>
      </c>
      <c r="D69" s="4">
        <v>3235</v>
      </c>
      <c r="E69" s="4">
        <v>3160</v>
      </c>
      <c r="F69" s="4">
        <v>1983</v>
      </c>
      <c r="G69" s="4">
        <v>955</v>
      </c>
      <c r="H69" s="4">
        <v>393</v>
      </c>
      <c r="J69" s="321"/>
      <c r="K69" s="39">
        <v>28</v>
      </c>
      <c r="L69" s="4">
        <v>407</v>
      </c>
      <c r="M69" s="4">
        <v>392</v>
      </c>
      <c r="N69" s="4">
        <v>258</v>
      </c>
      <c r="O69" s="4">
        <v>141</v>
      </c>
      <c r="P69" s="4">
        <v>55</v>
      </c>
      <c r="R69" s="321"/>
      <c r="S69" s="39">
        <v>28</v>
      </c>
      <c r="T69" s="4">
        <v>56</v>
      </c>
      <c r="U69" s="4">
        <v>72</v>
      </c>
      <c r="V69" s="4">
        <v>59</v>
      </c>
      <c r="W69" s="4">
        <v>43</v>
      </c>
      <c r="X69" s="4">
        <v>24</v>
      </c>
    </row>
    <row r="70" spans="2:24" x14ac:dyDescent="0.25">
      <c r="B70" s="321"/>
      <c r="C70" s="39">
        <v>24</v>
      </c>
      <c r="D70" s="4">
        <v>6375</v>
      </c>
      <c r="E70" s="4">
        <v>5624</v>
      </c>
      <c r="F70" s="4">
        <v>3457</v>
      </c>
      <c r="G70" s="4">
        <v>1552</v>
      </c>
      <c r="H70" s="4">
        <v>633</v>
      </c>
      <c r="J70" s="321"/>
      <c r="K70" s="39">
        <v>24</v>
      </c>
      <c r="L70" s="4">
        <v>787</v>
      </c>
      <c r="M70" s="4">
        <v>747</v>
      </c>
      <c r="N70" s="4">
        <v>478</v>
      </c>
      <c r="O70" s="4">
        <v>248</v>
      </c>
      <c r="P70" s="4">
        <v>95</v>
      </c>
      <c r="R70" s="321"/>
      <c r="S70" s="39">
        <v>24</v>
      </c>
      <c r="T70" s="4">
        <v>56</v>
      </c>
      <c r="U70" s="4">
        <v>67</v>
      </c>
      <c r="V70" s="4">
        <v>48</v>
      </c>
      <c r="W70" s="4">
        <v>21</v>
      </c>
      <c r="X70" s="4">
        <v>21</v>
      </c>
    </row>
    <row r="71" spans="2:24" x14ac:dyDescent="0.25">
      <c r="B71" s="321"/>
      <c r="C71" s="39">
        <v>20</v>
      </c>
      <c r="D71" s="4">
        <v>8468</v>
      </c>
      <c r="E71" s="4">
        <v>6436</v>
      </c>
      <c r="F71" s="4">
        <v>3395</v>
      </c>
      <c r="G71" s="4">
        <v>1466</v>
      </c>
      <c r="H71" s="4">
        <v>579</v>
      </c>
      <c r="J71" s="321"/>
      <c r="K71" s="39">
        <v>20</v>
      </c>
      <c r="L71" s="4">
        <v>1127</v>
      </c>
      <c r="M71" s="4">
        <v>966</v>
      </c>
      <c r="N71" s="4">
        <v>580</v>
      </c>
      <c r="O71" s="4">
        <v>259</v>
      </c>
      <c r="P71" s="4">
        <v>108</v>
      </c>
      <c r="R71" s="321"/>
      <c r="S71" s="39">
        <v>20</v>
      </c>
      <c r="T71" s="4">
        <v>38</v>
      </c>
      <c r="U71" s="4">
        <v>42</v>
      </c>
      <c r="V71" s="4">
        <v>37</v>
      </c>
      <c r="W71" s="4">
        <v>18</v>
      </c>
      <c r="X71" s="4">
        <v>8</v>
      </c>
    </row>
    <row r="72" spans="2:24" x14ac:dyDescent="0.25">
      <c r="B72" s="321"/>
      <c r="C72" s="39">
        <v>16</v>
      </c>
      <c r="D72" s="4">
        <v>7391</v>
      </c>
      <c r="E72" s="4">
        <v>4538</v>
      </c>
      <c r="F72" s="4">
        <v>2112</v>
      </c>
      <c r="G72" s="4">
        <v>870</v>
      </c>
      <c r="H72" s="4">
        <v>343</v>
      </c>
      <c r="J72" s="321"/>
      <c r="K72" s="39">
        <v>16</v>
      </c>
      <c r="L72" s="4">
        <v>1012</v>
      </c>
      <c r="M72" s="4">
        <v>771</v>
      </c>
      <c r="N72" s="4">
        <v>417</v>
      </c>
      <c r="O72" s="4">
        <v>197</v>
      </c>
      <c r="P72" s="4">
        <v>86</v>
      </c>
      <c r="R72" s="321"/>
      <c r="S72" s="39">
        <v>16</v>
      </c>
      <c r="T72" s="4">
        <v>30</v>
      </c>
      <c r="U72" s="4">
        <v>30</v>
      </c>
      <c r="V72" s="4">
        <v>31</v>
      </c>
      <c r="W72" s="4">
        <v>14</v>
      </c>
      <c r="X72" s="4">
        <v>4</v>
      </c>
    </row>
    <row r="73" spans="2:24" x14ac:dyDescent="0.25">
      <c r="B73" s="321"/>
      <c r="C73" s="39">
        <v>12</v>
      </c>
      <c r="D73" s="4">
        <v>7340</v>
      </c>
      <c r="E73" s="4">
        <v>4423</v>
      </c>
      <c r="F73" s="4">
        <v>2135</v>
      </c>
      <c r="G73" s="4">
        <v>1004</v>
      </c>
      <c r="H73" s="4">
        <v>513</v>
      </c>
      <c r="J73" s="321"/>
      <c r="K73" s="39">
        <v>12</v>
      </c>
      <c r="L73" s="4">
        <v>494</v>
      </c>
      <c r="M73" s="4">
        <v>367</v>
      </c>
      <c r="N73" s="4">
        <v>187</v>
      </c>
      <c r="O73" s="4">
        <v>105</v>
      </c>
      <c r="P73" s="4">
        <v>51</v>
      </c>
      <c r="R73" s="321"/>
      <c r="S73" s="39">
        <v>12</v>
      </c>
      <c r="T73" s="4">
        <v>14</v>
      </c>
      <c r="U73" s="4">
        <v>17</v>
      </c>
      <c r="V73" s="4">
        <v>16</v>
      </c>
      <c r="W73" s="4">
        <v>8</v>
      </c>
      <c r="X73" s="4">
        <v>4</v>
      </c>
    </row>
    <row r="74" spans="2:24" x14ac:dyDescent="0.25">
      <c r="B74" s="321"/>
      <c r="C74" s="39">
        <v>8</v>
      </c>
      <c r="D74" s="4">
        <v>339</v>
      </c>
      <c r="E74" s="4">
        <v>177</v>
      </c>
      <c r="F74" s="4">
        <v>78</v>
      </c>
      <c r="G74" s="4">
        <v>36</v>
      </c>
      <c r="H74" s="4">
        <v>17</v>
      </c>
      <c r="J74" s="321"/>
      <c r="K74" s="39">
        <v>8</v>
      </c>
      <c r="L74" s="4">
        <v>105</v>
      </c>
      <c r="M74" s="4">
        <v>73</v>
      </c>
      <c r="N74" s="4">
        <v>51</v>
      </c>
      <c r="O74" s="4">
        <v>21</v>
      </c>
      <c r="P74" s="4">
        <v>7</v>
      </c>
      <c r="R74" s="321"/>
      <c r="S74" s="39">
        <v>8</v>
      </c>
      <c r="T74" s="4">
        <v>1</v>
      </c>
      <c r="U74" s="4">
        <v>0</v>
      </c>
      <c r="V74" s="4">
        <v>0</v>
      </c>
      <c r="W74" s="4">
        <v>0</v>
      </c>
      <c r="X74" s="4">
        <v>0</v>
      </c>
    </row>
    <row r="75" spans="2:24" x14ac:dyDescent="0.25">
      <c r="B75" s="322"/>
      <c r="C75" s="39">
        <v>4</v>
      </c>
      <c r="D75" s="4">
        <v>0</v>
      </c>
      <c r="E75" s="4">
        <v>0</v>
      </c>
      <c r="F75" s="4">
        <v>0</v>
      </c>
      <c r="G75" s="4">
        <v>0</v>
      </c>
      <c r="H75" s="4">
        <v>0</v>
      </c>
      <c r="J75" s="322"/>
      <c r="K75" s="39">
        <v>4</v>
      </c>
      <c r="L75" s="4">
        <v>1</v>
      </c>
      <c r="M75" s="4">
        <v>2</v>
      </c>
      <c r="N75" s="4">
        <v>0</v>
      </c>
      <c r="O75" s="4">
        <v>0</v>
      </c>
      <c r="P75" s="4">
        <v>3</v>
      </c>
      <c r="R75" s="322"/>
      <c r="S75" s="39">
        <v>4</v>
      </c>
      <c r="T75" s="4">
        <v>0</v>
      </c>
      <c r="U75" s="4">
        <v>0</v>
      </c>
      <c r="V75" s="4">
        <v>0</v>
      </c>
      <c r="W75" s="4">
        <v>0</v>
      </c>
      <c r="X75" s="4">
        <v>0</v>
      </c>
    </row>
    <row r="76" spans="2:24" x14ac:dyDescent="0.25">
      <c r="B76" s="320">
        <v>1</v>
      </c>
      <c r="C76" s="39">
        <v>40</v>
      </c>
      <c r="D76" s="4">
        <v>527</v>
      </c>
      <c r="E76" s="4">
        <v>753</v>
      </c>
      <c r="F76" s="4">
        <v>597</v>
      </c>
      <c r="G76" s="4">
        <v>330</v>
      </c>
      <c r="H76" s="4">
        <v>171</v>
      </c>
      <c r="J76" s="320">
        <v>1</v>
      </c>
      <c r="K76" s="39">
        <v>40</v>
      </c>
      <c r="L76" s="4">
        <v>84</v>
      </c>
      <c r="M76" s="4">
        <v>137</v>
      </c>
      <c r="N76" s="4">
        <v>99</v>
      </c>
      <c r="O76" s="4">
        <v>76</v>
      </c>
      <c r="P76" s="4">
        <v>49</v>
      </c>
      <c r="R76" s="320">
        <v>1</v>
      </c>
      <c r="S76" s="39">
        <v>40</v>
      </c>
      <c r="T76" s="4">
        <v>28</v>
      </c>
      <c r="U76" s="4">
        <v>53</v>
      </c>
      <c r="V76" s="4">
        <v>42</v>
      </c>
      <c r="W76" s="4">
        <v>22</v>
      </c>
      <c r="X76" s="4">
        <v>15</v>
      </c>
    </row>
    <row r="77" spans="2:24" x14ac:dyDescent="0.25">
      <c r="B77" s="321"/>
      <c r="C77" s="39">
        <v>36</v>
      </c>
      <c r="D77" s="4">
        <v>407</v>
      </c>
      <c r="E77" s="4">
        <v>589</v>
      </c>
      <c r="F77" s="4">
        <v>477</v>
      </c>
      <c r="G77" s="4">
        <v>314</v>
      </c>
      <c r="H77" s="4">
        <v>192</v>
      </c>
      <c r="J77" s="321"/>
      <c r="K77" s="39">
        <v>36</v>
      </c>
      <c r="L77" s="4">
        <v>78</v>
      </c>
      <c r="M77" s="4">
        <v>145</v>
      </c>
      <c r="N77" s="4">
        <v>105</v>
      </c>
      <c r="O77" s="4">
        <v>98</v>
      </c>
      <c r="P77" s="4">
        <v>64</v>
      </c>
      <c r="R77" s="321"/>
      <c r="S77" s="39">
        <v>36</v>
      </c>
      <c r="T77" s="4">
        <v>43</v>
      </c>
      <c r="U77" s="4">
        <v>80</v>
      </c>
      <c r="V77" s="4">
        <v>74</v>
      </c>
      <c r="W77" s="4">
        <v>53</v>
      </c>
      <c r="X77" s="4">
        <v>34</v>
      </c>
    </row>
    <row r="78" spans="2:24" x14ac:dyDescent="0.25">
      <c r="B78" s="321"/>
      <c r="C78" s="39">
        <v>32</v>
      </c>
      <c r="D78" s="4">
        <v>375</v>
      </c>
      <c r="E78" s="4">
        <v>516</v>
      </c>
      <c r="F78" s="4">
        <v>466</v>
      </c>
      <c r="G78" s="4">
        <v>338</v>
      </c>
      <c r="H78" s="4">
        <v>179</v>
      </c>
      <c r="J78" s="321"/>
      <c r="K78" s="39">
        <v>32</v>
      </c>
      <c r="L78" s="4">
        <v>77</v>
      </c>
      <c r="M78" s="4">
        <v>112</v>
      </c>
      <c r="N78" s="4">
        <v>131</v>
      </c>
      <c r="O78" s="4">
        <v>99</v>
      </c>
      <c r="P78" s="4">
        <v>70</v>
      </c>
      <c r="R78" s="321"/>
      <c r="S78" s="39">
        <v>32</v>
      </c>
      <c r="T78" s="4">
        <v>37</v>
      </c>
      <c r="U78" s="4">
        <v>78</v>
      </c>
      <c r="V78" s="4">
        <v>74</v>
      </c>
      <c r="W78" s="4">
        <v>58</v>
      </c>
      <c r="X78" s="4">
        <v>41</v>
      </c>
    </row>
    <row r="79" spans="2:24" x14ac:dyDescent="0.25">
      <c r="B79" s="321"/>
      <c r="C79" s="39">
        <v>28</v>
      </c>
      <c r="D79" s="4">
        <v>381</v>
      </c>
      <c r="E79" s="4">
        <v>615</v>
      </c>
      <c r="F79" s="4">
        <v>626</v>
      </c>
      <c r="G79" s="4">
        <v>476</v>
      </c>
      <c r="H79" s="4">
        <v>277</v>
      </c>
      <c r="J79" s="321"/>
      <c r="K79" s="39">
        <v>28</v>
      </c>
      <c r="L79" s="4">
        <v>79</v>
      </c>
      <c r="M79" s="4">
        <v>166</v>
      </c>
      <c r="N79" s="4">
        <v>152</v>
      </c>
      <c r="O79" s="4">
        <v>124</v>
      </c>
      <c r="P79" s="4">
        <v>91</v>
      </c>
      <c r="R79" s="321"/>
      <c r="S79" s="39">
        <v>28</v>
      </c>
      <c r="T79" s="4">
        <v>33</v>
      </c>
      <c r="U79" s="4">
        <v>78</v>
      </c>
      <c r="V79" s="4">
        <v>93</v>
      </c>
      <c r="W79" s="4">
        <v>66</v>
      </c>
      <c r="X79" s="4">
        <v>59</v>
      </c>
    </row>
    <row r="80" spans="2:24" x14ac:dyDescent="0.25">
      <c r="B80" s="321"/>
      <c r="C80" s="39">
        <v>24</v>
      </c>
      <c r="D80" s="4">
        <v>460</v>
      </c>
      <c r="E80" s="4">
        <v>702</v>
      </c>
      <c r="F80" s="4">
        <v>790</v>
      </c>
      <c r="G80" s="4">
        <v>563</v>
      </c>
      <c r="H80" s="4">
        <v>337</v>
      </c>
      <c r="J80" s="321"/>
      <c r="K80" s="39">
        <v>24</v>
      </c>
      <c r="L80" s="4">
        <v>154</v>
      </c>
      <c r="M80" s="4">
        <v>237</v>
      </c>
      <c r="N80" s="4">
        <v>247</v>
      </c>
      <c r="O80" s="4">
        <v>189</v>
      </c>
      <c r="P80" s="4">
        <v>111</v>
      </c>
      <c r="R80" s="321"/>
      <c r="S80" s="39">
        <v>24</v>
      </c>
      <c r="T80" s="4">
        <v>79</v>
      </c>
      <c r="U80" s="4">
        <v>146</v>
      </c>
      <c r="V80" s="4">
        <v>166</v>
      </c>
      <c r="W80" s="4">
        <v>123</v>
      </c>
      <c r="X80" s="4">
        <v>87</v>
      </c>
    </row>
    <row r="81" spans="2:24" x14ac:dyDescent="0.25">
      <c r="B81" s="321"/>
      <c r="C81" s="39">
        <v>20</v>
      </c>
      <c r="D81" s="4">
        <v>1204</v>
      </c>
      <c r="E81" s="4">
        <v>2004</v>
      </c>
      <c r="F81" s="4">
        <v>2135</v>
      </c>
      <c r="G81" s="4">
        <v>1623</v>
      </c>
      <c r="H81" s="4">
        <v>931</v>
      </c>
      <c r="J81" s="321"/>
      <c r="K81" s="39">
        <v>20</v>
      </c>
      <c r="L81" s="4">
        <v>319</v>
      </c>
      <c r="M81" s="4">
        <v>577</v>
      </c>
      <c r="N81" s="4">
        <v>596</v>
      </c>
      <c r="O81" s="4">
        <v>454</v>
      </c>
      <c r="P81" s="4">
        <v>274</v>
      </c>
      <c r="R81" s="321"/>
      <c r="S81" s="39">
        <v>20</v>
      </c>
      <c r="T81" s="4">
        <v>129</v>
      </c>
      <c r="U81" s="4">
        <v>236</v>
      </c>
      <c r="V81" s="4">
        <v>271</v>
      </c>
      <c r="W81" s="4">
        <v>199</v>
      </c>
      <c r="X81" s="4">
        <v>141</v>
      </c>
    </row>
    <row r="82" spans="2:24" x14ac:dyDescent="0.25">
      <c r="B82" s="321"/>
      <c r="C82" s="39">
        <v>16</v>
      </c>
      <c r="D82" s="4">
        <v>3880</v>
      </c>
      <c r="E82" s="4">
        <v>6326</v>
      </c>
      <c r="F82" s="4">
        <v>6276</v>
      </c>
      <c r="G82" s="4">
        <v>4397</v>
      </c>
      <c r="H82" s="4">
        <v>2309</v>
      </c>
      <c r="J82" s="321"/>
      <c r="K82" s="39">
        <v>16</v>
      </c>
      <c r="L82" s="4">
        <v>959</v>
      </c>
      <c r="M82" s="4">
        <v>1573</v>
      </c>
      <c r="N82" s="4">
        <v>1614</v>
      </c>
      <c r="O82" s="4">
        <v>1142</v>
      </c>
      <c r="P82" s="4">
        <v>649</v>
      </c>
      <c r="R82" s="321"/>
      <c r="S82" s="39">
        <v>16</v>
      </c>
      <c r="T82" s="4">
        <v>327</v>
      </c>
      <c r="U82" s="4">
        <v>566</v>
      </c>
      <c r="V82" s="4">
        <v>596</v>
      </c>
      <c r="W82" s="4">
        <v>408</v>
      </c>
      <c r="X82" s="4">
        <v>239</v>
      </c>
    </row>
    <row r="83" spans="2:24" x14ac:dyDescent="0.25">
      <c r="B83" s="321"/>
      <c r="C83" s="39">
        <v>12</v>
      </c>
      <c r="D83" s="4">
        <v>6888</v>
      </c>
      <c r="E83" s="4">
        <v>9068</v>
      </c>
      <c r="F83" s="4">
        <v>7599</v>
      </c>
      <c r="G83" s="4">
        <v>4813</v>
      </c>
      <c r="H83" s="4">
        <v>2509</v>
      </c>
      <c r="J83" s="321"/>
      <c r="K83" s="39">
        <v>12</v>
      </c>
      <c r="L83" s="4">
        <v>1672</v>
      </c>
      <c r="M83" s="4">
        <v>2426</v>
      </c>
      <c r="N83" s="4">
        <v>2208</v>
      </c>
      <c r="O83" s="4">
        <v>1506</v>
      </c>
      <c r="P83" s="4">
        <v>903</v>
      </c>
      <c r="R83" s="321"/>
      <c r="S83" s="39">
        <v>12</v>
      </c>
      <c r="T83" s="4">
        <v>479</v>
      </c>
      <c r="U83" s="4">
        <v>761</v>
      </c>
      <c r="V83" s="4">
        <v>715</v>
      </c>
      <c r="W83" s="4">
        <v>551</v>
      </c>
      <c r="X83" s="4">
        <v>331</v>
      </c>
    </row>
    <row r="84" spans="2:24" x14ac:dyDescent="0.25">
      <c r="B84" s="321"/>
      <c r="C84" s="39">
        <v>8</v>
      </c>
      <c r="D84" s="4">
        <v>5950</v>
      </c>
      <c r="E84" s="4">
        <v>6790</v>
      </c>
      <c r="F84" s="4">
        <v>5330</v>
      </c>
      <c r="G84" s="4">
        <v>3307</v>
      </c>
      <c r="H84" s="4">
        <v>1747</v>
      </c>
      <c r="J84" s="321"/>
      <c r="K84" s="39">
        <v>8</v>
      </c>
      <c r="L84" s="4">
        <v>1238</v>
      </c>
      <c r="M84" s="4">
        <v>1446</v>
      </c>
      <c r="N84" s="4">
        <v>1195</v>
      </c>
      <c r="O84" s="4">
        <v>704</v>
      </c>
      <c r="P84" s="4">
        <v>429</v>
      </c>
      <c r="R84" s="321"/>
      <c r="S84" s="39">
        <v>8</v>
      </c>
      <c r="T84" s="4">
        <v>288</v>
      </c>
      <c r="U84" s="4">
        <v>494</v>
      </c>
      <c r="V84" s="4">
        <v>471</v>
      </c>
      <c r="W84" s="4">
        <v>324</v>
      </c>
      <c r="X84" s="4">
        <v>212</v>
      </c>
    </row>
    <row r="85" spans="2:24" x14ac:dyDescent="0.25">
      <c r="B85" s="322"/>
      <c r="C85" s="39">
        <v>4</v>
      </c>
      <c r="D85" s="4">
        <v>740</v>
      </c>
      <c r="E85" s="4">
        <v>881</v>
      </c>
      <c r="F85" s="4">
        <v>653</v>
      </c>
      <c r="G85" s="4">
        <v>388</v>
      </c>
      <c r="H85" s="4">
        <v>212</v>
      </c>
      <c r="J85" s="322"/>
      <c r="K85" s="39">
        <v>4</v>
      </c>
      <c r="L85" s="4">
        <v>152</v>
      </c>
      <c r="M85" s="4">
        <v>216</v>
      </c>
      <c r="N85" s="4">
        <v>214</v>
      </c>
      <c r="O85" s="4">
        <v>160</v>
      </c>
      <c r="P85" s="4">
        <v>97</v>
      </c>
      <c r="R85" s="322"/>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303" t="s">
        <v>2</v>
      </c>
      <c r="C87" s="305"/>
      <c r="D87" s="4">
        <f>SUM(D38:D86)</f>
        <v>101302</v>
      </c>
      <c r="E87" s="4">
        <f t="shared" ref="E87:H87" si="1">SUM(E38:E86)</f>
        <v>77973</v>
      </c>
      <c r="F87" s="4">
        <f t="shared" si="1"/>
        <v>51537</v>
      </c>
      <c r="G87" s="4">
        <f t="shared" si="1"/>
        <v>29959</v>
      </c>
      <c r="H87" s="4">
        <f t="shared" si="1"/>
        <v>15903</v>
      </c>
      <c r="J87" s="303" t="s">
        <v>2</v>
      </c>
      <c r="K87" s="305"/>
      <c r="L87" s="4">
        <f>SUM(L38:L86)</f>
        <v>13325</v>
      </c>
      <c r="M87" s="4">
        <f>SUM(M38:M86)</f>
        <v>15093</v>
      </c>
      <c r="N87" s="4">
        <f>SUM(N38:N86)</f>
        <v>13277</v>
      </c>
      <c r="O87" s="4">
        <f>SUM(O38:O86)</f>
        <v>9678</v>
      </c>
      <c r="P87" s="4">
        <f>SUM(P38:P86)</f>
        <v>6354</v>
      </c>
      <c r="R87" s="303" t="s">
        <v>2</v>
      </c>
      <c r="S87" s="305"/>
      <c r="T87" s="4">
        <f>SUM(T38:T86)</f>
        <v>2821</v>
      </c>
      <c r="U87" s="4">
        <f>SUM(U38:U86)</f>
        <v>5362</v>
      </c>
      <c r="V87" s="4">
        <f>SUM(V38:V86)</f>
        <v>6442</v>
      </c>
      <c r="W87" s="4">
        <f>SUM(W38:W86)</f>
        <v>5847</v>
      </c>
      <c r="X87" s="4">
        <f>SUM(X38:X86)</f>
        <v>4339</v>
      </c>
    </row>
    <row r="88" spans="2:24" x14ac:dyDescent="0.25">
      <c r="B88" s="303" t="s">
        <v>171</v>
      </c>
      <c r="C88" s="305"/>
      <c r="D88" s="4">
        <v>1939</v>
      </c>
      <c r="E88" s="4">
        <v>4955</v>
      </c>
      <c r="F88" s="4">
        <v>7938</v>
      </c>
      <c r="G88" s="4">
        <v>8966</v>
      </c>
      <c r="H88" s="4">
        <v>8003</v>
      </c>
      <c r="J88" s="303" t="s">
        <v>171</v>
      </c>
      <c r="K88" s="305"/>
      <c r="L88" s="4">
        <v>1939</v>
      </c>
      <c r="M88" s="4">
        <v>4955</v>
      </c>
      <c r="N88" s="4">
        <v>7938</v>
      </c>
      <c r="O88" s="4">
        <v>8966</v>
      </c>
      <c r="P88" s="4">
        <v>8003</v>
      </c>
      <c r="R88" s="303" t="s">
        <v>171</v>
      </c>
      <c r="S88" s="305"/>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tabColor theme="5" tint="0.79998168889431442"/>
  </sheetPr>
  <dimension ref="B2:AH225"/>
  <sheetViews>
    <sheetView zoomScale="85" zoomScaleNormal="85" workbookViewId="0">
      <selection activeCell="AE40" sqref="AE40"/>
    </sheetView>
  </sheetViews>
  <sheetFormatPr defaultRowHeight="15" x14ac:dyDescent="0.25"/>
  <cols>
    <col min="6" max="6" width="9.140625" customWidth="1"/>
  </cols>
  <sheetData>
    <row r="2" spans="2:29" ht="18.75" x14ac:dyDescent="0.3">
      <c r="B2" s="237" t="s">
        <v>431</v>
      </c>
      <c r="C2" s="237"/>
      <c r="D2" s="237"/>
      <c r="E2" s="237"/>
      <c r="F2" s="237"/>
      <c r="G2" s="237"/>
      <c r="H2" s="237"/>
      <c r="I2" s="237"/>
      <c r="J2" s="237"/>
      <c r="K2" s="237"/>
      <c r="L2" s="237"/>
      <c r="M2" s="237"/>
      <c r="N2" s="237"/>
      <c r="O2" s="237"/>
      <c r="P2" s="237"/>
      <c r="Q2" s="237"/>
      <c r="R2" s="237"/>
      <c r="S2" s="237"/>
      <c r="T2" s="237"/>
      <c r="U2" s="237"/>
    </row>
    <row r="3" spans="2:29" ht="55.5" customHeight="1" x14ac:dyDescent="0.25">
      <c r="B3" s="326" t="s">
        <v>289</v>
      </c>
      <c r="C3" s="326"/>
      <c r="D3" s="326"/>
      <c r="E3" s="326"/>
      <c r="F3" s="326"/>
      <c r="G3" s="326"/>
      <c r="H3" s="326"/>
      <c r="I3" s="326"/>
      <c r="J3" s="326"/>
      <c r="K3" s="326"/>
      <c r="L3" s="326"/>
      <c r="M3" s="326"/>
      <c r="N3" s="326"/>
      <c r="O3" s="326"/>
      <c r="P3" s="326"/>
      <c r="Q3" s="326"/>
      <c r="R3" s="326"/>
      <c r="S3" s="326"/>
      <c r="T3" s="326"/>
      <c r="U3" s="326"/>
    </row>
    <row r="4" spans="2:29" ht="128.25" customHeight="1" x14ac:dyDescent="0.25">
      <c r="B4" s="326"/>
      <c r="C4" s="326"/>
      <c r="D4" s="326"/>
      <c r="E4" s="326"/>
      <c r="F4" s="326"/>
      <c r="G4" s="326"/>
      <c r="H4" s="326"/>
      <c r="I4" s="326"/>
      <c r="J4" s="326"/>
      <c r="K4" s="326"/>
      <c r="L4" s="326"/>
      <c r="M4" s="326"/>
      <c r="N4" s="326"/>
      <c r="O4" s="326"/>
      <c r="P4" s="326"/>
      <c r="Q4" s="326"/>
      <c r="R4" s="326"/>
      <c r="S4" s="326"/>
      <c r="T4" s="326"/>
      <c r="U4" s="326"/>
    </row>
    <row r="6" spans="2:29" x14ac:dyDescent="0.25">
      <c r="B6" s="241" t="s">
        <v>272</v>
      </c>
      <c r="C6" s="241"/>
      <c r="D6" s="241"/>
      <c r="E6" s="241"/>
      <c r="F6" s="241"/>
      <c r="G6" s="241"/>
      <c r="I6" s="246" t="s">
        <v>271</v>
      </c>
      <c r="J6" s="247"/>
      <c r="K6" s="247"/>
      <c r="L6" s="247"/>
      <c r="M6" s="247"/>
      <c r="N6" s="248"/>
      <c r="P6" s="241" t="s">
        <v>247</v>
      </c>
      <c r="Q6" s="241"/>
      <c r="R6" s="241"/>
      <c r="S6" s="241"/>
      <c r="T6" s="241"/>
      <c r="U6" s="241"/>
      <c r="W6" s="241" t="s">
        <v>230</v>
      </c>
      <c r="X6" s="241"/>
      <c r="Y6" s="241"/>
      <c r="Z6" s="241"/>
      <c r="AA6" s="241"/>
      <c r="AB6" s="241"/>
      <c r="AC6" s="241"/>
    </row>
    <row r="7" spans="2:29" x14ac:dyDescent="0.25">
      <c r="B7" s="240" t="s">
        <v>166</v>
      </c>
      <c r="C7" s="255" t="s">
        <v>22</v>
      </c>
      <c r="D7" s="255"/>
      <c r="E7" s="255"/>
      <c r="F7" s="255"/>
      <c r="G7" s="255"/>
      <c r="I7" s="260" t="s">
        <v>166</v>
      </c>
      <c r="J7" s="281" t="s">
        <v>22</v>
      </c>
      <c r="K7" s="302"/>
      <c r="L7" s="302"/>
      <c r="M7" s="302"/>
      <c r="N7" s="282"/>
      <c r="P7" s="260" t="s">
        <v>166</v>
      </c>
      <c r="Q7" s="281" t="s">
        <v>22</v>
      </c>
      <c r="R7" s="302"/>
      <c r="S7" s="302"/>
      <c r="T7" s="302"/>
      <c r="U7" s="282"/>
      <c r="W7" s="292" t="s">
        <v>2</v>
      </c>
      <c r="X7" s="292"/>
      <c r="Y7" s="255">
        <f>31971*4</f>
        <v>127884</v>
      </c>
      <c r="Z7" s="255"/>
      <c r="AA7" s="255"/>
      <c r="AB7" s="255"/>
      <c r="AC7" s="255"/>
    </row>
    <row r="8" spans="2:29" x14ac:dyDescent="0.25">
      <c r="B8" s="240"/>
      <c r="C8" s="2">
        <v>4</v>
      </c>
      <c r="D8" s="2">
        <v>6</v>
      </c>
      <c r="E8" s="2">
        <v>8</v>
      </c>
      <c r="F8" s="2">
        <v>10</v>
      </c>
      <c r="G8" s="2">
        <v>12</v>
      </c>
      <c r="I8" s="243"/>
      <c r="J8" s="2">
        <v>4</v>
      </c>
      <c r="K8" s="2">
        <v>6</v>
      </c>
      <c r="L8" s="2">
        <v>8</v>
      </c>
      <c r="M8" s="2">
        <v>10</v>
      </c>
      <c r="N8" s="2">
        <v>12</v>
      </c>
      <c r="P8" s="243"/>
      <c r="Q8" s="2">
        <v>4</v>
      </c>
      <c r="R8" s="2">
        <v>6</v>
      </c>
      <c r="S8" s="2">
        <v>8</v>
      </c>
      <c r="T8" s="2">
        <v>10</v>
      </c>
      <c r="U8" s="2">
        <v>12</v>
      </c>
      <c r="W8" s="292" t="s">
        <v>231</v>
      </c>
      <c r="X8" s="292"/>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60"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327"/>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327"/>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43"/>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92">
        <v>1</v>
      </c>
      <c r="X13" s="292"/>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92" t="s">
        <v>170</v>
      </c>
      <c r="X14" s="292"/>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41" t="s">
        <v>244</v>
      </c>
      <c r="X16" s="241"/>
      <c r="Y16" s="241"/>
      <c r="Z16" s="241"/>
      <c r="AA16" s="241"/>
      <c r="AB16" s="241"/>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324" t="s">
        <v>245</v>
      </c>
      <c r="X17" s="255" t="s">
        <v>22</v>
      </c>
      <c r="Y17" s="255"/>
      <c r="Z17" s="255"/>
      <c r="AA17" s="255"/>
      <c r="AB17" s="255"/>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324"/>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93" t="s">
        <v>282</v>
      </c>
      <c r="X23" s="293"/>
      <c r="Y23" s="293"/>
      <c r="Z23" s="293"/>
      <c r="AA23" s="293"/>
      <c r="AB23" s="293"/>
      <c r="AC23" s="293"/>
      <c r="AD23" s="293"/>
    </row>
    <row r="24" spans="2:34" x14ac:dyDescent="0.25">
      <c r="W24" s="303" t="s">
        <v>22</v>
      </c>
      <c r="X24" s="304"/>
      <c r="Y24" s="305"/>
      <c r="Z24" s="55">
        <v>4</v>
      </c>
      <c r="AA24" s="55">
        <v>6</v>
      </c>
      <c r="AB24" s="55">
        <v>8</v>
      </c>
      <c r="AC24" s="55">
        <v>10</v>
      </c>
      <c r="AD24" s="55">
        <v>12</v>
      </c>
      <c r="AE24" s="325" t="s">
        <v>288</v>
      </c>
      <c r="AF24" s="325"/>
    </row>
    <row r="25" spans="2:34" x14ac:dyDescent="0.25">
      <c r="B25" s="241" t="s">
        <v>248</v>
      </c>
      <c r="C25" s="241"/>
      <c r="D25" s="241"/>
      <c r="E25" s="241"/>
      <c r="F25" s="241"/>
      <c r="G25" s="241"/>
      <c r="I25" s="241" t="s">
        <v>249</v>
      </c>
      <c r="J25" s="241"/>
      <c r="K25" s="241"/>
      <c r="L25" s="241"/>
      <c r="M25" s="241"/>
      <c r="N25" s="241"/>
      <c r="P25" s="241" t="s">
        <v>250</v>
      </c>
      <c r="Q25" s="241"/>
      <c r="R25" s="241"/>
      <c r="S25" s="241"/>
      <c r="T25" s="241"/>
      <c r="U25" s="241"/>
      <c r="W25" s="2" t="s">
        <v>255</v>
      </c>
      <c r="X25" s="2"/>
      <c r="Y25" s="2"/>
      <c r="Z25" s="255">
        <v>9200</v>
      </c>
      <c r="AA25" s="255"/>
      <c r="AB25" s="255"/>
      <c r="AC25" s="255"/>
      <c r="AD25" s="255"/>
      <c r="AE25" s="325"/>
      <c r="AF25" s="325"/>
    </row>
    <row r="26" spans="2:34" x14ac:dyDescent="0.25">
      <c r="B26" s="240" t="s">
        <v>166</v>
      </c>
      <c r="C26" s="255" t="s">
        <v>22</v>
      </c>
      <c r="D26" s="255"/>
      <c r="E26" s="255"/>
      <c r="F26" s="255"/>
      <c r="G26" s="255"/>
      <c r="I26" s="240" t="s">
        <v>166</v>
      </c>
      <c r="J26" s="255" t="s">
        <v>22</v>
      </c>
      <c r="K26" s="255"/>
      <c r="L26" s="255"/>
      <c r="M26" s="255"/>
      <c r="N26" s="255"/>
      <c r="P26" s="240" t="s">
        <v>166</v>
      </c>
      <c r="Q26" s="255" t="s">
        <v>22</v>
      </c>
      <c r="R26" s="255"/>
      <c r="S26" s="255"/>
      <c r="T26" s="255"/>
      <c r="U26" s="255"/>
      <c r="V26" t="s">
        <v>269</v>
      </c>
      <c r="W26" s="254" t="s">
        <v>284</v>
      </c>
      <c r="X26" s="254"/>
      <c r="Y26" s="254"/>
      <c r="Z26" s="56">
        <f>INDEX(J9:J23,MATCH($AE$27,$I9:$I23,0))</f>
        <v>0.44867358708189159</v>
      </c>
      <c r="AA26" s="56">
        <f>INDEX(K9:K23,MATCH($AE$27,$I9:$I23,0))</f>
        <v>0.37533875338753386</v>
      </c>
      <c r="AB26" s="56">
        <f>INDEX(L9:L23,MATCH($AE$27,$I9:$I23,0))</f>
        <v>0.28501787455313615</v>
      </c>
      <c r="AC26" s="56">
        <f>INDEX(M9:M23,MATCH($AE$27,$I9:$I23,0))</f>
        <v>0.23558783477076714</v>
      </c>
      <c r="AD26" s="56">
        <f>INDEX(N9:N23,MATCH($AE$27,$I9:$I23,0))</f>
        <v>0.17421335379892555</v>
      </c>
      <c r="AE26" s="2" t="s">
        <v>223</v>
      </c>
      <c r="AF26" s="2" t="s">
        <v>279</v>
      </c>
    </row>
    <row r="27" spans="2:34" x14ac:dyDescent="0.25">
      <c r="B27" s="240"/>
      <c r="C27" s="2">
        <v>4</v>
      </c>
      <c r="D27" s="2">
        <v>6</v>
      </c>
      <c r="E27" s="2">
        <v>8</v>
      </c>
      <c r="F27" s="2">
        <v>10</v>
      </c>
      <c r="G27" s="2">
        <v>12</v>
      </c>
      <c r="I27" s="240"/>
      <c r="J27" s="2">
        <v>4</v>
      </c>
      <c r="K27" s="2">
        <v>6</v>
      </c>
      <c r="L27" s="2">
        <v>8</v>
      </c>
      <c r="M27" s="2">
        <v>10</v>
      </c>
      <c r="N27" s="2">
        <v>12</v>
      </c>
      <c r="P27" s="240"/>
      <c r="Q27" s="2">
        <v>4</v>
      </c>
      <c r="R27" s="2">
        <v>6</v>
      </c>
      <c r="S27" s="2">
        <v>8</v>
      </c>
      <c r="T27" s="2">
        <v>10</v>
      </c>
      <c r="U27" s="2">
        <v>12</v>
      </c>
      <c r="W27" s="254" t="s">
        <v>285</v>
      </c>
      <c r="X27" s="254"/>
      <c r="Y27" s="254"/>
      <c r="Z27" s="56">
        <f>INDEX(Q9:Q21,MATCH($AE$27,$P9:$P21,0))</f>
        <v>0.32258064516129031</v>
      </c>
      <c r="AA27" s="56">
        <f>INDEX(R9:R21,MATCH($AE$27,$P9:$P21,0))</f>
        <v>0.25294117647058822</v>
      </c>
      <c r="AB27" s="56">
        <f>INDEX(S9:S21,MATCH($AE$27,$P9:$P21,0))</f>
        <v>0.19640946379740815</v>
      </c>
      <c r="AC27" s="56">
        <f>INDEX(T9:T21,MATCH($AE$27,$P9:$P21,0))</f>
        <v>0.14501661129568105</v>
      </c>
      <c r="AD27" s="56">
        <f>INDEX(U9:U21,MATCH($AE$27,$P9:$P21,0))</f>
        <v>0.10617283950617284</v>
      </c>
      <c r="AE27" s="57" t="s">
        <v>203</v>
      </c>
      <c r="AF27" s="57" t="s">
        <v>226</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54" t="s">
        <v>256</v>
      </c>
      <c r="X28" s="254"/>
      <c r="Y28" s="254"/>
      <c r="Z28" s="255">
        <v>3900</v>
      </c>
      <c r="AA28" s="255"/>
      <c r="AB28" s="255"/>
      <c r="AC28" s="255"/>
      <c r="AD28" s="255"/>
      <c r="AE28" s="323" t="s">
        <v>287</v>
      </c>
      <c r="AF28" s="283"/>
      <c r="AG28" s="283"/>
      <c r="AH28" s="283"/>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54" t="s">
        <v>286</v>
      </c>
      <c r="X29" s="254"/>
      <c r="Y29" s="254"/>
      <c r="Z29" s="56">
        <f>INDEX(J9:J23,MATCH($AF$27,$I9:$I23,0))</f>
        <v>0.71511627906976749</v>
      </c>
      <c r="AA29" s="56">
        <f>INDEX(K9:K23,MATCH($AF$27,$I9:$I23,0))</f>
        <v>0.6541710665258712</v>
      </c>
      <c r="AB29" s="56">
        <f>INDEX(L9:L23,MATCH($AF$27,$I9:$I23,0))</f>
        <v>0.59143710587454368</v>
      </c>
      <c r="AC29" s="56">
        <f>INDEX(M9:M23,MATCH($AF$27,$I9:$I23,0))</f>
        <v>0.51777916406737368</v>
      </c>
      <c r="AD29" s="56">
        <f>INDEX(N9:N23,MATCH($AF$27,$I9:$I23,0))</f>
        <v>0.45178640030733769</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54" t="s">
        <v>257</v>
      </c>
      <c r="X30" s="254"/>
      <c r="Y30" s="254"/>
      <c r="Z30" s="255">
        <v>-1300</v>
      </c>
      <c r="AA30" s="255"/>
      <c r="AB30" s="255"/>
      <c r="AC30" s="255"/>
      <c r="AD30" s="255"/>
      <c r="AE30" s="323" t="s">
        <v>265</v>
      </c>
      <c r="AF30" s="283"/>
      <c r="AG30" s="283"/>
      <c r="AH30" s="283"/>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54" t="s">
        <v>280</v>
      </c>
      <c r="X31" s="254"/>
      <c r="Y31" s="254"/>
      <c r="Z31" s="64">
        <f>$Z$25*Z27+$Z$28*(Z26-Z27)+$Z$30*(1-Z26)</f>
        <v>2742.7800721806752</v>
      </c>
      <c r="AA31" s="64">
        <f>$Z$25*AA27+$Z$28*(AA26-AA27)+$Z$30*(1-AA26)</f>
        <v>1992.3497529092938</v>
      </c>
      <c r="AB31" s="64">
        <f>$Z$25*AB27+$Z$28*(AB26-AB27)+$Z$30*(1-AB26)</f>
        <v>1223.063105802571</v>
      </c>
      <c r="AC31" s="64">
        <f>$Z$25*AC27+$Z$28*(AC26-AC27)+$Z$30*(1-AC26)</f>
        <v>693.64478067509879</v>
      </c>
      <c r="AD31" s="64">
        <f>$Z$25*AD27+$Z$28*(AD26-AD27)+$Z$30*(1-AD26)</f>
        <v>168.62548913712908</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54" t="s">
        <v>281</v>
      </c>
      <c r="X32" s="254"/>
      <c r="Y32" s="254"/>
      <c r="Z32" s="64">
        <f>$Z$28*Z29+$Z$30*(1-Z29)</f>
        <v>2418.604651162791</v>
      </c>
      <c r="AA32" s="64">
        <f>$Z$28*AA29+$Z$30*(1-AA29)</f>
        <v>2101.6895459345305</v>
      </c>
      <c r="AB32" s="64">
        <f>$Z$28*AB29+$Z$30*(1-AB29)</f>
        <v>1775.4729505476273</v>
      </c>
      <c r="AC32" s="64">
        <f>$Z$28*AC29+$Z$30*(1-AC29)</f>
        <v>1392.4516531503432</v>
      </c>
      <c r="AD32" s="64">
        <f>$Z$28*AD29+$Z$30*(1-AD29)</f>
        <v>1049.2892815981559</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54" t="s">
        <v>266</v>
      </c>
      <c r="X33" s="254"/>
      <c r="Y33" s="254"/>
      <c r="Z33" s="64">
        <f>Z32-Z31</f>
        <v>-324.17542101788422</v>
      </c>
      <c r="AA33" s="64">
        <f>AA32-AA31</f>
        <v>109.33979302523676</v>
      </c>
      <c r="AB33" s="64">
        <f>AB32-AB31</f>
        <v>552.40984474505626</v>
      </c>
      <c r="AC33" s="64">
        <f>AC32-AC31</f>
        <v>698.8068724752444</v>
      </c>
      <c r="AD33" s="64">
        <f>AD32-AD31</f>
        <v>880.66379246102679</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93" t="s">
        <v>264</v>
      </c>
      <c r="X35" s="293"/>
      <c r="Y35" s="293"/>
      <c r="Z35" s="293"/>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54" t="s">
        <v>283</v>
      </c>
      <c r="X36" s="254"/>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54" t="s">
        <v>263</v>
      </c>
      <c r="X40" s="254"/>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54" t="s">
        <v>267</v>
      </c>
      <c r="X41" s="254"/>
      <c r="Y41" s="4">
        <v>9200</v>
      </c>
      <c r="Z41" s="4">
        <f>Y41*1.5</f>
        <v>13800</v>
      </c>
    </row>
    <row r="44" spans="2:30" ht="18.75" x14ac:dyDescent="0.3">
      <c r="B44" s="237" t="s">
        <v>46</v>
      </c>
      <c r="C44" s="237"/>
      <c r="D44" s="237"/>
      <c r="E44" s="237"/>
      <c r="F44" s="237"/>
      <c r="G44" s="237"/>
      <c r="H44" s="237"/>
      <c r="I44" s="237"/>
      <c r="J44" s="237"/>
      <c r="K44" s="237"/>
      <c r="L44" s="237"/>
      <c r="M44" s="237"/>
      <c r="N44" s="237"/>
      <c r="O44" s="237"/>
      <c r="P44" s="237"/>
      <c r="Q44" s="237"/>
      <c r="R44" s="237"/>
      <c r="S44" s="237"/>
      <c r="T44" s="237"/>
      <c r="U44" s="237"/>
      <c r="V44" s="237"/>
      <c r="W44" s="237"/>
      <c r="X44" s="237"/>
      <c r="Y44" s="237"/>
      <c r="Z44" s="237"/>
      <c r="AA44" s="237"/>
      <c r="AB44" s="237"/>
    </row>
    <row r="45" spans="2:30" x14ac:dyDescent="0.25">
      <c r="Q45" s="46"/>
      <c r="R45" s="46"/>
      <c r="S45" s="46"/>
      <c r="T45" s="46"/>
      <c r="U45" s="46"/>
    </row>
    <row r="46" spans="2:30" x14ac:dyDescent="0.25">
      <c r="B46" s="241" t="s">
        <v>223</v>
      </c>
      <c r="C46" s="241"/>
      <c r="D46" s="241"/>
      <c r="E46" s="241"/>
      <c r="F46" s="241"/>
      <c r="G46" s="241"/>
      <c r="I46" s="241" t="s">
        <v>209</v>
      </c>
      <c r="J46" s="241"/>
      <c r="K46" s="241"/>
      <c r="L46" s="241"/>
      <c r="M46" s="241"/>
      <c r="N46" s="241"/>
      <c r="P46" s="241" t="s">
        <v>209</v>
      </c>
      <c r="Q46" s="241"/>
      <c r="R46" s="241"/>
      <c r="S46" s="241"/>
      <c r="T46" s="241"/>
      <c r="U46" s="241"/>
      <c r="W46" s="241" t="s">
        <v>237</v>
      </c>
      <c r="X46" s="241"/>
      <c r="Y46" s="241"/>
      <c r="Z46" s="241"/>
      <c r="AA46" s="241"/>
      <c r="AB46" s="241"/>
    </row>
    <row r="47" spans="2:30" x14ac:dyDescent="0.25">
      <c r="B47" s="240" t="s">
        <v>166</v>
      </c>
      <c r="C47" s="255" t="s">
        <v>22</v>
      </c>
      <c r="D47" s="255"/>
      <c r="E47" s="255"/>
      <c r="F47" s="255"/>
      <c r="G47" s="255"/>
      <c r="I47" s="240" t="s">
        <v>166</v>
      </c>
      <c r="J47" s="255" t="s">
        <v>22</v>
      </c>
      <c r="K47" s="255"/>
      <c r="L47" s="255"/>
      <c r="M47" s="255"/>
      <c r="N47" s="255"/>
      <c r="P47" s="240" t="s">
        <v>166</v>
      </c>
      <c r="Q47" s="255" t="s">
        <v>22</v>
      </c>
      <c r="R47" s="255"/>
      <c r="S47" s="255"/>
      <c r="T47" s="255"/>
      <c r="U47" s="255"/>
      <c r="W47" s="240" t="s">
        <v>166</v>
      </c>
      <c r="X47" s="255" t="s">
        <v>22</v>
      </c>
      <c r="Y47" s="255"/>
      <c r="Z47" s="255"/>
      <c r="AA47" s="255"/>
      <c r="AB47" s="255"/>
    </row>
    <row r="48" spans="2:30" x14ac:dyDescent="0.25">
      <c r="B48" s="240"/>
      <c r="C48" s="2">
        <v>4</v>
      </c>
      <c r="D48" s="2">
        <v>6</v>
      </c>
      <c r="E48" s="2">
        <v>8</v>
      </c>
      <c r="F48" s="2">
        <v>10</v>
      </c>
      <c r="G48" s="2">
        <v>12</v>
      </c>
      <c r="I48" s="240"/>
      <c r="J48" s="2">
        <v>4</v>
      </c>
      <c r="K48" s="2">
        <v>6</v>
      </c>
      <c r="L48" s="2">
        <v>8</v>
      </c>
      <c r="M48" s="2">
        <v>10</v>
      </c>
      <c r="N48" s="2">
        <v>12</v>
      </c>
      <c r="P48" s="240"/>
      <c r="Q48" s="2">
        <v>4</v>
      </c>
      <c r="R48" s="2">
        <v>6</v>
      </c>
      <c r="S48" s="2">
        <v>8</v>
      </c>
      <c r="T48" s="2">
        <v>10</v>
      </c>
      <c r="U48" s="2">
        <v>12</v>
      </c>
      <c r="W48" s="240"/>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46" t="s">
        <v>237</v>
      </c>
      <c r="C63" s="247"/>
      <c r="D63" s="247"/>
      <c r="E63" s="247"/>
      <c r="F63" s="247"/>
      <c r="G63" s="248"/>
      <c r="I63" s="241" t="s">
        <v>210</v>
      </c>
      <c r="J63" s="241"/>
      <c r="K63" s="241"/>
      <c r="L63" s="241"/>
      <c r="M63" s="241"/>
      <c r="N63" s="241"/>
      <c r="P63" s="241" t="s">
        <v>210</v>
      </c>
      <c r="Q63" s="241"/>
      <c r="R63" s="241"/>
      <c r="S63" s="241"/>
      <c r="T63" s="241"/>
      <c r="U63" s="241"/>
      <c r="W63" s="241" t="s">
        <v>233</v>
      </c>
      <c r="X63" s="241"/>
      <c r="Y63" s="241"/>
      <c r="Z63" s="241"/>
      <c r="AA63" s="241"/>
      <c r="AB63" s="241"/>
    </row>
    <row r="64" spans="2:28" x14ac:dyDescent="0.25">
      <c r="B64" s="2" t="s">
        <v>22</v>
      </c>
      <c r="C64" s="4">
        <v>4</v>
      </c>
      <c r="D64" s="4">
        <v>6</v>
      </c>
      <c r="E64" s="4">
        <v>8</v>
      </c>
      <c r="F64" s="4">
        <v>10</v>
      </c>
      <c r="G64" s="4">
        <v>12</v>
      </c>
      <c r="I64" s="240" t="s">
        <v>166</v>
      </c>
      <c r="J64" s="255" t="s">
        <v>22</v>
      </c>
      <c r="K64" s="255"/>
      <c r="L64" s="255"/>
      <c r="M64" s="255"/>
      <c r="N64" s="255"/>
      <c r="P64" s="240" t="s">
        <v>166</v>
      </c>
      <c r="Q64" s="255" t="s">
        <v>22</v>
      </c>
      <c r="R64" s="255"/>
      <c r="S64" s="255"/>
      <c r="T64" s="255"/>
      <c r="U64" s="255"/>
      <c r="W64" s="240" t="s">
        <v>166</v>
      </c>
      <c r="X64" s="255" t="s">
        <v>22</v>
      </c>
      <c r="Y64" s="255"/>
      <c r="Z64" s="255"/>
      <c r="AA64" s="255"/>
      <c r="AB64" s="255"/>
    </row>
    <row r="65" spans="2:28" x14ac:dyDescent="0.25">
      <c r="B65" s="2" t="s">
        <v>25</v>
      </c>
      <c r="C65" s="43">
        <v>0.8</v>
      </c>
      <c r="D65" s="43">
        <v>0.62068965517241381</v>
      </c>
      <c r="E65" s="43">
        <v>0.65454545454545454</v>
      </c>
      <c r="F65" s="43">
        <v>0.60759493670886067</v>
      </c>
      <c r="G65" s="43">
        <v>0.51851851851851849</v>
      </c>
      <c r="I65" s="240"/>
      <c r="J65" s="2">
        <v>4</v>
      </c>
      <c r="K65" s="2">
        <v>6</v>
      </c>
      <c r="L65" s="2">
        <v>8</v>
      </c>
      <c r="M65" s="2">
        <v>10</v>
      </c>
      <c r="N65" s="2">
        <v>12</v>
      </c>
      <c r="P65" s="240"/>
      <c r="Q65" s="2">
        <v>4</v>
      </c>
      <c r="R65" s="2">
        <v>6</v>
      </c>
      <c r="S65" s="2">
        <v>8</v>
      </c>
      <c r="T65" s="2">
        <v>10</v>
      </c>
      <c r="U65" s="2">
        <v>12</v>
      </c>
      <c r="W65" s="240"/>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46" t="s">
        <v>290</v>
      </c>
      <c r="C70" s="247"/>
      <c r="D70" s="247"/>
      <c r="E70" s="247"/>
      <c r="F70" s="247"/>
      <c r="G70" s="248"/>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41" t="s">
        <v>222</v>
      </c>
      <c r="C81" s="241"/>
      <c r="D81" s="241"/>
      <c r="E81" s="241"/>
      <c r="F81" s="241"/>
      <c r="G81" s="241"/>
      <c r="I81" s="241" t="s">
        <v>211</v>
      </c>
      <c r="J81" s="241"/>
      <c r="K81" s="241"/>
      <c r="L81" s="241"/>
      <c r="M81" s="241"/>
      <c r="N81" s="241"/>
      <c r="P81" s="241" t="s">
        <v>211</v>
      </c>
      <c r="Q81" s="241"/>
      <c r="R81" s="241"/>
      <c r="S81" s="241"/>
      <c r="T81" s="241"/>
      <c r="U81" s="241"/>
      <c r="W81" s="241" t="s">
        <v>238</v>
      </c>
      <c r="X81" s="241"/>
      <c r="Y81" s="241"/>
      <c r="Z81" s="241"/>
      <c r="AA81" s="241"/>
      <c r="AB81" s="241"/>
    </row>
    <row r="82" spans="2:28" x14ac:dyDescent="0.25">
      <c r="B82" s="240" t="s">
        <v>166</v>
      </c>
      <c r="C82" s="255" t="s">
        <v>22</v>
      </c>
      <c r="D82" s="255"/>
      <c r="E82" s="255"/>
      <c r="F82" s="255"/>
      <c r="G82" s="255"/>
      <c r="I82" s="240" t="s">
        <v>166</v>
      </c>
      <c r="J82" s="255" t="s">
        <v>22</v>
      </c>
      <c r="K82" s="255"/>
      <c r="L82" s="255"/>
      <c r="M82" s="255"/>
      <c r="N82" s="255"/>
      <c r="P82" s="240" t="s">
        <v>166</v>
      </c>
      <c r="Q82" s="255" t="s">
        <v>22</v>
      </c>
      <c r="R82" s="255"/>
      <c r="S82" s="255"/>
      <c r="T82" s="255"/>
      <c r="U82" s="255"/>
      <c r="W82" s="240" t="s">
        <v>166</v>
      </c>
      <c r="X82" s="255" t="s">
        <v>22</v>
      </c>
      <c r="Y82" s="255"/>
      <c r="Z82" s="255"/>
      <c r="AA82" s="255"/>
      <c r="AB82" s="255"/>
    </row>
    <row r="83" spans="2:28" x14ac:dyDescent="0.25">
      <c r="B83" s="240"/>
      <c r="C83" s="2">
        <v>4</v>
      </c>
      <c r="D83" s="2">
        <v>6</v>
      </c>
      <c r="E83" s="2">
        <v>8</v>
      </c>
      <c r="F83" s="2">
        <v>10</v>
      </c>
      <c r="G83" s="2">
        <v>12</v>
      </c>
      <c r="I83" s="240"/>
      <c r="J83" s="2">
        <v>4</v>
      </c>
      <c r="K83" s="2">
        <v>6</v>
      </c>
      <c r="L83" s="2">
        <v>8</v>
      </c>
      <c r="M83" s="2">
        <v>10</v>
      </c>
      <c r="N83" s="2">
        <v>12</v>
      </c>
      <c r="P83" s="240"/>
      <c r="Q83" s="2">
        <v>4</v>
      </c>
      <c r="R83" s="2">
        <v>6</v>
      </c>
      <c r="S83" s="2">
        <v>8</v>
      </c>
      <c r="T83" s="2">
        <v>10</v>
      </c>
      <c r="U83" s="2">
        <v>12</v>
      </c>
      <c r="W83" s="240"/>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46" t="s">
        <v>224</v>
      </c>
      <c r="C99" s="247"/>
      <c r="D99" s="247"/>
      <c r="E99" s="247"/>
      <c r="F99" s="247"/>
      <c r="G99" s="248"/>
      <c r="I99" s="241" t="s">
        <v>216</v>
      </c>
      <c r="J99" s="241"/>
      <c r="K99" s="241"/>
      <c r="L99" s="241"/>
      <c r="M99" s="241"/>
      <c r="N99" s="241"/>
      <c r="P99" s="241" t="s">
        <v>216</v>
      </c>
      <c r="Q99" s="241"/>
      <c r="R99" s="241"/>
      <c r="S99" s="241"/>
      <c r="T99" s="241"/>
      <c r="U99" s="241"/>
    </row>
    <row r="100" spans="2:21" x14ac:dyDescent="0.25">
      <c r="B100" s="240" t="s">
        <v>166</v>
      </c>
      <c r="C100" s="255" t="s">
        <v>22</v>
      </c>
      <c r="D100" s="255"/>
      <c r="E100" s="255"/>
      <c r="F100" s="255"/>
      <c r="G100" s="255"/>
      <c r="I100" s="240" t="s">
        <v>166</v>
      </c>
      <c r="J100" s="255" t="s">
        <v>22</v>
      </c>
      <c r="K100" s="255"/>
      <c r="L100" s="255"/>
      <c r="M100" s="255"/>
      <c r="N100" s="255"/>
      <c r="P100" s="240" t="s">
        <v>166</v>
      </c>
      <c r="Q100" s="255" t="s">
        <v>22</v>
      </c>
      <c r="R100" s="255"/>
      <c r="S100" s="255"/>
      <c r="T100" s="255"/>
      <c r="U100" s="255"/>
    </row>
    <row r="101" spans="2:21" x14ac:dyDescent="0.25">
      <c r="B101" s="240"/>
      <c r="C101" s="2">
        <v>4</v>
      </c>
      <c r="D101" s="2">
        <v>6</v>
      </c>
      <c r="E101" s="2">
        <v>8</v>
      </c>
      <c r="F101" s="2">
        <v>10</v>
      </c>
      <c r="G101" s="2">
        <v>12</v>
      </c>
      <c r="I101" s="240"/>
      <c r="J101" s="2">
        <v>4</v>
      </c>
      <c r="K101" s="2">
        <v>6</v>
      </c>
      <c r="L101" s="2">
        <v>8</v>
      </c>
      <c r="M101" s="2">
        <v>10</v>
      </c>
      <c r="N101" s="2">
        <v>12</v>
      </c>
      <c r="P101" s="240"/>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41" t="s">
        <v>217</v>
      </c>
      <c r="C117" s="241"/>
      <c r="D117" s="241"/>
      <c r="E117" s="241"/>
      <c r="F117" s="241"/>
      <c r="G117" s="241"/>
      <c r="I117" s="241" t="s">
        <v>212</v>
      </c>
      <c r="J117" s="241"/>
      <c r="K117" s="241"/>
      <c r="L117" s="241"/>
      <c r="M117" s="241"/>
      <c r="N117" s="241"/>
      <c r="P117" s="241" t="s">
        <v>212</v>
      </c>
      <c r="Q117" s="241"/>
      <c r="R117" s="241"/>
      <c r="S117" s="241"/>
      <c r="T117" s="241"/>
      <c r="U117" s="241"/>
      <c r="W117" s="241" t="s">
        <v>234</v>
      </c>
      <c r="X117" s="241"/>
      <c r="Y117" s="241"/>
      <c r="Z117" s="241"/>
      <c r="AA117" s="241"/>
      <c r="AB117" s="241"/>
    </row>
    <row r="118" spans="2:28" x14ac:dyDescent="0.25">
      <c r="B118" s="240" t="s">
        <v>166</v>
      </c>
      <c r="C118" s="255" t="s">
        <v>22</v>
      </c>
      <c r="D118" s="255"/>
      <c r="E118" s="255"/>
      <c r="F118" s="255"/>
      <c r="G118" s="255"/>
      <c r="I118" s="240" t="s">
        <v>166</v>
      </c>
      <c r="J118" s="255" t="s">
        <v>22</v>
      </c>
      <c r="K118" s="255"/>
      <c r="L118" s="255"/>
      <c r="M118" s="255"/>
      <c r="N118" s="255"/>
      <c r="P118" s="240" t="s">
        <v>166</v>
      </c>
      <c r="Q118" s="255" t="s">
        <v>22</v>
      </c>
      <c r="R118" s="255"/>
      <c r="S118" s="255"/>
      <c r="T118" s="255"/>
      <c r="U118" s="255"/>
      <c r="W118" s="240" t="s">
        <v>166</v>
      </c>
      <c r="X118" s="255" t="s">
        <v>22</v>
      </c>
      <c r="Y118" s="255"/>
      <c r="Z118" s="255"/>
      <c r="AA118" s="255"/>
      <c r="AB118" s="255"/>
    </row>
    <row r="119" spans="2:28" x14ac:dyDescent="0.25">
      <c r="B119" s="240"/>
      <c r="C119" s="2">
        <v>4</v>
      </c>
      <c r="D119" s="2">
        <v>6</v>
      </c>
      <c r="E119" s="2">
        <v>8</v>
      </c>
      <c r="F119" s="2">
        <v>10</v>
      </c>
      <c r="G119" s="2">
        <v>12</v>
      </c>
      <c r="I119" s="240"/>
      <c r="J119" s="2">
        <v>4</v>
      </c>
      <c r="K119" s="2">
        <v>6</v>
      </c>
      <c r="L119" s="2">
        <v>8</v>
      </c>
      <c r="M119" s="2">
        <v>10</v>
      </c>
      <c r="N119" s="2">
        <v>12</v>
      </c>
      <c r="P119" s="240"/>
      <c r="Q119" s="2">
        <v>4</v>
      </c>
      <c r="R119" s="2">
        <v>6</v>
      </c>
      <c r="S119" s="2">
        <v>8</v>
      </c>
      <c r="T119" s="2">
        <v>10</v>
      </c>
      <c r="U119" s="2">
        <v>12</v>
      </c>
      <c r="W119" s="240"/>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41" t="s">
        <v>214</v>
      </c>
      <c r="J135" s="241"/>
      <c r="K135" s="241"/>
      <c r="L135" s="241"/>
      <c r="M135" s="241"/>
      <c r="N135" s="241"/>
      <c r="P135" s="241" t="s">
        <v>214</v>
      </c>
      <c r="Q135" s="241"/>
      <c r="R135" s="241"/>
      <c r="S135" s="241"/>
      <c r="T135" s="241"/>
      <c r="U135" s="241"/>
      <c r="W135" s="241" t="s">
        <v>233</v>
      </c>
      <c r="X135" s="241"/>
      <c r="Y135" s="241"/>
      <c r="Z135" s="241"/>
      <c r="AA135" s="241"/>
      <c r="AB135" s="241"/>
    </row>
    <row r="136" spans="2:28" x14ac:dyDescent="0.25">
      <c r="I136" s="240" t="s">
        <v>166</v>
      </c>
      <c r="J136" s="255" t="s">
        <v>22</v>
      </c>
      <c r="K136" s="255"/>
      <c r="L136" s="255"/>
      <c r="M136" s="255"/>
      <c r="N136" s="255"/>
      <c r="P136" s="240" t="s">
        <v>166</v>
      </c>
      <c r="Q136" s="255" t="s">
        <v>22</v>
      </c>
      <c r="R136" s="255"/>
      <c r="S136" s="255"/>
      <c r="T136" s="255"/>
      <c r="U136" s="255"/>
      <c r="W136" s="240" t="s">
        <v>166</v>
      </c>
      <c r="X136" s="255" t="s">
        <v>22</v>
      </c>
      <c r="Y136" s="255"/>
      <c r="Z136" s="255"/>
      <c r="AA136" s="255"/>
      <c r="AB136" s="255"/>
    </row>
    <row r="137" spans="2:28" x14ac:dyDescent="0.25">
      <c r="I137" s="240"/>
      <c r="J137" s="2">
        <v>4</v>
      </c>
      <c r="K137" s="2">
        <v>6</v>
      </c>
      <c r="L137" s="2">
        <v>8</v>
      </c>
      <c r="M137" s="2">
        <v>10</v>
      </c>
      <c r="N137" s="2">
        <v>12</v>
      </c>
      <c r="P137" s="240"/>
      <c r="Q137" s="2">
        <v>4</v>
      </c>
      <c r="R137" s="2">
        <v>6</v>
      </c>
      <c r="S137" s="2">
        <v>8</v>
      </c>
      <c r="T137" s="2">
        <v>10</v>
      </c>
      <c r="U137" s="2">
        <v>12</v>
      </c>
      <c r="W137" s="240"/>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41" t="s">
        <v>218</v>
      </c>
      <c r="C154" s="241"/>
      <c r="D154" s="241"/>
      <c r="E154" s="241"/>
      <c r="F154" s="241"/>
      <c r="G154" s="241"/>
      <c r="I154" s="241" t="s">
        <v>213</v>
      </c>
      <c r="J154" s="241"/>
      <c r="K154" s="241"/>
      <c r="L154" s="241"/>
      <c r="M154" s="241"/>
      <c r="N154" s="241"/>
      <c r="P154" s="241" t="s">
        <v>213</v>
      </c>
      <c r="Q154" s="241"/>
      <c r="R154" s="241"/>
      <c r="S154" s="241"/>
      <c r="T154" s="241"/>
      <c r="U154" s="241"/>
      <c r="W154" s="241" t="s">
        <v>235</v>
      </c>
      <c r="X154" s="241"/>
      <c r="Y154" s="241"/>
      <c r="Z154" s="241"/>
      <c r="AA154" s="241"/>
      <c r="AB154" s="241"/>
    </row>
    <row r="155" spans="2:28" x14ac:dyDescent="0.25">
      <c r="B155" s="240" t="s">
        <v>166</v>
      </c>
      <c r="C155" s="255" t="s">
        <v>22</v>
      </c>
      <c r="D155" s="255"/>
      <c r="E155" s="255"/>
      <c r="F155" s="255"/>
      <c r="G155" s="255"/>
      <c r="I155" s="240" t="s">
        <v>166</v>
      </c>
      <c r="J155" s="255" t="s">
        <v>22</v>
      </c>
      <c r="K155" s="255"/>
      <c r="L155" s="255"/>
      <c r="M155" s="255"/>
      <c r="N155" s="255"/>
      <c r="P155" s="240" t="s">
        <v>166</v>
      </c>
      <c r="Q155" s="255" t="s">
        <v>22</v>
      </c>
      <c r="R155" s="255"/>
      <c r="S155" s="255"/>
      <c r="T155" s="255"/>
      <c r="U155" s="255"/>
      <c r="W155" s="240" t="s">
        <v>166</v>
      </c>
      <c r="X155" s="255" t="s">
        <v>22</v>
      </c>
      <c r="Y155" s="255"/>
      <c r="Z155" s="255"/>
      <c r="AA155" s="255"/>
      <c r="AB155" s="255"/>
    </row>
    <row r="156" spans="2:28" x14ac:dyDescent="0.25">
      <c r="B156" s="240"/>
      <c r="C156" s="2">
        <v>4</v>
      </c>
      <c r="D156" s="2">
        <v>6</v>
      </c>
      <c r="E156" s="2">
        <v>8</v>
      </c>
      <c r="F156" s="2">
        <v>10</v>
      </c>
      <c r="G156" s="2">
        <v>12</v>
      </c>
      <c r="I156" s="240"/>
      <c r="J156" s="2">
        <v>4</v>
      </c>
      <c r="K156" s="2">
        <v>6</v>
      </c>
      <c r="L156" s="2">
        <v>8</v>
      </c>
      <c r="M156" s="2">
        <v>10</v>
      </c>
      <c r="N156" s="2">
        <v>12</v>
      </c>
      <c r="P156" s="240"/>
      <c r="Q156" s="2">
        <v>4</v>
      </c>
      <c r="R156" s="2">
        <v>6</v>
      </c>
      <c r="S156" s="2">
        <v>8</v>
      </c>
      <c r="T156" s="2">
        <v>10</v>
      </c>
      <c r="U156" s="2">
        <v>12</v>
      </c>
      <c r="W156" s="240"/>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41" t="s">
        <v>215</v>
      </c>
      <c r="J172" s="241"/>
      <c r="K172" s="241"/>
      <c r="L172" s="241"/>
      <c r="M172" s="241"/>
      <c r="N172" s="241"/>
      <c r="P172" s="241" t="s">
        <v>215</v>
      </c>
      <c r="Q172" s="241"/>
      <c r="R172" s="241"/>
      <c r="S172" s="241"/>
      <c r="T172" s="241"/>
      <c r="U172" s="241"/>
      <c r="W172" s="241" t="s">
        <v>233</v>
      </c>
      <c r="X172" s="241"/>
      <c r="Y172" s="241"/>
      <c r="Z172" s="241"/>
      <c r="AA172" s="241"/>
      <c r="AB172" s="241"/>
    </row>
    <row r="173" spans="2:28" x14ac:dyDescent="0.25">
      <c r="I173" s="240" t="s">
        <v>166</v>
      </c>
      <c r="J173" s="255" t="s">
        <v>22</v>
      </c>
      <c r="K173" s="255"/>
      <c r="L173" s="255"/>
      <c r="M173" s="255"/>
      <c r="N173" s="255"/>
      <c r="P173" s="240" t="s">
        <v>166</v>
      </c>
      <c r="Q173" s="255" t="s">
        <v>22</v>
      </c>
      <c r="R173" s="255"/>
      <c r="S173" s="255"/>
      <c r="T173" s="255"/>
      <c r="U173" s="255"/>
      <c r="W173" s="240" t="s">
        <v>166</v>
      </c>
      <c r="X173" s="255" t="s">
        <v>22</v>
      </c>
      <c r="Y173" s="255"/>
      <c r="Z173" s="255"/>
      <c r="AA173" s="255"/>
      <c r="AB173" s="255"/>
    </row>
    <row r="174" spans="2:28" x14ac:dyDescent="0.25">
      <c r="I174" s="240"/>
      <c r="J174" s="2">
        <v>4</v>
      </c>
      <c r="K174" s="2">
        <v>6</v>
      </c>
      <c r="L174" s="2">
        <v>8</v>
      </c>
      <c r="M174" s="2">
        <v>10</v>
      </c>
      <c r="N174" s="2">
        <v>12</v>
      </c>
      <c r="P174" s="240"/>
      <c r="Q174" s="2">
        <v>4</v>
      </c>
      <c r="R174" s="2">
        <v>6</v>
      </c>
      <c r="S174" s="2">
        <v>8</v>
      </c>
      <c r="T174" s="2">
        <v>10</v>
      </c>
      <c r="U174" s="2">
        <v>12</v>
      </c>
      <c r="W174" s="240"/>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46" t="s">
        <v>219</v>
      </c>
      <c r="C191" s="247"/>
      <c r="D191" s="247"/>
      <c r="E191" s="247"/>
      <c r="F191" s="247"/>
      <c r="G191" s="248"/>
      <c r="I191" s="241" t="s">
        <v>220</v>
      </c>
      <c r="J191" s="241"/>
      <c r="K191" s="241"/>
      <c r="L191" s="241"/>
      <c r="M191" s="241"/>
      <c r="N191" s="241"/>
      <c r="P191" s="241" t="s">
        <v>220</v>
      </c>
      <c r="Q191" s="241"/>
      <c r="R191" s="241"/>
      <c r="S191" s="241"/>
      <c r="T191" s="241"/>
      <c r="U191" s="241"/>
      <c r="W191" s="241" t="s">
        <v>236</v>
      </c>
      <c r="X191" s="241"/>
      <c r="Y191" s="241"/>
      <c r="Z191" s="241"/>
      <c r="AA191" s="241"/>
      <c r="AB191" s="241"/>
    </row>
    <row r="192" spans="2:28" x14ac:dyDescent="0.25">
      <c r="B192" s="240" t="s">
        <v>166</v>
      </c>
      <c r="C192" s="255" t="s">
        <v>22</v>
      </c>
      <c r="D192" s="255"/>
      <c r="E192" s="255"/>
      <c r="F192" s="255"/>
      <c r="G192" s="255"/>
      <c r="I192" s="240" t="s">
        <v>166</v>
      </c>
      <c r="J192" s="255" t="s">
        <v>22</v>
      </c>
      <c r="K192" s="255"/>
      <c r="L192" s="255"/>
      <c r="M192" s="255"/>
      <c r="N192" s="255"/>
      <c r="P192" s="240" t="s">
        <v>166</v>
      </c>
      <c r="Q192" s="255" t="s">
        <v>22</v>
      </c>
      <c r="R192" s="255"/>
      <c r="S192" s="255"/>
      <c r="T192" s="255"/>
      <c r="U192" s="255"/>
      <c r="W192" s="240" t="s">
        <v>166</v>
      </c>
      <c r="X192" s="255" t="s">
        <v>22</v>
      </c>
      <c r="Y192" s="255"/>
      <c r="Z192" s="255"/>
      <c r="AA192" s="255"/>
      <c r="AB192" s="255"/>
    </row>
    <row r="193" spans="2:28" x14ac:dyDescent="0.25">
      <c r="B193" s="240"/>
      <c r="C193" s="2">
        <v>4</v>
      </c>
      <c r="D193" s="2">
        <v>6</v>
      </c>
      <c r="E193" s="2">
        <v>8</v>
      </c>
      <c r="F193" s="2">
        <v>10</v>
      </c>
      <c r="G193" s="2">
        <v>12</v>
      </c>
      <c r="I193" s="240"/>
      <c r="J193" s="2">
        <v>4</v>
      </c>
      <c r="K193" s="2">
        <v>6</v>
      </c>
      <c r="L193" s="2">
        <v>8</v>
      </c>
      <c r="M193" s="2">
        <v>10</v>
      </c>
      <c r="N193" s="2">
        <v>12</v>
      </c>
      <c r="P193" s="240"/>
      <c r="Q193" s="2">
        <v>4</v>
      </c>
      <c r="R193" s="2">
        <v>6</v>
      </c>
      <c r="S193" s="2">
        <v>8</v>
      </c>
      <c r="T193" s="2">
        <v>10</v>
      </c>
      <c r="U193" s="2">
        <v>12</v>
      </c>
      <c r="W193" s="240"/>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41" t="s">
        <v>221</v>
      </c>
      <c r="J209" s="241"/>
      <c r="K209" s="241"/>
      <c r="L209" s="241"/>
      <c r="M209" s="241"/>
      <c r="N209" s="241"/>
      <c r="P209" s="241" t="s">
        <v>221</v>
      </c>
      <c r="Q209" s="241"/>
      <c r="R209" s="241"/>
      <c r="S209" s="241"/>
      <c r="T209" s="241"/>
      <c r="U209" s="241"/>
      <c r="W209" s="241" t="s">
        <v>233</v>
      </c>
      <c r="X209" s="241"/>
      <c r="Y209" s="241"/>
      <c r="Z209" s="241"/>
      <c r="AA209" s="241"/>
      <c r="AB209" s="241"/>
    </row>
    <row r="210" spans="9:28" x14ac:dyDescent="0.25">
      <c r="I210" s="240" t="s">
        <v>166</v>
      </c>
      <c r="J210" s="255" t="s">
        <v>22</v>
      </c>
      <c r="K210" s="255"/>
      <c r="L210" s="255"/>
      <c r="M210" s="255"/>
      <c r="N210" s="255"/>
      <c r="P210" s="240" t="s">
        <v>166</v>
      </c>
      <c r="Q210" s="255" t="s">
        <v>22</v>
      </c>
      <c r="R210" s="255"/>
      <c r="S210" s="255"/>
      <c r="T210" s="255"/>
      <c r="U210" s="255"/>
      <c r="W210" s="240" t="s">
        <v>166</v>
      </c>
      <c r="X210" s="255" t="s">
        <v>22</v>
      </c>
      <c r="Y210" s="255"/>
      <c r="Z210" s="255"/>
      <c r="AA210" s="255"/>
      <c r="AB210" s="255"/>
    </row>
    <row r="211" spans="9:28" x14ac:dyDescent="0.25">
      <c r="I211" s="240"/>
      <c r="J211" s="2">
        <v>4</v>
      </c>
      <c r="K211" s="2">
        <v>6</v>
      </c>
      <c r="L211" s="2">
        <v>8</v>
      </c>
      <c r="M211" s="2">
        <v>10</v>
      </c>
      <c r="N211" s="2">
        <v>12</v>
      </c>
      <c r="P211" s="240"/>
      <c r="Q211" s="2">
        <v>4</v>
      </c>
      <c r="R211" s="2">
        <v>6</v>
      </c>
      <c r="S211" s="2">
        <v>8</v>
      </c>
      <c r="T211" s="2">
        <v>10</v>
      </c>
      <c r="U211" s="2">
        <v>12</v>
      </c>
      <c r="W211" s="240"/>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4" priority="1" operator="between">
      <formula>-100</formula>
      <formula>100</formula>
    </cfRule>
    <cfRule type="cellIs" dxfId="53" priority="6" operator="lessThan">
      <formula>0</formula>
    </cfRule>
    <cfRule type="cellIs" dxfId="52"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tabColor theme="9" tint="0.79998168889431442"/>
  </sheetPr>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237" t="s">
        <v>489</v>
      </c>
      <c r="C2" s="237"/>
      <c r="D2" s="237"/>
      <c r="E2" s="237"/>
      <c r="F2" s="237"/>
      <c r="G2" s="237"/>
      <c r="H2" s="237"/>
      <c r="I2" s="237"/>
      <c r="J2" s="237"/>
      <c r="K2" s="237"/>
      <c r="L2" s="237"/>
      <c r="M2" s="237"/>
      <c r="N2" s="237"/>
      <c r="O2" s="237"/>
      <c r="P2" s="237"/>
      <c r="Q2" s="237"/>
      <c r="R2" s="237"/>
      <c r="S2" s="237"/>
      <c r="T2" s="237"/>
    </row>
    <row r="3" spans="2:34" ht="55.5" customHeight="1" x14ac:dyDescent="0.25">
      <c r="B3" s="249" t="s">
        <v>490</v>
      </c>
      <c r="C3" s="249"/>
      <c r="D3" s="249"/>
      <c r="E3" s="249"/>
      <c r="F3" s="249"/>
      <c r="G3" s="249"/>
      <c r="H3" s="249"/>
      <c r="I3" s="249"/>
      <c r="J3" s="249"/>
      <c r="K3" s="249"/>
      <c r="L3" s="249"/>
      <c r="M3" s="249"/>
      <c r="N3" s="249"/>
      <c r="O3" s="249"/>
      <c r="P3" s="249"/>
      <c r="Q3" s="249"/>
      <c r="R3" s="249"/>
      <c r="S3" s="249"/>
      <c r="T3" s="249"/>
    </row>
    <row r="4" spans="2:34" ht="75.75" customHeight="1" x14ac:dyDescent="0.25">
      <c r="B4" s="249"/>
      <c r="C4" s="249"/>
      <c r="D4" s="249"/>
      <c r="E4" s="249"/>
      <c r="F4" s="249"/>
      <c r="G4" s="249"/>
      <c r="H4" s="249"/>
      <c r="I4" s="249"/>
      <c r="J4" s="249"/>
      <c r="K4" s="249"/>
      <c r="L4" s="249"/>
      <c r="M4" s="249"/>
      <c r="N4" s="249"/>
      <c r="O4" s="249"/>
      <c r="P4" s="249"/>
      <c r="Q4" s="249"/>
      <c r="R4" s="249"/>
      <c r="S4" s="249"/>
      <c r="T4" s="249"/>
    </row>
    <row r="6" spans="2:34" x14ac:dyDescent="0.25">
      <c r="K6" t="s">
        <v>492</v>
      </c>
      <c r="W6" s="241" t="s">
        <v>464</v>
      </c>
      <c r="X6" s="241"/>
      <c r="Y6" s="241"/>
      <c r="Z6" s="241"/>
      <c r="AA6" s="241"/>
      <c r="AB6" s="241"/>
      <c r="AC6" s="241"/>
      <c r="AD6" s="241"/>
      <c r="AE6" s="241"/>
      <c r="AF6" s="241"/>
      <c r="AG6" s="241"/>
      <c r="AH6" s="241"/>
    </row>
    <row r="7" spans="2:34" x14ac:dyDescent="0.25">
      <c r="C7" s="246" t="s">
        <v>449</v>
      </c>
      <c r="D7" s="247"/>
      <c r="E7" s="248"/>
      <c r="F7" s="246" t="s">
        <v>450</v>
      </c>
      <c r="G7" s="247"/>
      <c r="H7" s="248"/>
      <c r="K7" s="241" t="s">
        <v>451</v>
      </c>
      <c r="L7" s="241"/>
      <c r="M7" s="241"/>
      <c r="N7" s="241"/>
      <c r="O7" s="241"/>
      <c r="P7" s="241"/>
      <c r="Q7" s="241"/>
      <c r="R7" s="241"/>
      <c r="S7" s="241"/>
      <c r="T7" s="241"/>
      <c r="W7" s="292" t="s">
        <v>479</v>
      </c>
      <c r="X7" s="292"/>
      <c r="Y7" s="292"/>
      <c r="Z7" s="292"/>
      <c r="AA7" s="292" t="s">
        <v>480</v>
      </c>
      <c r="AB7" s="292"/>
      <c r="AC7" s="292"/>
      <c r="AD7" s="292"/>
      <c r="AE7" s="292" t="s">
        <v>481</v>
      </c>
      <c r="AF7" s="292"/>
      <c r="AG7" s="292"/>
      <c r="AH7" s="292"/>
    </row>
    <row r="8" spans="2:34" x14ac:dyDescent="0.25">
      <c r="B8" s="100" t="s">
        <v>22</v>
      </c>
      <c r="C8" s="100" t="s">
        <v>445</v>
      </c>
      <c r="D8" s="100" t="s">
        <v>446</v>
      </c>
      <c r="E8" s="100" t="s">
        <v>447</v>
      </c>
      <c r="F8" s="100" t="s">
        <v>445</v>
      </c>
      <c r="G8" s="100" t="s">
        <v>446</v>
      </c>
      <c r="H8" s="100" t="s">
        <v>447</v>
      </c>
      <c r="J8" s="100" t="s">
        <v>22</v>
      </c>
      <c r="K8" s="101" t="s">
        <v>205</v>
      </c>
      <c r="L8" s="101" t="s">
        <v>203</v>
      </c>
      <c r="M8" s="101" t="s">
        <v>206</v>
      </c>
      <c r="N8" s="101" t="s">
        <v>199</v>
      </c>
      <c r="O8" s="101" t="s">
        <v>202</v>
      </c>
      <c r="P8" s="101" t="s">
        <v>204</v>
      </c>
      <c r="Q8" s="101" t="s">
        <v>198</v>
      </c>
      <c r="R8" s="101" t="s">
        <v>200</v>
      </c>
      <c r="S8" s="101" t="s">
        <v>201</v>
      </c>
      <c r="T8" s="101" t="s">
        <v>181</v>
      </c>
      <c r="V8" s="100" t="s">
        <v>22</v>
      </c>
      <c r="W8" s="100" t="s">
        <v>482</v>
      </c>
      <c r="X8" s="100" t="s">
        <v>483</v>
      </c>
      <c r="Y8" s="100" t="s">
        <v>484</v>
      </c>
      <c r="Z8" s="100" t="s">
        <v>485</v>
      </c>
      <c r="AA8" s="100" t="s">
        <v>482</v>
      </c>
      <c r="AB8" s="100" t="s">
        <v>483</v>
      </c>
      <c r="AC8" s="100" t="s">
        <v>484</v>
      </c>
      <c r="AD8" s="100" t="s">
        <v>485</v>
      </c>
      <c r="AE8" s="100" t="s">
        <v>482</v>
      </c>
      <c r="AF8" s="100" t="s">
        <v>483</v>
      </c>
      <c r="AG8" s="100" t="s">
        <v>484</v>
      </c>
      <c r="AH8" s="100" t="s">
        <v>485</v>
      </c>
    </row>
    <row r="9" spans="2:34" x14ac:dyDescent="0.25">
      <c r="B9" s="100">
        <v>0</v>
      </c>
      <c r="C9" s="43">
        <v>0.95849889624724061</v>
      </c>
      <c r="D9" s="43">
        <v>0.96826424870466321</v>
      </c>
      <c r="E9" s="43">
        <v>0.98191681735985537</v>
      </c>
      <c r="F9" s="43">
        <v>0.74910185700551535</v>
      </c>
      <c r="G9" s="43">
        <v>0.79314425315875858</v>
      </c>
      <c r="H9" s="43">
        <v>0.91460951526032319</v>
      </c>
      <c r="J9" s="100">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0">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0">
        <v>1</v>
      </c>
      <c r="C10" s="43">
        <v>0.94511655355562108</v>
      </c>
      <c r="D10" s="43">
        <v>0.96535244922341701</v>
      </c>
      <c r="E10" s="43">
        <v>0.98537095088819227</v>
      </c>
      <c r="F10" s="43">
        <v>0.74777102057657463</v>
      </c>
      <c r="G10" s="43">
        <v>0.78450792066857922</v>
      </c>
      <c r="H10" s="43">
        <v>0.91274802935580324</v>
      </c>
      <c r="J10" s="100">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0">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0">
        <v>2</v>
      </c>
      <c r="C11" s="43">
        <v>0.93915343915343918</v>
      </c>
      <c r="D11" s="43">
        <v>0.95148968678380441</v>
      </c>
      <c r="E11" s="43">
        <v>0.97612488521579432</v>
      </c>
      <c r="F11" s="43">
        <v>0.74373028595066959</v>
      </c>
      <c r="G11" s="43">
        <v>0.7751338354051357</v>
      </c>
      <c r="H11" s="43">
        <v>0.90378121020871394</v>
      </c>
      <c r="J11" s="100">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0">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0">
        <v>3</v>
      </c>
      <c r="C12" s="43">
        <v>0.93752283522104496</v>
      </c>
      <c r="D12" s="43">
        <v>0.95500218435998252</v>
      </c>
      <c r="E12" s="43">
        <v>0.97289972899728994</v>
      </c>
      <c r="F12" s="43">
        <v>0.74304746368367902</v>
      </c>
      <c r="G12" s="43">
        <v>0.76422027338199994</v>
      </c>
      <c r="H12" s="43">
        <v>0.89723638314998655</v>
      </c>
      <c r="J12" s="100">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0">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0">
        <v>4</v>
      </c>
      <c r="C13" s="43">
        <v>0.9264214046822743</v>
      </c>
      <c r="D13" s="43">
        <v>0.93079767564712101</v>
      </c>
      <c r="E13" s="43">
        <v>0.94936708860759489</v>
      </c>
      <c r="F13" s="43">
        <v>0.73015446280183793</v>
      </c>
      <c r="G13" s="43">
        <v>0.75241328413284136</v>
      </c>
      <c r="H13" s="43">
        <v>0.87909274913680202</v>
      </c>
      <c r="J13" s="100">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0">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0">
        <v>5</v>
      </c>
      <c r="C14" s="43">
        <v>0.89083232810615198</v>
      </c>
      <c r="D14" s="43">
        <v>0.92174515235457066</v>
      </c>
      <c r="E14" s="43">
        <v>0.95459976105137401</v>
      </c>
      <c r="F14" s="43">
        <v>0.72135577768371695</v>
      </c>
      <c r="G14" s="43">
        <v>0.73597155665481528</v>
      </c>
      <c r="H14" s="43">
        <v>0.86175408791675512</v>
      </c>
      <c r="J14" s="100">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0">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0">
        <v>6</v>
      </c>
      <c r="C15" s="43">
        <v>0.87802907915993533</v>
      </c>
      <c r="D15" s="43">
        <v>0.89473684210526316</v>
      </c>
      <c r="E15" s="43">
        <v>0.92378048780487809</v>
      </c>
      <c r="F15" s="43">
        <v>0.69684275509304172</v>
      </c>
      <c r="G15" s="43">
        <v>0.7135493748405205</v>
      </c>
      <c r="H15" s="43">
        <v>0.84431878423749784</v>
      </c>
      <c r="J15" s="100">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0">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0">
        <v>7</v>
      </c>
      <c r="C16" s="43">
        <v>0.8145065398335315</v>
      </c>
      <c r="D16" s="43">
        <v>0.87679425837320579</v>
      </c>
      <c r="E16" s="43">
        <v>0.87626774847870181</v>
      </c>
      <c r="F16" s="43">
        <v>0.67432714759739465</v>
      </c>
      <c r="G16" s="43">
        <v>0.69021057035280997</v>
      </c>
      <c r="H16" s="43">
        <v>0.80389272377503673</v>
      </c>
      <c r="J16" s="100">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0">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0">
        <v>8</v>
      </c>
      <c r="C17" s="43">
        <v>0.81268436578171088</v>
      </c>
      <c r="D17" s="43">
        <v>0.82407407407407407</v>
      </c>
      <c r="E17" s="43">
        <v>0.8537170263788969</v>
      </c>
      <c r="F17" s="43">
        <v>0.63526289600265384</v>
      </c>
      <c r="G17" s="43">
        <v>0.65163472378804965</v>
      </c>
      <c r="H17" s="43">
        <v>0.76070268674343078</v>
      </c>
      <c r="J17" s="100">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0">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0">
        <v>9</v>
      </c>
      <c r="C18" s="43">
        <v>0.7004504504504504</v>
      </c>
      <c r="D18" s="43">
        <v>0.79828326180257514</v>
      </c>
      <c r="E18" s="43">
        <v>0.75958188153310102</v>
      </c>
      <c r="F18" s="43">
        <v>0.58204298590247283</v>
      </c>
      <c r="G18" s="43">
        <v>0.60393151553582747</v>
      </c>
      <c r="H18" s="43">
        <v>0.72257814016695787</v>
      </c>
      <c r="J18" s="100">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0">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0">
        <v>10</v>
      </c>
      <c r="C19" s="43">
        <v>0.65806451612903227</v>
      </c>
      <c r="D19" s="43">
        <v>0.68078175895765469</v>
      </c>
      <c r="E19" s="43">
        <v>0.74786324786324787</v>
      </c>
      <c r="F19" s="43">
        <v>0.53383705650459923</v>
      </c>
      <c r="G19" s="43">
        <v>0.54669901230289375</v>
      </c>
      <c r="H19" s="43">
        <v>0.66208939149165325</v>
      </c>
      <c r="J19" s="100">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0">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0">
        <v>11</v>
      </c>
      <c r="C20" s="43">
        <v>0.62068965517241381</v>
      </c>
      <c r="D20" s="43">
        <v>0.62200956937799046</v>
      </c>
      <c r="E20" s="43">
        <v>0.57668711656441718</v>
      </c>
      <c r="F20" s="43">
        <v>0.48412514484356894</v>
      </c>
      <c r="G20" s="43">
        <v>0.49002217294900224</v>
      </c>
      <c r="H20" s="43">
        <v>0.5975921196643561</v>
      </c>
      <c r="J20" s="100">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0">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0">
        <v>12</v>
      </c>
      <c r="C21" s="43">
        <v>0.58620689655172409</v>
      </c>
      <c r="D21" s="43">
        <v>0.60135135135135132</v>
      </c>
      <c r="E21" s="43">
        <v>0.54700854700854706</v>
      </c>
      <c r="F21" s="43">
        <v>0.42534666236697838</v>
      </c>
      <c r="G21" s="43">
        <v>0.43564690026954178</v>
      </c>
      <c r="H21" s="43">
        <v>0.52273863068465765</v>
      </c>
      <c r="J21" s="100">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0">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0">
        <v>13</v>
      </c>
      <c r="C22" s="43">
        <v>0.54400000000000004</v>
      </c>
      <c r="D22" s="43">
        <v>0.51694915254237284</v>
      </c>
      <c r="E22" s="43">
        <v>0.61764705882352944</v>
      </c>
      <c r="F22" s="43">
        <v>0.38030035335689044</v>
      </c>
      <c r="G22" s="43">
        <v>0.37168949771689497</v>
      </c>
      <c r="H22" s="43">
        <v>0.4450651769087523</v>
      </c>
      <c r="J22" s="100">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0">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0">
        <v>14</v>
      </c>
      <c r="C23" s="43">
        <v>0.38095238095238093</v>
      </c>
      <c r="D23" s="43">
        <v>0.45161290322580644</v>
      </c>
      <c r="E23" s="43">
        <v>0.39726027397260272</v>
      </c>
      <c r="F23" s="43">
        <v>0.3299556681443952</v>
      </c>
      <c r="G23" s="43">
        <v>0.34457388105456777</v>
      </c>
      <c r="H23" s="43">
        <v>0.38758389261744969</v>
      </c>
      <c r="J23" s="100">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0">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0">
        <v>15</v>
      </c>
      <c r="C24" s="43">
        <v>0.34</v>
      </c>
      <c r="D24" s="43">
        <v>0.43421052631578949</v>
      </c>
      <c r="E24" s="43">
        <v>0.34482758620689657</v>
      </c>
      <c r="F24" s="43">
        <v>0.27192982456140352</v>
      </c>
      <c r="G24" s="43">
        <v>0.2967032967032967</v>
      </c>
      <c r="H24" s="43">
        <v>0.32507739938080493</v>
      </c>
      <c r="J24" s="100">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0">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0">
        <v>16</v>
      </c>
      <c r="C25" s="43">
        <v>0.30357142857142855</v>
      </c>
      <c r="D25" s="43">
        <v>0.31578947368421051</v>
      </c>
      <c r="E25" s="43">
        <v>0.35849056603773582</v>
      </c>
      <c r="F25" s="43">
        <v>0.24427480916030533</v>
      </c>
      <c r="G25" s="43">
        <v>0.23529411764705882</v>
      </c>
      <c r="H25" s="43">
        <v>0.27861271676300581</v>
      </c>
      <c r="J25" s="100">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0">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241" t="s">
        <v>477</v>
      </c>
      <c r="D27" s="241"/>
      <c r="E27" s="241"/>
      <c r="F27" s="241"/>
      <c r="G27" s="241"/>
      <c r="H27" s="241"/>
      <c r="I27" s="241"/>
      <c r="J27" s="241"/>
      <c r="K27" s="241"/>
      <c r="L27" s="241"/>
      <c r="M27" s="241"/>
      <c r="N27" s="241"/>
      <c r="Q27" s="241" t="s">
        <v>478</v>
      </c>
      <c r="R27" s="241"/>
      <c r="S27" s="241"/>
      <c r="T27" s="241"/>
      <c r="U27" s="241"/>
      <c r="V27" s="241"/>
      <c r="W27" s="241"/>
      <c r="X27" s="241"/>
      <c r="Y27" s="241"/>
      <c r="Z27" s="241"/>
      <c r="AA27" s="241"/>
      <c r="AB27" s="241"/>
    </row>
    <row r="28" spans="2:34" x14ac:dyDescent="0.25">
      <c r="C28" s="292" t="s">
        <v>486</v>
      </c>
      <c r="D28" s="292"/>
      <c r="E28" s="292"/>
      <c r="F28" s="292"/>
      <c r="G28" s="292" t="s">
        <v>487</v>
      </c>
      <c r="H28" s="292"/>
      <c r="I28" s="292"/>
      <c r="J28" s="292"/>
      <c r="K28" s="292" t="s">
        <v>488</v>
      </c>
      <c r="L28" s="292"/>
      <c r="M28" s="292"/>
      <c r="N28" s="292"/>
      <c r="Q28" s="292" t="s">
        <v>486</v>
      </c>
      <c r="R28" s="292"/>
      <c r="S28" s="292"/>
      <c r="T28" s="292"/>
      <c r="U28" s="292" t="s">
        <v>487</v>
      </c>
      <c r="V28" s="292"/>
      <c r="W28" s="292"/>
      <c r="X28" s="292"/>
      <c r="Y28" s="292" t="s">
        <v>488</v>
      </c>
      <c r="Z28" s="292"/>
      <c r="AA28" s="292"/>
      <c r="AB28" s="292"/>
    </row>
    <row r="29" spans="2:34" x14ac:dyDescent="0.25">
      <c r="B29" s="100" t="s">
        <v>22</v>
      </c>
      <c r="C29" s="100" t="s">
        <v>465</v>
      </c>
      <c r="D29" s="100" t="s">
        <v>466</v>
      </c>
      <c r="E29" s="100" t="s">
        <v>467</v>
      </c>
      <c r="F29" s="100" t="s">
        <v>468</v>
      </c>
      <c r="G29" s="100" t="s">
        <v>469</v>
      </c>
      <c r="H29" s="100" t="s">
        <v>470</v>
      </c>
      <c r="I29" s="100" t="s">
        <v>471</v>
      </c>
      <c r="J29" s="100" t="s">
        <v>472</v>
      </c>
      <c r="K29" s="100" t="s">
        <v>473</v>
      </c>
      <c r="L29" s="100" t="s">
        <v>474</v>
      </c>
      <c r="M29" s="100" t="s">
        <v>475</v>
      </c>
      <c r="N29" s="100" t="s">
        <v>476</v>
      </c>
      <c r="P29" s="100" t="s">
        <v>22</v>
      </c>
      <c r="Q29" s="100" t="s">
        <v>465</v>
      </c>
      <c r="R29" s="100" t="s">
        <v>466</v>
      </c>
      <c r="S29" s="100" t="s">
        <v>467</v>
      </c>
      <c r="T29" s="100" t="s">
        <v>468</v>
      </c>
      <c r="U29" s="100" t="s">
        <v>469</v>
      </c>
      <c r="V29" s="100" t="s">
        <v>470</v>
      </c>
      <c r="W29" s="100" t="s">
        <v>471</v>
      </c>
      <c r="X29" s="100" t="s">
        <v>472</v>
      </c>
      <c r="Y29" s="100" t="s">
        <v>473</v>
      </c>
      <c r="Z29" s="100" t="s">
        <v>474</v>
      </c>
      <c r="AA29" s="100" t="s">
        <v>475</v>
      </c>
      <c r="AB29" s="100" t="s">
        <v>476</v>
      </c>
    </row>
    <row r="30" spans="2:34" x14ac:dyDescent="0.25">
      <c r="B30" s="100">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0">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0">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0">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0">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0">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0">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0">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0">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0">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0">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0">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0">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0">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0">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0">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0">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0">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0">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0">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0">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0">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0">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0">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0">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0">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0">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0">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0">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0">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0">
        <v>15</v>
      </c>
      <c r="C45" s="43">
        <v>7.6923076923076927E-2</v>
      </c>
      <c r="D45" s="43">
        <v>0.23529411764705882</v>
      </c>
      <c r="E45" s="43">
        <v>0.5</v>
      </c>
      <c r="F45" s="43">
        <v>0.25</v>
      </c>
      <c r="G45" s="43">
        <v>0.49</v>
      </c>
      <c r="H45" s="43">
        <v>0.375</v>
      </c>
      <c r="I45" s="43">
        <v>0.2</v>
      </c>
      <c r="J45" s="43">
        <v>0.49</v>
      </c>
      <c r="K45" s="43">
        <v>0.49</v>
      </c>
      <c r="L45" s="43">
        <v>0.375</v>
      </c>
      <c r="M45" s="43">
        <v>0</v>
      </c>
      <c r="N45" s="43">
        <v>0</v>
      </c>
      <c r="P45" s="100">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0">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0">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237" t="s">
        <v>46</v>
      </c>
      <c r="C49" s="237"/>
      <c r="D49" s="237"/>
      <c r="E49" s="237"/>
      <c r="F49" s="237"/>
      <c r="G49" s="237"/>
      <c r="H49" s="237"/>
      <c r="I49" s="237"/>
      <c r="J49" s="237"/>
      <c r="K49" s="237"/>
      <c r="L49" s="237"/>
      <c r="M49" s="237"/>
      <c r="N49" s="237"/>
      <c r="O49" s="237"/>
      <c r="P49" s="237"/>
      <c r="Q49" s="237"/>
      <c r="R49" s="237"/>
      <c r="S49" s="237"/>
      <c r="T49" s="237"/>
      <c r="U49" s="237"/>
      <c r="V49" s="237"/>
      <c r="W49" s="237"/>
      <c r="X49" s="237"/>
      <c r="Y49" s="237"/>
      <c r="Z49" s="237"/>
      <c r="AA49" s="237"/>
      <c r="AB49" s="237"/>
      <c r="AC49" s="237"/>
      <c r="AD49" s="237"/>
      <c r="AE49" s="237"/>
      <c r="AF49" s="237"/>
      <c r="AG49" s="237"/>
      <c r="AH49" s="237"/>
      <c r="AI49" s="237"/>
      <c r="AJ49" s="237"/>
      <c r="AK49" s="237"/>
      <c r="AL49" s="237"/>
      <c r="AM49" s="237"/>
      <c r="AN49" s="237"/>
      <c r="AO49" s="237"/>
      <c r="AP49" s="237"/>
    </row>
    <row r="51" spans="2:57" x14ac:dyDescent="0.25">
      <c r="B51" s="4" t="s">
        <v>491</v>
      </c>
      <c r="C51" s="102" t="s">
        <v>449</v>
      </c>
      <c r="D51" s="102"/>
      <c r="E51" s="102"/>
      <c r="F51" s="102" t="s">
        <v>450</v>
      </c>
      <c r="G51" s="102"/>
      <c r="H51" s="102"/>
      <c r="I51" s="102" t="s">
        <v>451</v>
      </c>
      <c r="J51" s="102"/>
      <c r="K51" s="102"/>
      <c r="L51" s="102"/>
      <c r="M51" s="102"/>
      <c r="N51" s="102"/>
      <c r="O51" s="102"/>
      <c r="P51" s="102"/>
      <c r="Q51" s="102"/>
      <c r="R51" s="102"/>
      <c r="S51" s="102"/>
      <c r="T51" s="102"/>
      <c r="U51" s="102"/>
      <c r="V51" s="102" t="s">
        <v>464</v>
      </c>
      <c r="W51" s="102"/>
      <c r="X51" s="102"/>
      <c r="Y51" s="102"/>
      <c r="Z51" s="102"/>
      <c r="AA51" s="102"/>
      <c r="AB51" s="102"/>
      <c r="AC51" s="102"/>
      <c r="AD51" s="102"/>
      <c r="AE51" s="102"/>
      <c r="AF51" s="102"/>
      <c r="AG51" s="102"/>
      <c r="AH51" s="4" t="s">
        <v>477</v>
      </c>
      <c r="AI51" s="4"/>
      <c r="AJ51" s="4"/>
      <c r="AK51" s="4"/>
      <c r="AL51" s="4"/>
      <c r="AM51" s="4"/>
      <c r="AN51" s="4"/>
      <c r="AO51" s="4"/>
      <c r="AP51" s="4"/>
      <c r="AQ51" s="4"/>
      <c r="AR51" s="4"/>
      <c r="AS51" s="4"/>
      <c r="AT51" s="4" t="s">
        <v>478</v>
      </c>
      <c r="AU51" s="4"/>
      <c r="AV51" s="4"/>
      <c r="AW51" s="4"/>
      <c r="AX51" s="4"/>
      <c r="AY51" s="4"/>
      <c r="AZ51" s="4"/>
      <c r="BA51" s="4"/>
      <c r="BB51" s="4"/>
      <c r="BC51" s="4"/>
      <c r="BD51" s="4"/>
      <c r="BE51" s="4"/>
    </row>
    <row r="52" spans="2:57" x14ac:dyDescent="0.25">
      <c r="B52" s="4" t="s">
        <v>22</v>
      </c>
      <c r="C52" s="4" t="s">
        <v>445</v>
      </c>
      <c r="D52" s="4" t="s">
        <v>446</v>
      </c>
      <c r="E52" s="4" t="s">
        <v>447</v>
      </c>
      <c r="F52" s="4" t="s">
        <v>445</v>
      </c>
      <c r="G52" s="4" t="s">
        <v>446</v>
      </c>
      <c r="H52" s="4" t="s">
        <v>447</v>
      </c>
      <c r="I52" s="101" t="s">
        <v>225</v>
      </c>
      <c r="J52" s="101" t="s">
        <v>226</v>
      </c>
      <c r="K52" s="101" t="s">
        <v>227</v>
      </c>
      <c r="L52" s="101" t="s">
        <v>205</v>
      </c>
      <c r="M52" s="101" t="s">
        <v>203</v>
      </c>
      <c r="N52" s="101" t="s">
        <v>206</v>
      </c>
      <c r="O52" s="101" t="s">
        <v>199</v>
      </c>
      <c r="P52" s="101" t="s">
        <v>202</v>
      </c>
      <c r="Q52" s="101" t="s">
        <v>204</v>
      </c>
      <c r="R52" s="101" t="s">
        <v>198</v>
      </c>
      <c r="S52" s="101" t="s">
        <v>200</v>
      </c>
      <c r="T52" s="101" t="s">
        <v>201</v>
      </c>
      <c r="U52" s="101" t="s">
        <v>181</v>
      </c>
      <c r="V52" s="4" t="s">
        <v>452</v>
      </c>
      <c r="W52" s="4" t="s">
        <v>453</v>
      </c>
      <c r="X52" s="4" t="s">
        <v>454</v>
      </c>
      <c r="Y52" s="4" t="s">
        <v>455</v>
      </c>
      <c r="Z52" s="4" t="s">
        <v>456</v>
      </c>
      <c r="AA52" s="4" t="s">
        <v>457</v>
      </c>
      <c r="AB52" s="4" t="s">
        <v>458</v>
      </c>
      <c r="AC52" s="4" t="s">
        <v>459</v>
      </c>
      <c r="AD52" s="4" t="s">
        <v>460</v>
      </c>
      <c r="AE52" s="4" t="s">
        <v>461</v>
      </c>
      <c r="AF52" s="4" t="s">
        <v>462</v>
      </c>
      <c r="AG52" s="4" t="s">
        <v>463</v>
      </c>
      <c r="AH52" s="4" t="s">
        <v>465</v>
      </c>
      <c r="AI52" s="4" t="s">
        <v>466</v>
      </c>
      <c r="AJ52" s="4" t="s">
        <v>467</v>
      </c>
      <c r="AK52" s="4" t="s">
        <v>468</v>
      </c>
      <c r="AL52" s="4" t="s">
        <v>469</v>
      </c>
      <c r="AM52" s="4" t="s">
        <v>470</v>
      </c>
      <c r="AN52" s="4" t="s">
        <v>471</v>
      </c>
      <c r="AO52" s="4" t="s">
        <v>472</v>
      </c>
      <c r="AP52" s="4" t="s">
        <v>473</v>
      </c>
      <c r="AQ52" s="4" t="s">
        <v>474</v>
      </c>
      <c r="AR52" s="4" t="s">
        <v>475</v>
      </c>
      <c r="AS52" s="4" t="s">
        <v>476</v>
      </c>
      <c r="AT52" s="4" t="s">
        <v>465</v>
      </c>
      <c r="AU52" s="4" t="s">
        <v>466</v>
      </c>
      <c r="AV52" s="4" t="s">
        <v>467</v>
      </c>
      <c r="AW52" s="4" t="s">
        <v>468</v>
      </c>
      <c r="AX52" s="4" t="s">
        <v>469</v>
      </c>
      <c r="AY52" s="4" t="s">
        <v>470</v>
      </c>
      <c r="AZ52" s="4" t="s">
        <v>471</v>
      </c>
      <c r="BA52" s="4" t="s">
        <v>472</v>
      </c>
      <c r="BB52" s="4" t="s">
        <v>473</v>
      </c>
      <c r="BC52" s="4" t="s">
        <v>474</v>
      </c>
      <c r="BD52" s="4" t="s">
        <v>475</v>
      </c>
      <c r="BE52" s="4" t="s">
        <v>476</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441</v>
      </c>
      <c r="C70" s="4" t="s">
        <v>442</v>
      </c>
      <c r="D70" s="4" t="s">
        <v>443</v>
      </c>
      <c r="E70" s="4" t="s">
        <v>444</v>
      </c>
      <c r="F70" s="4" t="s">
        <v>445</v>
      </c>
      <c r="G70" s="4" t="s">
        <v>446</v>
      </c>
      <c r="H70" s="4" t="s">
        <v>447</v>
      </c>
      <c r="I70" s="4">
        <v>0</v>
      </c>
      <c r="J70" s="4">
        <v>0.5</v>
      </c>
      <c r="K70" s="4">
        <v>0.9</v>
      </c>
      <c r="L70" s="4">
        <v>1</v>
      </c>
      <c r="M70" s="4">
        <v>1.1599999999999999</v>
      </c>
      <c r="N70" s="4">
        <v>1.24</v>
      </c>
      <c r="O70" s="4">
        <v>2</v>
      </c>
      <c r="P70" s="4">
        <v>2.2400000000000002</v>
      </c>
      <c r="Q70" s="4">
        <v>2.4</v>
      </c>
      <c r="R70" s="4">
        <v>3</v>
      </c>
      <c r="S70" s="4">
        <v>3.32</v>
      </c>
      <c r="T70" s="4">
        <v>3.52</v>
      </c>
      <c r="U70" s="4">
        <v>4</v>
      </c>
      <c r="V70" s="4" t="s">
        <v>452</v>
      </c>
      <c r="W70" s="4" t="s">
        <v>453</v>
      </c>
      <c r="X70" s="4" t="s">
        <v>454</v>
      </c>
      <c r="Y70" s="4" t="s">
        <v>455</v>
      </c>
      <c r="Z70" s="4" t="s">
        <v>456</v>
      </c>
      <c r="AA70" s="4" t="s">
        <v>457</v>
      </c>
      <c r="AB70" s="4" t="s">
        <v>458</v>
      </c>
      <c r="AC70" s="4" t="s">
        <v>459</v>
      </c>
      <c r="AD70" s="4" t="s">
        <v>460</v>
      </c>
      <c r="AE70" s="4" t="s">
        <v>461</v>
      </c>
      <c r="AF70" s="4" t="s">
        <v>462</v>
      </c>
      <c r="AG70" s="4" t="s">
        <v>463</v>
      </c>
      <c r="AH70" s="4" t="s">
        <v>465</v>
      </c>
      <c r="AI70" s="4" t="s">
        <v>466</v>
      </c>
      <c r="AJ70" s="4" t="s">
        <v>467</v>
      </c>
      <c r="AK70" s="4" t="s">
        <v>468</v>
      </c>
      <c r="AL70" s="4" t="s">
        <v>469</v>
      </c>
      <c r="AM70" s="4" t="s">
        <v>470</v>
      </c>
      <c r="AN70" s="4" t="s">
        <v>471</v>
      </c>
      <c r="AO70" s="4" t="s">
        <v>472</v>
      </c>
      <c r="AP70" s="4" t="s">
        <v>473</v>
      </c>
      <c r="AQ70" s="4" t="s">
        <v>474</v>
      </c>
      <c r="AR70" s="4" t="s">
        <v>475</v>
      </c>
      <c r="AS70" s="4" t="s">
        <v>476</v>
      </c>
      <c r="AT70" s="4" t="s">
        <v>465</v>
      </c>
      <c r="AU70" s="4" t="s">
        <v>466</v>
      </c>
      <c r="AV70" s="4" t="s">
        <v>467</v>
      </c>
      <c r="AW70" s="4" t="s">
        <v>468</v>
      </c>
      <c r="AX70" s="4" t="s">
        <v>469</v>
      </c>
      <c r="AY70" s="4" t="s">
        <v>470</v>
      </c>
      <c r="AZ70" s="4" t="s">
        <v>471</v>
      </c>
      <c r="BA70" s="4" t="s">
        <v>472</v>
      </c>
      <c r="BB70" s="4" t="s">
        <v>473</v>
      </c>
      <c r="BC70" s="4" t="s">
        <v>474</v>
      </c>
      <c r="BD70" s="4" t="s">
        <v>475</v>
      </c>
      <c r="BE70" s="4" t="s">
        <v>476</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448</v>
      </c>
      <c r="C88" s="4" t="s">
        <v>442</v>
      </c>
      <c r="D88" s="4" t="s">
        <v>443</v>
      </c>
      <c r="E88" s="4" t="s">
        <v>444</v>
      </c>
      <c r="F88" s="4" t="s">
        <v>445</v>
      </c>
      <c r="G88" s="4" t="s">
        <v>446</v>
      </c>
      <c r="H88" s="4" t="s">
        <v>447</v>
      </c>
      <c r="I88" s="4">
        <v>0</v>
      </c>
      <c r="J88" s="4">
        <v>0.5</v>
      </c>
      <c r="K88" s="4">
        <v>0.9</v>
      </c>
      <c r="L88" s="4">
        <v>1</v>
      </c>
      <c r="M88" s="4">
        <v>1.1599999999999999</v>
      </c>
      <c r="N88" s="4">
        <v>1.24</v>
      </c>
      <c r="O88" s="4">
        <v>2</v>
      </c>
      <c r="P88" s="4">
        <v>2.2400000000000002</v>
      </c>
      <c r="Q88" s="4">
        <v>2.4</v>
      </c>
      <c r="R88" s="4">
        <v>3</v>
      </c>
      <c r="S88" s="4">
        <v>3.32</v>
      </c>
      <c r="T88" s="4">
        <v>3.52</v>
      </c>
      <c r="U88" s="4">
        <v>4</v>
      </c>
      <c r="V88" s="4" t="s">
        <v>452</v>
      </c>
      <c r="W88" s="4" t="s">
        <v>453</v>
      </c>
      <c r="X88" s="4" t="s">
        <v>454</v>
      </c>
      <c r="Y88" s="4" t="s">
        <v>455</v>
      </c>
      <c r="Z88" s="4" t="s">
        <v>456</v>
      </c>
      <c r="AA88" s="4" t="s">
        <v>457</v>
      </c>
      <c r="AB88" s="4" t="s">
        <v>458</v>
      </c>
      <c r="AC88" s="4" t="s">
        <v>459</v>
      </c>
      <c r="AD88" s="4" t="s">
        <v>460</v>
      </c>
      <c r="AE88" s="4" t="s">
        <v>461</v>
      </c>
      <c r="AF88" s="4" t="s">
        <v>462</v>
      </c>
      <c r="AG88" s="4" t="s">
        <v>463</v>
      </c>
      <c r="AH88" s="4" t="s">
        <v>465</v>
      </c>
      <c r="AI88" s="4" t="s">
        <v>466</v>
      </c>
      <c r="AJ88" s="4" t="s">
        <v>467</v>
      </c>
      <c r="AK88" s="4" t="s">
        <v>468</v>
      </c>
      <c r="AL88" s="4" t="s">
        <v>469</v>
      </c>
      <c r="AM88" s="4" t="s">
        <v>470</v>
      </c>
      <c r="AN88" s="4" t="s">
        <v>471</v>
      </c>
      <c r="AO88" s="4" t="s">
        <v>472</v>
      </c>
      <c r="AP88" s="4" t="s">
        <v>473</v>
      </c>
      <c r="AQ88" s="4" t="s">
        <v>474</v>
      </c>
      <c r="AR88" s="4" t="s">
        <v>475</v>
      </c>
      <c r="AS88" s="4" t="s">
        <v>476</v>
      </c>
      <c r="AT88" s="4" t="s">
        <v>465</v>
      </c>
      <c r="AU88" s="4" t="s">
        <v>466</v>
      </c>
      <c r="AV88" s="4" t="s">
        <v>467</v>
      </c>
      <c r="AW88" s="4" t="s">
        <v>468</v>
      </c>
      <c r="AX88" s="4" t="s">
        <v>469</v>
      </c>
      <c r="AY88" s="4" t="s">
        <v>470</v>
      </c>
      <c r="AZ88" s="4" t="s">
        <v>471</v>
      </c>
      <c r="BA88" s="4" t="s">
        <v>472</v>
      </c>
      <c r="BB88" s="4" t="s">
        <v>473</v>
      </c>
      <c r="BC88" s="4" t="s">
        <v>474</v>
      </c>
      <c r="BD88" s="4" t="s">
        <v>475</v>
      </c>
      <c r="BE88" s="4" t="s">
        <v>476</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W7:Z7"/>
    <mergeCell ref="AA7:AD7"/>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51" priority="16" operator="greaterThan">
      <formula>0.8</formula>
    </cfRule>
    <cfRule type="cellIs" dxfId="50" priority="18" operator="lessThan">
      <formula>0.5</formula>
    </cfRule>
  </conditionalFormatting>
  <conditionalFormatting sqref="K9:T25">
    <cfRule type="cellIs" dxfId="49" priority="9" operator="greaterThan">
      <formula>0.8</formula>
    </cfRule>
    <cfRule type="cellIs" dxfId="48" priority="10" operator="lessThan">
      <formula>0.5</formula>
    </cfRule>
  </conditionalFormatting>
  <conditionalFormatting sqref="W9:AH25">
    <cfRule type="cellIs" dxfId="47" priority="7" operator="greaterThan">
      <formula>0.8</formula>
    </cfRule>
    <cfRule type="cellIs" dxfId="46" priority="8" operator="lessThan">
      <formula>0.5</formula>
    </cfRule>
  </conditionalFormatting>
  <conditionalFormatting sqref="C30:N46">
    <cfRule type="cellIs" dxfId="45" priority="3" operator="greaterThan">
      <formula>0.8</formula>
    </cfRule>
    <cfRule type="cellIs" dxfId="44" priority="4" operator="lessThan">
      <formula>0.5</formula>
    </cfRule>
  </conditionalFormatting>
  <conditionalFormatting sqref="Q30:AB46">
    <cfRule type="cellIs" dxfId="43" priority="1" operator="greaterThan">
      <formula>0.8</formula>
    </cfRule>
    <cfRule type="cellIs" dxfId="42" priority="2" operator="lessThan">
      <formula>0.5</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tabColor theme="9" tint="0.79998168889431442"/>
  </sheetPr>
  <dimension ref="B2:AF108"/>
  <sheetViews>
    <sheetView topLeftCell="A4" zoomScale="85" zoomScaleNormal="85" workbookViewId="0">
      <selection activeCell="Q40" sqref="Q40:Q42"/>
    </sheetView>
  </sheetViews>
  <sheetFormatPr defaultRowHeight="15" x14ac:dyDescent="0.25"/>
  <cols>
    <col min="2" max="26" width="9.140625" customWidth="1"/>
  </cols>
  <sheetData>
    <row r="2" spans="2:32" ht="18.75" x14ac:dyDescent="0.3">
      <c r="B2" s="237" t="s">
        <v>635</v>
      </c>
      <c r="C2" s="237"/>
      <c r="D2" s="237"/>
      <c r="E2" s="237"/>
      <c r="F2" s="237"/>
      <c r="G2" s="237"/>
      <c r="H2" s="237"/>
      <c r="I2" s="237"/>
      <c r="J2" s="237"/>
      <c r="K2" s="237"/>
      <c r="L2" s="237"/>
      <c r="M2" s="237"/>
      <c r="N2" s="237"/>
      <c r="O2" s="237"/>
      <c r="P2" s="237"/>
      <c r="Q2" s="237"/>
      <c r="R2" s="237"/>
      <c r="S2" s="237"/>
      <c r="T2" s="237"/>
      <c r="U2" s="237"/>
      <c r="V2" s="237"/>
      <c r="W2" s="237"/>
      <c r="X2" s="237"/>
      <c r="Y2" s="237"/>
      <c r="Z2" s="237"/>
    </row>
    <row r="3" spans="2:32" ht="58.5" customHeight="1" x14ac:dyDescent="0.25">
      <c r="B3" s="249" t="s">
        <v>590</v>
      </c>
      <c r="C3" s="250"/>
      <c r="D3" s="250"/>
      <c r="E3" s="250"/>
      <c r="F3" s="250"/>
      <c r="G3" s="250"/>
      <c r="H3" s="250"/>
      <c r="I3" s="250"/>
      <c r="J3" s="250"/>
      <c r="K3" s="250"/>
      <c r="L3" s="250"/>
      <c r="M3" s="250"/>
      <c r="N3" s="250"/>
      <c r="O3" s="250"/>
      <c r="P3" s="250"/>
      <c r="Q3" s="250"/>
      <c r="R3" s="250"/>
      <c r="S3" s="250"/>
      <c r="T3" s="250"/>
      <c r="U3" s="250"/>
      <c r="V3" s="250"/>
      <c r="W3" s="250"/>
      <c r="X3" s="250"/>
      <c r="Y3" s="250"/>
      <c r="Z3" s="250"/>
    </row>
    <row r="4" spans="2:32" ht="42" customHeight="1" x14ac:dyDescent="0.25">
      <c r="B4" s="250"/>
      <c r="C4" s="250"/>
      <c r="D4" s="250"/>
      <c r="E4" s="250"/>
      <c r="F4" s="250"/>
      <c r="G4" s="250"/>
      <c r="H4" s="250"/>
      <c r="I4" s="250"/>
      <c r="J4" s="250"/>
      <c r="K4" s="250"/>
      <c r="L4" s="250"/>
      <c r="M4" s="250"/>
      <c r="N4" s="250"/>
      <c r="O4" s="250"/>
      <c r="P4" s="250"/>
      <c r="Q4" s="250"/>
      <c r="R4" s="250"/>
      <c r="S4" s="250"/>
      <c r="T4" s="250"/>
      <c r="U4" s="250"/>
      <c r="V4" s="250"/>
      <c r="W4" s="250"/>
      <c r="X4" s="250"/>
      <c r="Y4" s="250"/>
      <c r="Z4" s="250"/>
    </row>
    <row r="7" spans="2:32" x14ac:dyDescent="0.25">
      <c r="B7" s="241" t="s">
        <v>496</v>
      </c>
      <c r="C7" s="241"/>
      <c r="D7" s="110" t="s">
        <v>532</v>
      </c>
      <c r="E7" s="109">
        <v>1</v>
      </c>
      <c r="F7" s="109">
        <v>2</v>
      </c>
      <c r="G7" s="109">
        <v>3</v>
      </c>
      <c r="H7" s="109">
        <v>4</v>
      </c>
      <c r="I7" s="109">
        <v>5</v>
      </c>
      <c r="J7" s="109">
        <v>6</v>
      </c>
      <c r="K7" s="109">
        <v>7</v>
      </c>
      <c r="L7" s="109">
        <v>8</v>
      </c>
      <c r="M7" s="109">
        <v>9</v>
      </c>
      <c r="N7" s="109">
        <v>10</v>
      </c>
      <c r="O7" s="109">
        <v>11</v>
      </c>
      <c r="P7" s="109">
        <v>12</v>
      </c>
      <c r="R7" s="241" t="s">
        <v>531</v>
      </c>
      <c r="S7" s="241"/>
      <c r="T7" s="110" t="s">
        <v>533</v>
      </c>
      <c r="U7" s="109">
        <v>3</v>
      </c>
      <c r="V7" s="109">
        <v>4</v>
      </c>
      <c r="W7" s="109">
        <v>5</v>
      </c>
      <c r="X7" s="109">
        <v>6</v>
      </c>
      <c r="Y7" s="109">
        <v>7</v>
      </c>
      <c r="Z7" s="109">
        <v>8</v>
      </c>
      <c r="AA7" s="109">
        <v>9</v>
      </c>
      <c r="AB7" s="109">
        <v>10</v>
      </c>
      <c r="AC7" s="109">
        <v>11</v>
      </c>
      <c r="AD7" s="109">
        <v>12</v>
      </c>
    </row>
    <row r="8" spans="2:32" x14ac:dyDescent="0.25">
      <c r="B8" s="328" t="s">
        <v>529</v>
      </c>
      <c r="C8" s="328"/>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328" t="s">
        <v>529</v>
      </c>
      <c r="S8" s="328"/>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328" t="s">
        <v>528</v>
      </c>
      <c r="C9" s="328"/>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328" t="s">
        <v>528</v>
      </c>
      <c r="S9" s="328"/>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328" t="s">
        <v>530</v>
      </c>
      <c r="C10" s="328"/>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328" t="s">
        <v>530</v>
      </c>
      <c r="S10" s="328"/>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328" t="s">
        <v>49</v>
      </c>
      <c r="C11" s="328"/>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328" t="s">
        <v>49</v>
      </c>
      <c r="S11" s="328"/>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60" t="s">
        <v>22</v>
      </c>
      <c r="C13" s="246" t="s">
        <v>523</v>
      </c>
      <c r="D13" s="247"/>
      <c r="E13" s="247"/>
      <c r="F13" s="247"/>
      <c r="G13" s="247"/>
      <c r="H13" s="248"/>
      <c r="J13" s="260" t="s">
        <v>22</v>
      </c>
      <c r="K13" s="246" t="s">
        <v>525</v>
      </c>
      <c r="L13" s="247"/>
      <c r="M13" s="247"/>
      <c r="N13" s="247"/>
      <c r="O13" s="247"/>
      <c r="P13" s="248"/>
      <c r="R13" s="260" t="s">
        <v>22</v>
      </c>
      <c r="S13" s="246" t="s">
        <v>526</v>
      </c>
      <c r="T13" s="247"/>
      <c r="U13" s="247"/>
      <c r="V13" s="247"/>
      <c r="W13" s="247"/>
      <c r="X13" s="248"/>
      <c r="Z13" s="260" t="s">
        <v>22</v>
      </c>
      <c r="AA13" s="246" t="s">
        <v>527</v>
      </c>
      <c r="AB13" s="247"/>
      <c r="AC13" s="247"/>
      <c r="AD13" s="247"/>
      <c r="AE13" s="247"/>
      <c r="AF13" s="248"/>
    </row>
    <row r="14" spans="2:32" x14ac:dyDescent="0.25">
      <c r="B14" s="327"/>
      <c r="C14" s="281" t="s">
        <v>494</v>
      </c>
      <c r="D14" s="282"/>
      <c r="E14" s="281" t="s">
        <v>496</v>
      </c>
      <c r="F14" s="282"/>
      <c r="G14" s="281" t="s">
        <v>524</v>
      </c>
      <c r="H14" s="282"/>
      <c r="J14" s="327"/>
      <c r="K14" s="281" t="s">
        <v>494</v>
      </c>
      <c r="L14" s="282"/>
      <c r="M14" s="281" t="s">
        <v>496</v>
      </c>
      <c r="N14" s="282"/>
      <c r="O14" s="281" t="s">
        <v>524</v>
      </c>
      <c r="P14" s="282"/>
      <c r="R14" s="327"/>
      <c r="S14" s="281" t="s">
        <v>494</v>
      </c>
      <c r="T14" s="282"/>
      <c r="U14" s="281" t="s">
        <v>496</v>
      </c>
      <c r="V14" s="282"/>
      <c r="W14" s="281" t="s">
        <v>524</v>
      </c>
      <c r="X14" s="282"/>
      <c r="Z14" s="327"/>
      <c r="AA14" s="281" t="s">
        <v>494</v>
      </c>
      <c r="AB14" s="282"/>
      <c r="AC14" s="281" t="s">
        <v>496</v>
      </c>
      <c r="AD14" s="282"/>
      <c r="AE14" s="281" t="s">
        <v>524</v>
      </c>
      <c r="AF14" s="282"/>
    </row>
    <row r="15" spans="2:32" x14ac:dyDescent="0.25">
      <c r="B15" s="243"/>
      <c r="C15" s="104" t="s">
        <v>521</v>
      </c>
      <c r="D15" s="105" t="s">
        <v>522</v>
      </c>
      <c r="E15" s="104" t="s">
        <v>521</v>
      </c>
      <c r="F15" s="105" t="s">
        <v>522</v>
      </c>
      <c r="G15" s="104" t="s">
        <v>521</v>
      </c>
      <c r="H15" s="105" t="s">
        <v>522</v>
      </c>
      <c r="J15" s="243"/>
      <c r="K15" s="104" t="s">
        <v>521</v>
      </c>
      <c r="L15" s="105" t="s">
        <v>522</v>
      </c>
      <c r="M15" s="104" t="s">
        <v>521</v>
      </c>
      <c r="N15" s="105" t="s">
        <v>522</v>
      </c>
      <c r="O15" s="104" t="s">
        <v>521</v>
      </c>
      <c r="P15" s="105" t="s">
        <v>522</v>
      </c>
      <c r="R15" s="243"/>
      <c r="S15" s="104" t="s">
        <v>521</v>
      </c>
      <c r="T15" s="105" t="s">
        <v>522</v>
      </c>
      <c r="U15" s="104" t="s">
        <v>521</v>
      </c>
      <c r="V15" s="105" t="s">
        <v>522</v>
      </c>
      <c r="W15" s="104" t="s">
        <v>521</v>
      </c>
      <c r="X15" s="105" t="s">
        <v>522</v>
      </c>
      <c r="Z15" s="243"/>
      <c r="AA15" s="104" t="s">
        <v>521</v>
      </c>
      <c r="AB15" s="105" t="s">
        <v>522</v>
      </c>
      <c r="AC15" s="104" t="s">
        <v>521</v>
      </c>
      <c r="AD15" s="105" t="s">
        <v>522</v>
      </c>
      <c r="AE15" s="104" t="s">
        <v>521</v>
      </c>
      <c r="AF15" s="105" t="s">
        <v>522</v>
      </c>
    </row>
    <row r="16" spans="2:32" x14ac:dyDescent="0.25">
      <c r="B16" s="105">
        <v>0</v>
      </c>
      <c r="C16" s="43">
        <v>0.78320546691145376</v>
      </c>
      <c r="D16" s="107"/>
      <c r="E16" s="43">
        <v>0.72623623688839667</v>
      </c>
      <c r="F16" s="107"/>
      <c r="G16" s="43">
        <v>0.71194528391919831</v>
      </c>
      <c r="H16" s="107"/>
      <c r="J16" s="105">
        <v>0</v>
      </c>
      <c r="K16" s="43">
        <v>0.81929784575241482</v>
      </c>
      <c r="L16" s="107"/>
      <c r="M16" s="43">
        <v>0.75118259224219486</v>
      </c>
      <c r="N16" s="107"/>
      <c r="O16" s="43">
        <v>0.731304347826087</v>
      </c>
      <c r="P16" s="107"/>
      <c r="R16" s="105">
        <v>0</v>
      </c>
      <c r="S16" s="43">
        <v>0.77226999837741361</v>
      </c>
      <c r="T16" s="107"/>
      <c r="U16" s="43">
        <v>0.65531561461794019</v>
      </c>
      <c r="V16" s="107"/>
      <c r="W16" s="43">
        <v>0.65861027190332322</v>
      </c>
      <c r="X16" s="107"/>
      <c r="Z16" s="105">
        <v>0</v>
      </c>
      <c r="AA16" s="43">
        <v>0.53320518385316551</v>
      </c>
      <c r="AB16" s="107"/>
      <c r="AC16" s="43">
        <v>0.45534150612959717</v>
      </c>
      <c r="AD16" s="107"/>
      <c r="AE16" s="43">
        <v>0.40298507462686567</v>
      </c>
      <c r="AF16" s="107"/>
    </row>
    <row r="17" spans="2:32" x14ac:dyDescent="0.25">
      <c r="B17" s="105">
        <v>1</v>
      </c>
      <c r="C17" s="43">
        <v>0.76973467175644472</v>
      </c>
      <c r="D17" s="107"/>
      <c r="E17" s="43">
        <v>0.70347521193022944</v>
      </c>
      <c r="F17" s="107"/>
      <c r="G17" s="43">
        <v>0.68758533501896335</v>
      </c>
      <c r="H17" s="107"/>
      <c r="J17" s="105">
        <v>1</v>
      </c>
      <c r="K17" s="43">
        <v>0.76916575956513211</v>
      </c>
      <c r="L17" s="107"/>
      <c r="M17" s="43">
        <v>0.69601191461194767</v>
      </c>
      <c r="N17" s="107"/>
      <c r="O17" s="43">
        <v>0.68288060644346182</v>
      </c>
      <c r="P17" s="107"/>
      <c r="R17" s="105">
        <v>1</v>
      </c>
      <c r="S17" s="43">
        <v>0.74564352961815095</v>
      </c>
      <c r="T17" s="107"/>
      <c r="U17" s="43">
        <v>0.62868029095947353</v>
      </c>
      <c r="V17" s="107"/>
      <c r="W17" s="43">
        <v>0.63008631319358821</v>
      </c>
      <c r="X17" s="107"/>
      <c r="Z17" s="105">
        <v>1</v>
      </c>
      <c r="AA17" s="43">
        <v>0.5223478850938702</v>
      </c>
      <c r="AB17" s="107"/>
      <c r="AC17" s="43">
        <v>0.43083652268999451</v>
      </c>
      <c r="AD17" s="107"/>
      <c r="AE17" s="43">
        <v>0.40128068303094983</v>
      </c>
      <c r="AF17" s="107"/>
    </row>
    <row r="18" spans="2:32" x14ac:dyDescent="0.25">
      <c r="B18" s="105">
        <v>2</v>
      </c>
      <c r="C18" s="43">
        <v>0.73511271628290797</v>
      </c>
      <c r="D18" s="43">
        <v>0.68773035887487877</v>
      </c>
      <c r="E18" s="43">
        <v>0.65948275862068961</v>
      </c>
      <c r="F18" s="43">
        <v>0.58227848101265822</v>
      </c>
      <c r="G18" s="43">
        <v>0.64498101746393321</v>
      </c>
      <c r="H18" s="43">
        <v>0.61856963613550819</v>
      </c>
      <c r="J18" s="105">
        <v>2</v>
      </c>
      <c r="K18" s="43">
        <v>0.71641648569314842</v>
      </c>
      <c r="L18" s="43">
        <v>0.66136551319960579</v>
      </c>
      <c r="M18" s="43">
        <v>0.64783985292615665</v>
      </c>
      <c r="N18" s="43">
        <v>0.55023474178403753</v>
      </c>
      <c r="O18" s="43">
        <v>0.62641664949515763</v>
      </c>
      <c r="P18" s="43">
        <v>0.58018867924528306</v>
      </c>
      <c r="R18" s="105">
        <v>2</v>
      </c>
      <c r="S18" s="43">
        <v>0.70149278188342867</v>
      </c>
      <c r="T18" s="43">
        <v>0.61830209481808163</v>
      </c>
      <c r="U18" s="43">
        <v>0.58206185567010305</v>
      </c>
      <c r="V18" s="43">
        <v>0.53781512605042014</v>
      </c>
      <c r="W18" s="43">
        <v>0.58283192940232653</v>
      </c>
      <c r="X18" s="43">
        <v>0.57692307692307687</v>
      </c>
      <c r="Z18" s="105">
        <v>2</v>
      </c>
      <c r="AA18" s="43">
        <v>0.50054185557890085</v>
      </c>
      <c r="AB18" s="43">
        <v>0.50405405405405401</v>
      </c>
      <c r="AC18" s="43">
        <v>0.40005887547836327</v>
      </c>
      <c r="AD18" s="43">
        <v>0.3783783783783784</v>
      </c>
      <c r="AE18" s="43">
        <v>0.39768786127167632</v>
      </c>
      <c r="AF18" s="43">
        <v>0.4</v>
      </c>
    </row>
    <row r="19" spans="2:32" x14ac:dyDescent="0.25">
      <c r="B19" s="105">
        <v>3</v>
      </c>
      <c r="C19" s="43">
        <v>0.6892267059220103</v>
      </c>
      <c r="D19" s="43">
        <v>0.6595099395918097</v>
      </c>
      <c r="E19" s="43">
        <v>0.6124282294116401</v>
      </c>
      <c r="F19" s="43">
        <v>0.5627960150253144</v>
      </c>
      <c r="G19" s="43">
        <v>0.59382135354826926</v>
      </c>
      <c r="H19" s="43">
        <v>0.55922865013774103</v>
      </c>
      <c r="J19" s="105">
        <v>3</v>
      </c>
      <c r="K19" s="43">
        <v>0.67443461873006672</v>
      </c>
      <c r="L19" s="43">
        <v>0.63729161909111665</v>
      </c>
      <c r="M19" s="43">
        <v>0.6037285607755406</v>
      </c>
      <c r="N19" s="43">
        <v>0.53352180936995153</v>
      </c>
      <c r="O19" s="43">
        <v>0.58535462081670253</v>
      </c>
      <c r="P19" s="43">
        <v>0.54612937433722164</v>
      </c>
      <c r="R19" s="105">
        <v>3</v>
      </c>
      <c r="S19" s="43">
        <v>0.65067868141895746</v>
      </c>
      <c r="T19" s="43">
        <v>0.59895913056788608</v>
      </c>
      <c r="U19" s="43">
        <v>0.54393368500376793</v>
      </c>
      <c r="V19" s="43">
        <v>0.50671785028790783</v>
      </c>
      <c r="W19" s="43">
        <v>0.53568089747584913</v>
      </c>
      <c r="X19" s="43">
        <v>0.52173913043478259</v>
      </c>
      <c r="Z19" s="105">
        <v>3</v>
      </c>
      <c r="AA19" s="43">
        <v>0.4692802546342994</v>
      </c>
      <c r="AB19" s="43">
        <v>0.46919431279620855</v>
      </c>
      <c r="AC19" s="43">
        <v>0.38202463433410316</v>
      </c>
      <c r="AD19" s="43">
        <v>0.39805825242718446</v>
      </c>
      <c r="AE19" s="43">
        <v>0.37610111068556107</v>
      </c>
      <c r="AF19" s="43">
        <v>0.32653061224489793</v>
      </c>
    </row>
    <row r="20" spans="2:32" x14ac:dyDescent="0.25">
      <c r="B20" s="105">
        <v>4</v>
      </c>
      <c r="C20" s="43">
        <v>0.63555359181118598</v>
      </c>
      <c r="D20" s="43">
        <v>0.62892587403027922</v>
      </c>
      <c r="E20" s="43">
        <v>0.5611708188621799</v>
      </c>
      <c r="F20" s="43">
        <v>0.54481279599678312</v>
      </c>
      <c r="G20" s="43">
        <v>0.5373588858284517</v>
      </c>
      <c r="H20" s="43">
        <v>0.53241604477611937</v>
      </c>
      <c r="J20" s="105">
        <v>4</v>
      </c>
      <c r="K20" s="43">
        <v>0.63543533530613094</v>
      </c>
      <c r="L20" s="43">
        <v>0.61507688998817078</v>
      </c>
      <c r="M20" s="43">
        <v>0.57511454063178202</v>
      </c>
      <c r="N20" s="43">
        <v>0.51575375666505086</v>
      </c>
      <c r="O20" s="43">
        <v>0.54419608839217681</v>
      </c>
      <c r="P20" s="43">
        <v>0.51283656856606141</v>
      </c>
      <c r="R20" s="105">
        <v>4</v>
      </c>
      <c r="S20" s="43">
        <v>0.59800138297160443</v>
      </c>
      <c r="T20" s="43">
        <v>0.56780719280719283</v>
      </c>
      <c r="U20" s="43">
        <v>0.503</v>
      </c>
      <c r="V20" s="43">
        <v>0.47705442902881534</v>
      </c>
      <c r="W20" s="43">
        <v>0.47978863936591809</v>
      </c>
      <c r="X20" s="43">
        <v>0.48739495798319327</v>
      </c>
      <c r="Z20" s="105">
        <v>4</v>
      </c>
      <c r="AA20" s="43">
        <v>0.43373182704276958</v>
      </c>
      <c r="AB20" s="43">
        <v>0.43833422317138282</v>
      </c>
      <c r="AC20" s="43">
        <v>0.3527828919416513</v>
      </c>
      <c r="AD20" s="43">
        <v>0.35950413223140498</v>
      </c>
      <c r="AE20" s="43">
        <v>0.3368731563421829</v>
      </c>
      <c r="AF20" s="43">
        <v>0.35365853658536583</v>
      </c>
    </row>
    <row r="21" spans="2:32" x14ac:dyDescent="0.25">
      <c r="B21" s="105">
        <v>5</v>
      </c>
      <c r="C21" s="43">
        <v>0.57953270055171235</v>
      </c>
      <c r="D21" s="43">
        <v>0.59713094436040526</v>
      </c>
      <c r="E21" s="43">
        <v>0.51159377000213357</v>
      </c>
      <c r="F21" s="43">
        <v>0.5269641886587354</v>
      </c>
      <c r="G21" s="43">
        <v>0.48175039246467816</v>
      </c>
      <c r="H21" s="43">
        <v>0.50427350427350426</v>
      </c>
      <c r="J21" s="105">
        <v>5</v>
      </c>
      <c r="K21" s="43">
        <v>0.59800034265854074</v>
      </c>
      <c r="L21" s="43">
        <v>0.59319335685397123</v>
      </c>
      <c r="M21" s="43">
        <v>0.53724874031532754</v>
      </c>
      <c r="N21" s="43">
        <v>0.51094890510948909</v>
      </c>
      <c r="O21" s="43">
        <v>0.51403568587339465</v>
      </c>
      <c r="P21" s="43">
        <v>0.48862679022746419</v>
      </c>
      <c r="R21" s="105">
        <v>5</v>
      </c>
      <c r="S21" s="43">
        <v>0.5427126314388393</v>
      </c>
      <c r="T21" s="43">
        <v>0.54045749402526455</v>
      </c>
      <c r="U21" s="43">
        <v>0.45045248868778281</v>
      </c>
      <c r="V21" s="43">
        <v>0.46858832224685881</v>
      </c>
      <c r="W21" s="43">
        <v>0.42410608572105141</v>
      </c>
      <c r="X21" s="43">
        <v>0.42669172932330829</v>
      </c>
      <c r="Z21" s="105">
        <v>5</v>
      </c>
      <c r="AA21" s="43">
        <v>0.39056426411930589</v>
      </c>
      <c r="AB21" s="43">
        <v>0.4174910961614563</v>
      </c>
      <c r="AC21" s="43">
        <v>0.31624335499113998</v>
      </c>
      <c r="AD21" s="43">
        <v>0.35326086956521741</v>
      </c>
      <c r="AE21" s="43">
        <v>0.2987521409346709</v>
      </c>
      <c r="AF21" s="43">
        <v>0.31543624161073824</v>
      </c>
    </row>
    <row r="22" spans="2:32" x14ac:dyDescent="0.25">
      <c r="B22" s="105">
        <v>6</v>
      </c>
      <c r="C22" s="43">
        <v>0.52463295960378231</v>
      </c>
      <c r="D22" s="43">
        <v>0.56668412380088651</v>
      </c>
      <c r="E22" s="43">
        <v>0.46434778185640774</v>
      </c>
      <c r="F22" s="43">
        <v>0.5053133708024371</v>
      </c>
      <c r="G22" s="43">
        <v>0.4327356994755458</v>
      </c>
      <c r="H22" s="43">
        <v>0.48271980186873803</v>
      </c>
      <c r="J22" s="105">
        <v>6</v>
      </c>
      <c r="K22" s="43">
        <v>0.56121402997935022</v>
      </c>
      <c r="L22" s="43">
        <v>0.56460942837622408</v>
      </c>
      <c r="M22" s="43">
        <v>0.509643605870021</v>
      </c>
      <c r="N22" s="43">
        <v>0.50833804409270777</v>
      </c>
      <c r="O22" s="43">
        <v>0.47828435609334485</v>
      </c>
      <c r="P22" s="43">
        <v>0.47151142954622993</v>
      </c>
      <c r="R22" s="105">
        <v>6</v>
      </c>
      <c r="S22" s="43">
        <v>0.49058971141781682</v>
      </c>
      <c r="T22" s="43">
        <v>0.5155756207674943</v>
      </c>
      <c r="U22" s="43">
        <v>0.413226712772855</v>
      </c>
      <c r="V22" s="43">
        <v>0.43990237949969496</v>
      </c>
      <c r="W22" s="43">
        <v>0.37995444191343963</v>
      </c>
      <c r="X22" s="43">
        <v>0.42255434782608697</v>
      </c>
      <c r="Z22" s="105">
        <v>6</v>
      </c>
      <c r="AA22" s="43">
        <v>0.35008393956351425</v>
      </c>
      <c r="AB22" s="43">
        <v>0.38841342988808425</v>
      </c>
      <c r="AC22" s="43">
        <v>0.27691188694929342</v>
      </c>
      <c r="AD22" s="43">
        <v>0.31034482758620691</v>
      </c>
      <c r="AE22" s="43">
        <v>0.2543046357615894</v>
      </c>
      <c r="AF22" s="43">
        <v>0.28270042194092826</v>
      </c>
    </row>
    <row r="23" spans="2:32" x14ac:dyDescent="0.25">
      <c r="B23" s="105">
        <v>7</v>
      </c>
      <c r="C23" s="43">
        <v>0.47238657904900044</v>
      </c>
      <c r="D23" s="43">
        <v>0.53786754191237551</v>
      </c>
      <c r="E23" s="43">
        <v>0.42171735114395337</v>
      </c>
      <c r="F23" s="43">
        <v>0.49232736572890023</v>
      </c>
      <c r="G23" s="43">
        <v>0.38908333782061638</v>
      </c>
      <c r="H23" s="43">
        <v>0.4557237464522233</v>
      </c>
      <c r="J23" s="105">
        <v>7</v>
      </c>
      <c r="K23" s="43">
        <v>0.52583288629090441</v>
      </c>
      <c r="L23" s="43">
        <v>0.53947368421052633</v>
      </c>
      <c r="M23" s="43">
        <v>0.47588267246061922</v>
      </c>
      <c r="N23" s="43">
        <v>0.48429920857799336</v>
      </c>
      <c r="O23" s="43">
        <v>0.44077258010494585</v>
      </c>
      <c r="P23" s="43">
        <v>0.45446428571428571</v>
      </c>
      <c r="R23" s="105">
        <v>7</v>
      </c>
      <c r="S23" s="43">
        <v>0.44838913955513338</v>
      </c>
      <c r="T23" s="43">
        <v>0.50029147720648248</v>
      </c>
      <c r="U23" s="43">
        <v>0.37757689339653844</v>
      </c>
      <c r="V23" s="43">
        <v>0.44891640866873067</v>
      </c>
      <c r="W23" s="43">
        <v>0.35230106551802315</v>
      </c>
      <c r="X23" s="43">
        <v>0.40112994350282488</v>
      </c>
      <c r="Z23" s="105">
        <v>7</v>
      </c>
      <c r="AA23" s="43">
        <v>0.310251657293663</v>
      </c>
      <c r="AB23" s="43">
        <v>0.3613372093023256</v>
      </c>
      <c r="AC23" s="43">
        <v>0.24941770186335405</v>
      </c>
      <c r="AD23" s="43">
        <v>0.29598893499308437</v>
      </c>
      <c r="AE23" s="43">
        <v>0.22391752577319587</v>
      </c>
      <c r="AF23" s="43">
        <v>0.29152542372881357</v>
      </c>
    </row>
    <row r="24" spans="2:32" x14ac:dyDescent="0.25">
      <c r="B24" s="105">
        <v>8</v>
      </c>
      <c r="C24" s="43">
        <v>0.42374095084645252</v>
      </c>
      <c r="D24" s="43">
        <v>0.51083941466396665</v>
      </c>
      <c r="E24" s="43">
        <v>0.38334061877701686</v>
      </c>
      <c r="F24" s="43">
        <v>0.4739115072042715</v>
      </c>
      <c r="G24" s="43">
        <v>0.35075086638428954</v>
      </c>
      <c r="H24" s="43">
        <v>0.44250719204951616</v>
      </c>
      <c r="J24" s="105">
        <v>8</v>
      </c>
      <c r="K24" s="43">
        <v>0.49309846816772024</v>
      </c>
      <c r="L24" s="43">
        <v>0.51474702727908606</v>
      </c>
      <c r="M24" s="43">
        <v>0.44808743169398907</v>
      </c>
      <c r="N24" s="43">
        <v>0.47661803217358772</v>
      </c>
      <c r="O24" s="43">
        <v>0.40843708449172006</v>
      </c>
      <c r="P24" s="43">
        <v>0.43708240534521159</v>
      </c>
      <c r="R24" s="105">
        <v>8</v>
      </c>
      <c r="S24" s="43">
        <v>0.40211535610141846</v>
      </c>
      <c r="T24" s="43">
        <v>0.47417475728155339</v>
      </c>
      <c r="U24" s="43">
        <v>0.34254596556973882</v>
      </c>
      <c r="V24" s="43">
        <v>0.43612964728312681</v>
      </c>
      <c r="W24" s="43">
        <v>0.3164314757235111</v>
      </c>
      <c r="X24" s="43">
        <v>0.39581036383682472</v>
      </c>
      <c r="Z24" s="105">
        <v>8</v>
      </c>
      <c r="AA24" s="43">
        <v>0.2726851851851852</v>
      </c>
      <c r="AB24" s="43">
        <v>0.33488778781696299</v>
      </c>
      <c r="AC24" s="43">
        <v>0.22533448840119358</v>
      </c>
      <c r="AD24" s="43">
        <v>0.28038507821901326</v>
      </c>
      <c r="AE24" s="43">
        <v>0.20020263424518744</v>
      </c>
      <c r="AF24" s="43">
        <v>0.24207492795389049</v>
      </c>
    </row>
    <row r="25" spans="2:32" x14ac:dyDescent="0.25">
      <c r="B25" s="105">
        <v>9</v>
      </c>
      <c r="C25" s="43">
        <v>0.37943281006430823</v>
      </c>
      <c r="D25" s="43">
        <v>0.48477116314172253</v>
      </c>
      <c r="E25" s="43">
        <v>0.34725410559773973</v>
      </c>
      <c r="F25" s="43">
        <v>0.45464775147691194</v>
      </c>
      <c r="G25" s="43">
        <v>0.31641598624838846</v>
      </c>
      <c r="H25" s="43">
        <v>0.43128578865174388</v>
      </c>
      <c r="J25" s="105">
        <v>9</v>
      </c>
      <c r="K25" s="43">
        <v>0.45600547791714652</v>
      </c>
      <c r="L25" s="43">
        <v>0.49180385411913369</v>
      </c>
      <c r="M25" s="43">
        <v>0.41507986329078606</v>
      </c>
      <c r="N25" s="43">
        <v>0.46165966386554624</v>
      </c>
      <c r="O25" s="43">
        <v>0.37674993137524021</v>
      </c>
      <c r="P25" s="43">
        <v>0.42229826062161391</v>
      </c>
      <c r="R25" s="105">
        <v>9</v>
      </c>
      <c r="S25" s="43">
        <v>0.35934846864977044</v>
      </c>
      <c r="T25" s="43">
        <v>0.4505952380952381</v>
      </c>
      <c r="U25" s="43">
        <v>0.31507027589796982</v>
      </c>
      <c r="V25" s="43">
        <v>0.43094758064516131</v>
      </c>
      <c r="W25" s="43">
        <v>0.27860696517412936</v>
      </c>
      <c r="X25" s="43">
        <v>0.3818770226537217</v>
      </c>
      <c r="Z25" s="105">
        <v>9</v>
      </c>
      <c r="AA25" s="43">
        <v>0.2405151552438374</v>
      </c>
      <c r="AB25" s="43">
        <v>0.31935771632471011</v>
      </c>
      <c r="AC25" s="43">
        <v>0.20354158376442499</v>
      </c>
      <c r="AD25" s="43">
        <v>0.28158458244111351</v>
      </c>
      <c r="AE25" s="43">
        <v>0.17919799498746866</v>
      </c>
      <c r="AF25" s="43">
        <v>0.24</v>
      </c>
    </row>
    <row r="26" spans="2:32" x14ac:dyDescent="0.25">
      <c r="B26" s="105">
        <v>10</v>
      </c>
      <c r="C26" s="43">
        <v>0.33787151390772163</v>
      </c>
      <c r="D26" s="43">
        <v>0.45907938215630523</v>
      </c>
      <c r="E26" s="43">
        <v>0.31131317841506695</v>
      </c>
      <c r="F26" s="43">
        <v>0.43861206016772419</v>
      </c>
      <c r="G26" s="43">
        <v>0.28514768556155001</v>
      </c>
      <c r="H26" s="43">
        <v>0.41410672853828306</v>
      </c>
      <c r="J26" s="105">
        <v>10</v>
      </c>
      <c r="K26" s="43">
        <v>0.41927912824811397</v>
      </c>
      <c r="L26" s="43">
        <v>0.46385173529154644</v>
      </c>
      <c r="M26" s="43">
        <v>0.38764279162844995</v>
      </c>
      <c r="N26" s="43">
        <v>0.44920824619061844</v>
      </c>
      <c r="O26" s="43">
        <v>0.34480550664318871</v>
      </c>
      <c r="P26" s="43">
        <v>0.40960099750623441</v>
      </c>
      <c r="R26" s="105">
        <v>10</v>
      </c>
      <c r="S26" s="43">
        <v>0.32401788565953371</v>
      </c>
      <c r="T26" s="43">
        <v>0.42872550781952184</v>
      </c>
      <c r="U26" s="43">
        <v>0.28558665872543182</v>
      </c>
      <c r="V26" s="43">
        <v>0.41521739130434782</v>
      </c>
      <c r="W26" s="43">
        <v>0.24771453848422295</v>
      </c>
      <c r="X26" s="43">
        <v>0.35071090047393366</v>
      </c>
      <c r="Z26" s="105">
        <v>10</v>
      </c>
      <c r="AA26" s="43">
        <v>0.21074301034086557</v>
      </c>
      <c r="AB26" s="43">
        <v>0.29389190917812602</v>
      </c>
      <c r="AC26" s="43">
        <v>0.18042002545608823</v>
      </c>
      <c r="AD26" s="43">
        <v>0.27116827438370844</v>
      </c>
      <c r="AE26" s="43">
        <v>0.1617549302016397</v>
      </c>
      <c r="AF26" s="43">
        <v>0.25252525252525254</v>
      </c>
    </row>
    <row r="27" spans="2:32" x14ac:dyDescent="0.25">
      <c r="B27" s="105">
        <v>11</v>
      </c>
      <c r="C27" s="43">
        <v>0.29701742127452441</v>
      </c>
      <c r="D27" s="43">
        <v>0.43083994406833631</v>
      </c>
      <c r="E27" s="43">
        <v>0.27560561977813391</v>
      </c>
      <c r="F27" s="43">
        <v>0.42162688249154801</v>
      </c>
      <c r="G27" s="43">
        <v>0.25501774390598636</v>
      </c>
      <c r="H27" s="43">
        <v>0.39560671665434577</v>
      </c>
      <c r="J27" s="105">
        <v>11</v>
      </c>
      <c r="K27" s="43">
        <v>0.38003992015968063</v>
      </c>
      <c r="L27" s="43">
        <v>0.43707042253521128</v>
      </c>
      <c r="M27" s="43">
        <v>0.35820895522388058</v>
      </c>
      <c r="N27" s="43">
        <v>0.44124999999999998</v>
      </c>
      <c r="O27" s="43">
        <v>0.31620243232640249</v>
      </c>
      <c r="P27" s="43">
        <v>0.38301749271137026</v>
      </c>
      <c r="R27" s="105">
        <v>11</v>
      </c>
      <c r="S27" s="43">
        <v>0.28282101367328055</v>
      </c>
      <c r="T27" s="43">
        <v>0.40512249443207127</v>
      </c>
      <c r="U27" s="43">
        <v>0.254839845124956</v>
      </c>
      <c r="V27" s="43">
        <v>0.41400875547217009</v>
      </c>
      <c r="W27" s="43">
        <v>0.22491349480968859</v>
      </c>
      <c r="X27" s="43">
        <v>0.34206896551724136</v>
      </c>
      <c r="Z27" s="105">
        <v>11</v>
      </c>
      <c r="AA27" s="43">
        <v>0.18483465720241113</v>
      </c>
      <c r="AB27" s="43">
        <v>0.27984274481772697</v>
      </c>
      <c r="AC27" s="43">
        <v>0.15788267644362969</v>
      </c>
      <c r="AD27" s="43">
        <v>0.25392986698911729</v>
      </c>
      <c r="AE27" s="43">
        <v>0.14519624367926801</v>
      </c>
      <c r="AF27" s="43">
        <v>0.21643835616438356</v>
      </c>
    </row>
    <row r="28" spans="2:32" x14ac:dyDescent="0.25">
      <c r="B28" s="105">
        <v>12</v>
      </c>
      <c r="C28" s="43">
        <v>0.25510286405808796</v>
      </c>
      <c r="D28" s="43">
        <v>0.39870685762791452</v>
      </c>
      <c r="E28" s="43">
        <v>0.23873143890857013</v>
      </c>
      <c r="F28" s="43">
        <v>0.39982750123213406</v>
      </c>
      <c r="G28" s="43">
        <v>0.22137564658185377</v>
      </c>
      <c r="H28" s="43">
        <v>0.37211356466876971</v>
      </c>
      <c r="J28" s="105">
        <v>12</v>
      </c>
      <c r="K28" s="43">
        <v>0.33644278606965172</v>
      </c>
      <c r="L28" s="43">
        <v>0.41093948212819936</v>
      </c>
      <c r="M28" s="43">
        <v>0.31689472971142124</v>
      </c>
      <c r="N28" s="43">
        <v>0.4053221904552452</v>
      </c>
      <c r="O28" s="43">
        <v>0.28610557768924305</v>
      </c>
      <c r="P28" s="43">
        <v>0.35736961451247168</v>
      </c>
      <c r="R28" s="105">
        <v>12</v>
      </c>
      <c r="S28" s="43">
        <v>0.24703401001845504</v>
      </c>
      <c r="T28" s="43">
        <v>0.37307911212293682</v>
      </c>
      <c r="U28" s="43">
        <v>0.21504916631038906</v>
      </c>
      <c r="V28" s="43">
        <v>0.40227272727272728</v>
      </c>
      <c r="W28" s="43">
        <v>0.19623430962343097</v>
      </c>
      <c r="X28" s="43">
        <v>0.30064308681672025</v>
      </c>
      <c r="Z28" s="105">
        <v>12</v>
      </c>
      <c r="AA28" s="43">
        <v>0.16117314677788241</v>
      </c>
      <c r="AB28" s="43">
        <v>0.2585345545378851</v>
      </c>
      <c r="AC28" s="43">
        <v>0.13274562412163027</v>
      </c>
      <c r="AD28" s="43">
        <v>0.22429906542056074</v>
      </c>
      <c r="AE28" s="43">
        <v>0.1210568886492316</v>
      </c>
      <c r="AF28" s="43">
        <v>0.17528735632183909</v>
      </c>
    </row>
    <row r="29" spans="2:32" x14ac:dyDescent="0.25">
      <c r="B29" s="105">
        <v>13</v>
      </c>
      <c r="C29" s="43">
        <v>0.21186911420857502</v>
      </c>
      <c r="D29" s="43">
        <v>0.35823841343067081</v>
      </c>
      <c r="E29" s="43">
        <v>0.20018403496664366</v>
      </c>
      <c r="F29" s="43">
        <v>0.36971695942318017</v>
      </c>
      <c r="G29" s="43">
        <v>0.18398450656786797</v>
      </c>
      <c r="H29" s="43">
        <v>0.34433667083854819</v>
      </c>
      <c r="J29" s="105">
        <v>13</v>
      </c>
      <c r="K29" s="43">
        <v>0.2860305745914602</v>
      </c>
      <c r="L29" s="43">
        <v>0.37318583172637776</v>
      </c>
      <c r="M29" s="43">
        <v>0.26826666666666665</v>
      </c>
      <c r="N29" s="43">
        <v>0.37099971679410931</v>
      </c>
      <c r="O29" s="43">
        <v>0.23293432546101586</v>
      </c>
      <c r="P29" s="43">
        <v>0.3342857142857143</v>
      </c>
      <c r="R29" s="105">
        <v>13</v>
      </c>
      <c r="S29" s="43">
        <v>0.20407124681933841</v>
      </c>
      <c r="T29" s="43">
        <v>0.33717901004838108</v>
      </c>
      <c r="U29" s="43">
        <v>0.17796830345544298</v>
      </c>
      <c r="V29" s="43">
        <v>0.35162790697674418</v>
      </c>
      <c r="W29" s="43">
        <v>0.16067028092656482</v>
      </c>
      <c r="X29" s="43">
        <v>0.27976190476190477</v>
      </c>
      <c r="Z29" s="105">
        <v>13</v>
      </c>
      <c r="AA29" s="43">
        <v>0.13238337844292311</v>
      </c>
      <c r="AB29" s="43">
        <v>0.22410358565737051</v>
      </c>
      <c r="AC29" s="43">
        <v>0.10796841349605169</v>
      </c>
      <c r="AD29" s="43">
        <v>0.20814479638009051</v>
      </c>
      <c r="AE29" s="43">
        <v>9.6171516079632466E-2</v>
      </c>
      <c r="AF29" s="43">
        <v>0.15737704918032788</v>
      </c>
    </row>
    <row r="30" spans="2:32" x14ac:dyDescent="0.25">
      <c r="B30" s="105">
        <v>14</v>
      </c>
      <c r="C30" s="43">
        <v>0.1619772485473443</v>
      </c>
      <c r="D30" s="43">
        <v>0.30113654452261945</v>
      </c>
      <c r="E30" s="43">
        <v>0.15223754573599774</v>
      </c>
      <c r="F30" s="43">
        <v>0.31572700296735906</v>
      </c>
      <c r="G30" s="43">
        <v>0.13837743050183093</v>
      </c>
      <c r="H30" s="43">
        <v>0.28608401353772644</v>
      </c>
      <c r="J30" s="105">
        <v>14</v>
      </c>
      <c r="K30" s="43">
        <v>0.22249318605651988</v>
      </c>
      <c r="L30" s="43">
        <v>0.32296152243367132</v>
      </c>
      <c r="M30" s="43">
        <v>0.20578703703703705</v>
      </c>
      <c r="N30" s="43">
        <v>0.30777945619335345</v>
      </c>
      <c r="O30" s="43">
        <v>0.17910447761194029</v>
      </c>
      <c r="P30" s="43">
        <v>0.28216704288939054</v>
      </c>
      <c r="R30" s="105">
        <v>14</v>
      </c>
      <c r="S30" s="43">
        <v>0.15603769449923297</v>
      </c>
      <c r="T30" s="43">
        <v>0.29223300970873789</v>
      </c>
      <c r="U30" s="43">
        <v>0.13413098236775819</v>
      </c>
      <c r="V30" s="43">
        <v>0.30141843971631205</v>
      </c>
      <c r="W30" s="43">
        <v>0.12218268090154211</v>
      </c>
      <c r="X30" s="43">
        <v>0.23076923076923078</v>
      </c>
      <c r="Z30" s="105">
        <v>14</v>
      </c>
      <c r="AA30" s="43">
        <v>0.10724391624221845</v>
      </c>
      <c r="AB30" s="43">
        <v>0.1936245572609209</v>
      </c>
      <c r="AC30" s="43">
        <v>8.3252190847127552E-2</v>
      </c>
      <c r="AD30" s="43">
        <v>0.18620689655172415</v>
      </c>
      <c r="AE30" s="43">
        <v>6.890581717451523E-2</v>
      </c>
      <c r="AF30" s="43">
        <v>0.14233576642335766</v>
      </c>
    </row>
    <row r="31" spans="2:32" x14ac:dyDescent="0.25">
      <c r="B31" s="105">
        <v>15</v>
      </c>
      <c r="C31" s="43">
        <v>0.10336479277800574</v>
      </c>
      <c r="D31" s="43">
        <v>0.21542610110002997</v>
      </c>
      <c r="E31" s="43">
        <v>9.6526822558459416E-2</v>
      </c>
      <c r="F31" s="43">
        <v>0.22722580645161292</v>
      </c>
      <c r="G31" s="43">
        <v>8.5825096959839864E-2</v>
      </c>
      <c r="H31" s="43">
        <v>0.20273694880892043</v>
      </c>
      <c r="J31" s="105">
        <v>15</v>
      </c>
      <c r="K31" s="43">
        <v>0.15032307107563664</v>
      </c>
      <c r="L31" s="43">
        <v>0.22578140166957872</v>
      </c>
      <c r="M31" s="43">
        <v>0.13772632828732562</v>
      </c>
      <c r="N31" s="43">
        <v>0.2349896480331263</v>
      </c>
      <c r="O31" s="43">
        <v>0.11601049868766404</v>
      </c>
      <c r="P31" s="43">
        <v>0.19897435897435897</v>
      </c>
      <c r="R31" s="105">
        <v>15</v>
      </c>
      <c r="S31" s="43">
        <v>9.7917839054586384E-2</v>
      </c>
      <c r="T31" s="43">
        <v>0.2064724919093851</v>
      </c>
      <c r="U31" s="43">
        <v>8.3106796116504858E-2</v>
      </c>
      <c r="V31" s="43">
        <v>0.17673716012084592</v>
      </c>
      <c r="W31" s="43">
        <v>6.470165348670022E-2</v>
      </c>
      <c r="X31" s="43">
        <v>0.16447368421052633</v>
      </c>
      <c r="Z31" s="105">
        <v>15</v>
      </c>
      <c r="AA31" s="43">
        <v>6.8593663146192335E-2</v>
      </c>
      <c r="AB31" s="43">
        <v>0.15285714285714286</v>
      </c>
      <c r="AC31" s="43">
        <v>5.2900401313389273E-2</v>
      </c>
      <c r="AD31" s="43">
        <v>0.13698630136986301</v>
      </c>
      <c r="AE31" s="43">
        <v>4.5066045066045064E-2</v>
      </c>
      <c r="AF31" s="43">
        <v>0.11666666666666667</v>
      </c>
    </row>
    <row r="32" spans="2:32" x14ac:dyDescent="0.25">
      <c r="B32" s="105">
        <v>16</v>
      </c>
      <c r="C32" s="43">
        <v>3.3323941497400172E-2</v>
      </c>
      <c r="D32" s="43">
        <v>6.1662043458159961E-2</v>
      </c>
      <c r="E32" s="43">
        <v>2.6331187829139849E-2</v>
      </c>
      <c r="F32" s="43">
        <v>5.9884314392650559E-2</v>
      </c>
      <c r="G32" s="43">
        <v>2.4009694766340982E-2</v>
      </c>
      <c r="H32" s="43">
        <v>5.0100874243443172E-2</v>
      </c>
      <c r="J32" s="105">
        <v>16</v>
      </c>
      <c r="K32" s="43">
        <v>4.2225031605562582E-2</v>
      </c>
      <c r="L32" s="43">
        <v>6.39803974952355E-2</v>
      </c>
      <c r="M32" s="43">
        <v>4.5317220543806644E-2</v>
      </c>
      <c r="N32" s="43">
        <v>5.4843304843304845E-2</v>
      </c>
      <c r="O32" s="43">
        <v>3.5248041775456922E-2</v>
      </c>
      <c r="P32" s="43">
        <v>5.9139784946236562E-2</v>
      </c>
      <c r="R32" s="105">
        <v>16</v>
      </c>
      <c r="S32" s="43">
        <v>2.6019690576652602E-2</v>
      </c>
      <c r="T32" s="43">
        <v>5.1694915254237285E-2</v>
      </c>
      <c r="U32" s="43">
        <v>1.5954950727358048E-2</v>
      </c>
      <c r="V32" s="43">
        <v>2.6530612244897958E-2</v>
      </c>
      <c r="W32" s="43">
        <v>1.2173913043478261E-2</v>
      </c>
      <c r="X32" s="43">
        <v>2.1276595744680851E-2</v>
      </c>
      <c r="Z32" s="105">
        <v>16</v>
      </c>
      <c r="AA32" s="43">
        <v>2.2113992365407398E-2</v>
      </c>
      <c r="AB32" s="43">
        <v>5.6140350877192984E-2</v>
      </c>
      <c r="AC32" s="43">
        <v>1.7500514721021206E-2</v>
      </c>
      <c r="AD32" s="43">
        <v>3.6036036036036036E-2</v>
      </c>
      <c r="AE32" s="43">
        <v>1.225382932166302E-2</v>
      </c>
      <c r="AF32" s="43">
        <v>3.7914691943127965E-2</v>
      </c>
    </row>
    <row r="35" spans="2:26" ht="18.75" x14ac:dyDescent="0.3">
      <c r="B35" s="237" t="s">
        <v>46</v>
      </c>
      <c r="C35" s="237"/>
      <c r="D35" s="237"/>
      <c r="E35" s="237"/>
      <c r="F35" s="237"/>
      <c r="G35" s="237"/>
      <c r="H35" s="237"/>
      <c r="I35" s="237"/>
      <c r="J35" s="237"/>
      <c r="K35" s="237"/>
      <c r="L35" s="237"/>
      <c r="M35" s="237"/>
      <c r="N35" s="237"/>
      <c r="O35" s="237"/>
      <c r="P35" s="237"/>
      <c r="Q35" s="237"/>
      <c r="R35" s="237"/>
      <c r="S35" s="237"/>
      <c r="T35" s="237"/>
      <c r="U35" s="237"/>
      <c r="V35" s="237"/>
      <c r="W35" s="237"/>
      <c r="X35" s="237"/>
      <c r="Y35" s="237"/>
      <c r="Z35" s="237"/>
    </row>
    <row r="37" spans="2:26" x14ac:dyDescent="0.25">
      <c r="B37" s="4" t="s">
        <v>520</v>
      </c>
      <c r="C37" s="4" t="s">
        <v>494</v>
      </c>
      <c r="D37" s="4" t="s">
        <v>495</v>
      </c>
      <c r="E37" s="4" t="s">
        <v>496</v>
      </c>
      <c r="F37" s="4" t="s">
        <v>497</v>
      </c>
      <c r="G37" s="4" t="s">
        <v>498</v>
      </c>
      <c r="H37" s="4" t="s">
        <v>499</v>
      </c>
      <c r="I37" s="4" t="s">
        <v>500</v>
      </c>
      <c r="J37" s="4" t="s">
        <v>501</v>
      </c>
      <c r="K37" s="4" t="s">
        <v>502</v>
      </c>
      <c r="L37" s="4" t="s">
        <v>503</v>
      </c>
      <c r="M37" s="4" t="s">
        <v>504</v>
      </c>
      <c r="N37" s="4" t="s">
        <v>505</v>
      </c>
      <c r="O37" s="4" t="s">
        <v>506</v>
      </c>
      <c r="P37" s="4" t="s">
        <v>507</v>
      </c>
      <c r="Q37" s="4" t="s">
        <v>508</v>
      </c>
      <c r="R37" s="4" t="s">
        <v>509</v>
      </c>
      <c r="S37" s="4" t="s">
        <v>510</v>
      </c>
      <c r="T37" s="4" t="s">
        <v>511</v>
      </c>
      <c r="U37" s="4" t="s">
        <v>512</v>
      </c>
      <c r="V37" s="4" t="s">
        <v>513</v>
      </c>
      <c r="W37" s="4" t="s">
        <v>514</v>
      </c>
      <c r="X37" s="4" t="s">
        <v>515</v>
      </c>
      <c r="Y37" s="4" t="s">
        <v>516</v>
      </c>
      <c r="Z37" s="4" t="s">
        <v>517</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493</v>
      </c>
      <c r="C55" s="4" t="s">
        <v>494</v>
      </c>
      <c r="D55" s="4" t="s">
        <v>495</v>
      </c>
      <c r="E55" s="4" t="s">
        <v>496</v>
      </c>
      <c r="F55" s="4" t="s">
        <v>497</v>
      </c>
      <c r="G55" s="4" t="s">
        <v>498</v>
      </c>
      <c r="H55" s="4" t="s">
        <v>499</v>
      </c>
      <c r="I55" s="4" t="s">
        <v>500</v>
      </c>
      <c r="J55" s="4" t="s">
        <v>501</v>
      </c>
      <c r="K55" s="4" t="s">
        <v>502</v>
      </c>
      <c r="L55" s="4" t="s">
        <v>503</v>
      </c>
      <c r="M55" s="4" t="s">
        <v>504</v>
      </c>
      <c r="N55" s="4" t="s">
        <v>505</v>
      </c>
      <c r="O55" s="4" t="s">
        <v>506</v>
      </c>
      <c r="P55" s="4" t="s">
        <v>507</v>
      </c>
      <c r="Q55" s="4" t="s">
        <v>508</v>
      </c>
      <c r="R55" s="4" t="s">
        <v>509</v>
      </c>
      <c r="S55" s="4" t="s">
        <v>510</v>
      </c>
      <c r="T55" s="4" t="s">
        <v>511</v>
      </c>
      <c r="U55" s="4" t="s">
        <v>512</v>
      </c>
      <c r="V55" s="4" t="s">
        <v>513</v>
      </c>
      <c r="W55" s="4" t="s">
        <v>514</v>
      </c>
      <c r="X55" s="4" t="s">
        <v>515</v>
      </c>
      <c r="Y55" s="4" t="s">
        <v>516</v>
      </c>
      <c r="Z55" s="4" t="s">
        <v>517</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518</v>
      </c>
      <c r="C73" s="4" t="s">
        <v>494</v>
      </c>
      <c r="D73" s="4" t="s">
        <v>495</v>
      </c>
      <c r="E73" s="4" t="s">
        <v>496</v>
      </c>
      <c r="F73" s="4" t="s">
        <v>497</v>
      </c>
      <c r="G73" s="4" t="s">
        <v>498</v>
      </c>
      <c r="H73" s="4" t="s">
        <v>499</v>
      </c>
      <c r="I73" s="4" t="s">
        <v>500</v>
      </c>
      <c r="J73" s="4" t="s">
        <v>501</v>
      </c>
      <c r="K73" s="4" t="s">
        <v>502</v>
      </c>
      <c r="L73" s="4" t="s">
        <v>503</v>
      </c>
      <c r="M73" s="4" t="s">
        <v>504</v>
      </c>
      <c r="N73" s="4" t="s">
        <v>505</v>
      </c>
      <c r="O73" s="4" t="s">
        <v>506</v>
      </c>
      <c r="P73" s="4" t="s">
        <v>507</v>
      </c>
      <c r="Q73" s="4" t="s">
        <v>508</v>
      </c>
      <c r="R73" s="4" t="s">
        <v>509</v>
      </c>
      <c r="S73" s="4" t="s">
        <v>510</v>
      </c>
      <c r="T73" s="4" t="s">
        <v>511</v>
      </c>
      <c r="U73" s="4" t="s">
        <v>512</v>
      </c>
      <c r="V73" s="4" t="s">
        <v>513</v>
      </c>
      <c r="W73" s="4" t="s">
        <v>514</v>
      </c>
      <c r="X73" s="4" t="s">
        <v>515</v>
      </c>
      <c r="Y73" s="4" t="s">
        <v>516</v>
      </c>
      <c r="Z73" s="4" t="s">
        <v>517</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519</v>
      </c>
      <c r="C91" s="4" t="s">
        <v>494</v>
      </c>
      <c r="D91" s="4" t="s">
        <v>495</v>
      </c>
      <c r="E91" s="4" t="s">
        <v>496</v>
      </c>
      <c r="F91" s="4" t="s">
        <v>497</v>
      </c>
      <c r="G91" s="4" t="s">
        <v>498</v>
      </c>
      <c r="H91" s="4" t="s">
        <v>499</v>
      </c>
      <c r="I91" s="4" t="s">
        <v>500</v>
      </c>
      <c r="J91" s="4" t="s">
        <v>501</v>
      </c>
      <c r="K91" s="4" t="s">
        <v>502</v>
      </c>
      <c r="L91" s="4" t="s">
        <v>503</v>
      </c>
      <c r="M91" s="4" t="s">
        <v>504</v>
      </c>
      <c r="N91" s="4" t="s">
        <v>505</v>
      </c>
      <c r="O91" s="4" t="s">
        <v>506</v>
      </c>
      <c r="P91" s="4" t="s">
        <v>507</v>
      </c>
      <c r="Q91" s="4" t="s">
        <v>508</v>
      </c>
      <c r="R91" s="4" t="s">
        <v>509</v>
      </c>
      <c r="S91" s="4" t="s">
        <v>510</v>
      </c>
      <c r="T91" s="4" t="s">
        <v>511</v>
      </c>
      <c r="U91" s="4" t="s">
        <v>512</v>
      </c>
      <c r="V91" s="4" t="s">
        <v>513</v>
      </c>
      <c r="W91" s="4" t="s">
        <v>514</v>
      </c>
      <c r="X91" s="4" t="s">
        <v>515</v>
      </c>
      <c r="Y91" s="4" t="s">
        <v>516</v>
      </c>
      <c r="Z91" s="4" t="s">
        <v>517</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13:R15"/>
    <mergeCell ref="B13:B15"/>
    <mergeCell ref="C13:H13"/>
    <mergeCell ref="C14:D14"/>
    <mergeCell ref="E14:F14"/>
    <mergeCell ref="G14:H14"/>
    <mergeCell ref="J13:J15"/>
    <mergeCell ref="K13:P13"/>
    <mergeCell ref="K14:L14"/>
    <mergeCell ref="M14:N14"/>
    <mergeCell ref="O14:P14"/>
    <mergeCell ref="W14:X14"/>
    <mergeCell ref="Z13:Z15"/>
    <mergeCell ref="AA13:AF13"/>
    <mergeCell ref="AA14:AB14"/>
    <mergeCell ref="AC14:AD14"/>
    <mergeCell ref="AE14:AF14"/>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tabColor rgb="FFFFCCFF"/>
  </sheetPr>
  <dimension ref="B2:DC157"/>
  <sheetViews>
    <sheetView zoomScale="85" zoomScaleNormal="85" workbookViewId="0">
      <selection activeCell="X21" sqref="X21"/>
    </sheetView>
  </sheetViews>
  <sheetFormatPr defaultRowHeight="15" x14ac:dyDescent="0.25"/>
  <cols>
    <col min="3" max="3" width="9.28515625" customWidth="1"/>
    <col min="33" max="33" width="8.7109375" customWidth="1"/>
  </cols>
  <sheetData>
    <row r="2" spans="2:57" ht="18.75" x14ac:dyDescent="0.3">
      <c r="B2" s="237" t="s">
        <v>715</v>
      </c>
      <c r="C2" s="237"/>
      <c r="D2" s="237"/>
      <c r="E2" s="237"/>
      <c r="F2" s="237"/>
      <c r="G2" s="237"/>
      <c r="H2" s="237"/>
      <c r="I2" s="237"/>
      <c r="J2" s="237"/>
      <c r="K2" s="237"/>
      <c r="L2" s="237"/>
      <c r="M2" s="237"/>
      <c r="N2" s="237"/>
      <c r="O2" s="237"/>
      <c r="P2" s="237"/>
      <c r="Q2" s="237"/>
      <c r="R2" s="237"/>
      <c r="S2" s="237"/>
      <c r="T2" s="237"/>
      <c r="U2" s="237"/>
      <c r="V2" s="237"/>
      <c r="W2" s="237"/>
      <c r="X2" s="237"/>
      <c r="Y2" s="237"/>
      <c r="Z2" s="237"/>
      <c r="AH2" s="237" t="s">
        <v>591</v>
      </c>
      <c r="AI2" s="237"/>
      <c r="AJ2" s="237"/>
      <c r="AK2" s="237"/>
      <c r="AL2" s="237"/>
      <c r="AM2" s="237"/>
      <c r="AN2" s="237"/>
      <c r="AO2" s="237"/>
      <c r="AP2" s="237"/>
      <c r="AQ2" s="237"/>
      <c r="AR2" s="237"/>
      <c r="AS2" s="237"/>
      <c r="AT2" s="237"/>
      <c r="AU2" s="237"/>
      <c r="AV2" s="237"/>
      <c r="AW2" s="237"/>
      <c r="AX2" s="237"/>
      <c r="AY2" s="237"/>
      <c r="AZ2" s="237"/>
    </row>
    <row r="3" spans="2:57" ht="66.75" customHeight="1" x14ac:dyDescent="0.25">
      <c r="B3" s="249" t="s">
        <v>596</v>
      </c>
      <c r="C3" s="250"/>
      <c r="D3" s="250"/>
      <c r="E3" s="250"/>
      <c r="F3" s="250"/>
      <c r="G3" s="250"/>
      <c r="H3" s="250"/>
      <c r="I3" s="250"/>
      <c r="J3" s="250"/>
      <c r="K3" s="250"/>
      <c r="L3" s="250"/>
      <c r="M3" s="250"/>
      <c r="N3" s="250"/>
      <c r="O3" s="250"/>
      <c r="P3" s="250"/>
      <c r="Q3" s="250"/>
      <c r="R3" s="250"/>
      <c r="S3" s="250"/>
      <c r="T3" s="250"/>
      <c r="U3" s="250"/>
      <c r="V3" s="250"/>
      <c r="W3" s="250"/>
      <c r="X3" s="250"/>
      <c r="Y3" s="250"/>
      <c r="Z3" s="250"/>
      <c r="AH3" s="249" t="s">
        <v>594</v>
      </c>
      <c r="AI3" s="249"/>
      <c r="AJ3" s="249"/>
      <c r="AK3" s="249"/>
      <c r="AL3" s="249"/>
      <c r="AM3" s="249"/>
      <c r="AN3" s="249"/>
      <c r="AO3" s="249"/>
      <c r="AP3" s="249"/>
      <c r="AQ3" s="249"/>
      <c r="AR3" s="249"/>
      <c r="AS3" s="249"/>
      <c r="AT3" s="249"/>
      <c r="AU3" s="249"/>
      <c r="AV3" s="249"/>
      <c r="AW3" s="249"/>
      <c r="AX3" s="249"/>
      <c r="AY3" s="249"/>
      <c r="AZ3" s="249"/>
    </row>
    <row r="4" spans="2:57" ht="45.75" customHeight="1" x14ac:dyDescent="0.25">
      <c r="B4" s="250"/>
      <c r="C4" s="250"/>
      <c r="D4" s="250"/>
      <c r="E4" s="250"/>
      <c r="F4" s="250"/>
      <c r="G4" s="250"/>
      <c r="H4" s="250"/>
      <c r="I4" s="250"/>
      <c r="J4" s="250"/>
      <c r="K4" s="250"/>
      <c r="L4" s="250"/>
      <c r="M4" s="250"/>
      <c r="N4" s="250"/>
      <c r="O4" s="250"/>
      <c r="P4" s="250"/>
      <c r="Q4" s="250"/>
      <c r="R4" s="250"/>
      <c r="S4" s="250"/>
      <c r="T4" s="250"/>
      <c r="U4" s="250"/>
      <c r="V4" s="250"/>
      <c r="W4" s="250"/>
      <c r="X4" s="250"/>
      <c r="Y4" s="250"/>
      <c r="Z4" s="250"/>
      <c r="AH4" s="249"/>
      <c r="AI4" s="249"/>
      <c r="AJ4" s="249"/>
      <c r="AK4" s="249"/>
      <c r="AL4" s="249"/>
      <c r="AM4" s="249"/>
      <c r="AN4" s="249"/>
      <c r="AO4" s="249"/>
      <c r="AP4" s="249"/>
      <c r="AQ4" s="249"/>
      <c r="AR4" s="249"/>
      <c r="AS4" s="249"/>
      <c r="AT4" s="249"/>
      <c r="AU4" s="249"/>
      <c r="AV4" s="249"/>
      <c r="AW4" s="249"/>
      <c r="AX4" s="249"/>
      <c r="AY4" s="249"/>
      <c r="AZ4" s="249"/>
    </row>
    <row r="7" spans="2:57" x14ac:dyDescent="0.25">
      <c r="C7" s="241" t="s">
        <v>569</v>
      </c>
      <c r="D7" s="241"/>
      <c r="E7" s="241"/>
      <c r="F7" s="241"/>
      <c r="G7" s="241"/>
      <c r="H7" s="241"/>
      <c r="I7" s="241"/>
      <c r="J7" s="241"/>
      <c r="K7" s="241"/>
      <c r="L7" s="241"/>
      <c r="M7" s="241"/>
      <c r="N7" s="241"/>
      <c r="O7" s="241"/>
      <c r="P7" s="241"/>
      <c r="Q7" s="241"/>
      <c r="AI7" s="241" t="s">
        <v>581</v>
      </c>
      <c r="AJ7" s="241"/>
      <c r="AK7" s="241"/>
      <c r="AL7" s="241"/>
      <c r="AM7" s="241"/>
      <c r="AN7" s="241"/>
      <c r="AO7" s="241"/>
      <c r="AP7" s="241"/>
      <c r="AS7" s="241" t="s">
        <v>582</v>
      </c>
      <c r="AT7" s="241"/>
      <c r="AU7" s="241"/>
      <c r="AV7" s="241"/>
      <c r="AW7" s="241"/>
      <c r="AX7" s="241"/>
      <c r="AY7" s="241"/>
      <c r="AZ7" s="241"/>
      <c r="BA7" s="129"/>
      <c r="BB7" s="293" t="s">
        <v>587</v>
      </c>
      <c r="BC7" s="293"/>
      <c r="BD7" s="293"/>
      <c r="BE7" s="293"/>
    </row>
    <row r="8" spans="2:57" x14ac:dyDescent="0.25">
      <c r="C8" s="255" t="s">
        <v>564</v>
      </c>
      <c r="D8" s="255"/>
      <c r="E8" s="255"/>
      <c r="F8" s="255"/>
      <c r="G8" s="255"/>
      <c r="H8" s="255"/>
      <c r="I8" s="255"/>
      <c r="J8" s="255"/>
      <c r="K8" s="255"/>
      <c r="L8" s="255"/>
      <c r="M8" s="255" t="s">
        <v>42</v>
      </c>
      <c r="N8" s="255"/>
      <c r="O8" s="270" t="s">
        <v>41</v>
      </c>
      <c r="P8" s="270" t="s">
        <v>563</v>
      </c>
      <c r="Q8" s="270" t="s">
        <v>367</v>
      </c>
      <c r="AI8" s="132" t="s">
        <v>572</v>
      </c>
      <c r="AJ8" s="132" t="s">
        <v>542</v>
      </c>
      <c r="AK8" s="132" t="s">
        <v>543</v>
      </c>
      <c r="AL8" s="132" t="s">
        <v>544</v>
      </c>
      <c r="AM8" s="132" t="s">
        <v>545</v>
      </c>
      <c r="AN8" s="132" t="s">
        <v>546</v>
      </c>
      <c r="AO8" s="132" t="s">
        <v>547</v>
      </c>
      <c r="AP8" s="132" t="s">
        <v>549</v>
      </c>
      <c r="AS8" s="132" t="s">
        <v>572</v>
      </c>
      <c r="AT8" s="132" t="s">
        <v>542</v>
      </c>
      <c r="AU8" s="132" t="s">
        <v>543</v>
      </c>
      <c r="AV8" s="132" t="s">
        <v>544</v>
      </c>
      <c r="AW8" s="132" t="s">
        <v>545</v>
      </c>
      <c r="AX8" s="132" t="s">
        <v>546</v>
      </c>
      <c r="AY8" s="132" t="s">
        <v>547</v>
      </c>
      <c r="AZ8" s="132" t="s">
        <v>549</v>
      </c>
      <c r="BB8" s="133" t="s">
        <v>558</v>
      </c>
      <c r="BC8" s="255" t="s">
        <v>542</v>
      </c>
      <c r="BD8" s="255"/>
      <c r="BE8" s="255"/>
    </row>
    <row r="9" spans="2:57" x14ac:dyDescent="0.25">
      <c r="B9" s="123"/>
      <c r="C9" s="126" t="s">
        <v>29</v>
      </c>
      <c r="D9" s="106">
        <v>1100</v>
      </c>
      <c r="E9" s="106">
        <v>2000</v>
      </c>
      <c r="F9" s="106">
        <v>2700</v>
      </c>
      <c r="G9" s="106">
        <v>4000</v>
      </c>
      <c r="H9" s="106">
        <v>5200</v>
      </c>
      <c r="I9" s="106">
        <v>8000</v>
      </c>
      <c r="J9" s="106">
        <v>12000</v>
      </c>
      <c r="K9" s="106">
        <v>18000</v>
      </c>
      <c r="L9" s="22" t="s">
        <v>565</v>
      </c>
      <c r="M9" s="106" t="s">
        <v>566</v>
      </c>
      <c r="N9" s="106" t="s">
        <v>562</v>
      </c>
      <c r="O9" s="270"/>
      <c r="P9" s="270"/>
      <c r="Q9" s="270"/>
      <c r="S9" s="241" t="s">
        <v>7</v>
      </c>
      <c r="T9" s="241"/>
      <c r="U9" s="241"/>
      <c r="V9" s="241"/>
      <c r="W9" s="241"/>
      <c r="X9" s="241"/>
      <c r="Y9" s="241"/>
      <c r="Z9" s="241"/>
      <c r="AH9" s="22" t="s">
        <v>589</v>
      </c>
      <c r="AI9" s="81">
        <v>-316.65742654100001</v>
      </c>
      <c r="AJ9" s="81">
        <v>-310.23461014071398</v>
      </c>
      <c r="AK9" s="81">
        <v>-295.96401891385199</v>
      </c>
      <c r="AL9" s="81">
        <v>-361.30047811695397</v>
      </c>
      <c r="AM9" s="81">
        <v>-431.68145956607401</v>
      </c>
      <c r="AN9" s="81">
        <v>-325.06231773081902</v>
      </c>
      <c r="AO9" s="81">
        <v>-361.16709591551</v>
      </c>
      <c r="AP9" s="81">
        <v>-210.91022964509301</v>
      </c>
      <c r="AR9" s="22" t="s">
        <v>589</v>
      </c>
      <c r="AS9" s="81">
        <v>13876.1729828227</v>
      </c>
      <c r="AT9" s="81">
        <v>12970.500031602001</v>
      </c>
      <c r="AU9" s="81">
        <v>11878.6926413618</v>
      </c>
      <c r="AV9" s="81">
        <v>10659.898469854901</v>
      </c>
      <c r="AW9" s="81">
        <v>9365.3201935187699</v>
      </c>
      <c r="AX9" s="81">
        <v>7823.5024426080699</v>
      </c>
      <c r="AY9" s="81">
        <v>6214.4692993952394</v>
      </c>
      <c r="AZ9" s="81">
        <v>3969.7845671355403</v>
      </c>
      <c r="BB9" s="292" t="s">
        <v>583</v>
      </c>
      <c r="BC9" s="292"/>
      <c r="BD9" s="292" t="s">
        <v>584</v>
      </c>
      <c r="BE9" s="292"/>
    </row>
    <row r="10" spans="2:57" x14ac:dyDescent="0.25">
      <c r="B10" s="106" t="s">
        <v>567</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6" t="s">
        <v>548</v>
      </c>
      <c r="T10" s="106" t="s">
        <v>542</v>
      </c>
      <c r="U10" s="106" t="s">
        <v>543</v>
      </c>
      <c r="V10" s="106" t="s">
        <v>544</v>
      </c>
      <c r="W10" s="106" t="s">
        <v>545</v>
      </c>
      <c r="X10" s="106" t="s">
        <v>546</v>
      </c>
      <c r="Y10" s="106" t="s">
        <v>547</v>
      </c>
      <c r="Z10" s="106" t="s">
        <v>549</v>
      </c>
      <c r="AH10" s="230">
        <v>1</v>
      </c>
      <c r="AI10" s="81">
        <v>-215.90734303380802</v>
      </c>
      <c r="AJ10" s="81">
        <v>-167.019155840379</v>
      </c>
      <c r="AK10" s="81">
        <v>-280.539612609904</v>
      </c>
      <c r="AL10" s="81">
        <v>-254.57803618067197</v>
      </c>
      <c r="AM10" s="81">
        <v>-365.80841686937202</v>
      </c>
      <c r="AN10" s="81">
        <v>-315.379611074678</v>
      </c>
      <c r="AO10" s="81">
        <v>-265.74241561428698</v>
      </c>
      <c r="AP10" s="81">
        <v>-177.570656055504</v>
      </c>
      <c r="AR10" s="230">
        <v>1</v>
      </c>
      <c r="AS10" s="81">
        <v>13981.9720127892</v>
      </c>
      <c r="AT10" s="81">
        <v>13137.8037346975</v>
      </c>
      <c r="AU10" s="81">
        <v>11915.491847376301</v>
      </c>
      <c r="AV10" s="81">
        <v>10671.083061487199</v>
      </c>
      <c r="AW10" s="81">
        <v>9381.3720608713302</v>
      </c>
      <c r="AX10" s="81">
        <v>7981.4912957623901</v>
      </c>
      <c r="AY10" s="81">
        <v>6352.8520075366505</v>
      </c>
      <c r="AZ10" s="81">
        <v>4087.2634445552499</v>
      </c>
      <c r="BB10" s="230" t="s">
        <v>585</v>
      </c>
      <c r="BC10" s="6">
        <v>33000</v>
      </c>
      <c r="BD10" s="233" t="s">
        <v>585</v>
      </c>
      <c r="BE10" s="6">
        <v>30000</v>
      </c>
    </row>
    <row r="11" spans="2:57" x14ac:dyDescent="0.25">
      <c r="B11" s="106" t="s">
        <v>568</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8">
        <v>35000</v>
      </c>
      <c r="T11" s="108">
        <v>51183</v>
      </c>
      <c r="U11" s="108">
        <v>50360</v>
      </c>
      <c r="V11" s="108">
        <v>48905</v>
      </c>
      <c r="W11" s="108">
        <v>47184</v>
      </c>
      <c r="X11" s="108">
        <v>44914</v>
      </c>
      <c r="Y11" s="108">
        <v>42020</v>
      </c>
      <c r="Z11" s="108">
        <v>34441</v>
      </c>
      <c r="AH11" s="230">
        <v>2</v>
      </c>
      <c r="AI11" s="81">
        <v>182.98756719809299</v>
      </c>
      <c r="AJ11" s="81">
        <v>67.9970628831894</v>
      </c>
      <c r="AK11" s="81">
        <v>141.194907626542</v>
      </c>
      <c r="AL11" s="81">
        <v>101.60454071473599</v>
      </c>
      <c r="AM11" s="81">
        <v>87.379322797756998</v>
      </c>
      <c r="AN11" s="81">
        <v>134.945064117947</v>
      </c>
      <c r="AO11" s="81">
        <v>148.491443571601</v>
      </c>
      <c r="AP11" s="81">
        <v>186.527709927807</v>
      </c>
      <c r="AR11" s="230">
        <v>2</v>
      </c>
      <c r="AS11" s="81">
        <v>14367.2576645563</v>
      </c>
      <c r="AT11" s="81">
        <v>13382.973323792799</v>
      </c>
      <c r="AU11" s="81">
        <v>12381.1872351493</v>
      </c>
      <c r="AV11" s="81">
        <v>11170.675807506901</v>
      </c>
      <c r="AW11" s="81">
        <v>9899.0352644943305</v>
      </c>
      <c r="AX11" s="81">
        <v>8501.8201501002295</v>
      </c>
      <c r="AY11" s="81">
        <v>6903.1384141083909</v>
      </c>
      <c r="AZ11" s="81">
        <v>4787.4454436984797</v>
      </c>
      <c r="BB11" s="230" t="s">
        <v>557</v>
      </c>
      <c r="BC11" s="6">
        <v>1</v>
      </c>
      <c r="BD11" s="233" t="s">
        <v>557</v>
      </c>
      <c r="BE11" s="6">
        <v>3</v>
      </c>
    </row>
    <row r="12" spans="2:57" x14ac:dyDescent="0.25">
      <c r="AH12" s="230">
        <v>3</v>
      </c>
      <c r="AI12" s="81">
        <v>104.631833612986</v>
      </c>
      <c r="AJ12" s="81">
        <v>164.877470863827</v>
      </c>
      <c r="AK12" s="81">
        <v>193.14654709176401</v>
      </c>
      <c r="AL12" s="81">
        <v>205.46892859864298</v>
      </c>
      <c r="AM12" s="81">
        <v>241.06914149474798</v>
      </c>
      <c r="AN12" s="81">
        <v>201.73072220516798</v>
      </c>
      <c r="AO12" s="81">
        <v>202.31596268665001</v>
      </c>
      <c r="AP12" s="81">
        <v>162.93094694944</v>
      </c>
      <c r="AR12" s="230">
        <v>3</v>
      </c>
      <c r="AS12" s="81">
        <v>14298.474977174101</v>
      </c>
      <c r="AT12" s="81">
        <v>13715.219904813501</v>
      </c>
      <c r="AU12" s="81">
        <v>12659.0127987122</v>
      </c>
      <c r="AV12" s="81">
        <v>11514.638892786301</v>
      </c>
      <c r="AW12" s="81">
        <v>10302.361982999</v>
      </c>
      <c r="AX12" s="81">
        <v>8899.7958193561299</v>
      </c>
      <c r="AY12" s="81">
        <v>7203.0349024324905</v>
      </c>
      <c r="AZ12" s="81">
        <v>4994.0677721783304</v>
      </c>
      <c r="BA12" s="129"/>
      <c r="BB12" s="292" t="s">
        <v>586</v>
      </c>
      <c r="BC12" s="292"/>
      <c r="BD12" s="292"/>
      <c r="BE12" s="292"/>
    </row>
    <row r="13" spans="2:57" x14ac:dyDescent="0.25">
      <c r="C13" s="241" t="s">
        <v>297</v>
      </c>
      <c r="D13" s="241"/>
      <c r="E13" s="241"/>
      <c r="F13" s="241"/>
      <c r="G13" s="241"/>
      <c r="H13" s="241"/>
      <c r="I13" s="241"/>
      <c r="J13" s="241"/>
      <c r="K13" s="241"/>
      <c r="L13" s="241"/>
      <c r="M13" s="241"/>
      <c r="N13" s="241"/>
      <c r="O13" s="241"/>
      <c r="P13" s="241"/>
      <c r="S13" s="241" t="s">
        <v>595</v>
      </c>
      <c r="T13" s="241"/>
      <c r="U13" s="241"/>
      <c r="V13" s="241"/>
      <c r="W13" s="241"/>
      <c r="X13" s="241"/>
      <c r="Y13" s="241"/>
      <c r="Z13" s="241"/>
      <c r="AA13" s="241"/>
      <c r="AB13" s="241"/>
      <c r="AC13" s="241"/>
      <c r="AD13" s="241"/>
      <c r="AE13" s="241"/>
      <c r="AF13" s="241"/>
      <c r="AH13" s="230">
        <v>4</v>
      </c>
      <c r="AI13" s="81">
        <v>25.954938529546002</v>
      </c>
      <c r="AJ13" s="81">
        <v>43.294071503756001</v>
      </c>
      <c r="AK13" s="81">
        <v>88.330530135480501</v>
      </c>
      <c r="AL13" s="81">
        <v>89.584119963320489</v>
      </c>
      <c r="AM13" s="81">
        <v>176.04621760545101</v>
      </c>
      <c r="AN13" s="81">
        <v>117.02233340490599</v>
      </c>
      <c r="AO13" s="81">
        <v>47.325731717782396</v>
      </c>
      <c r="AP13" s="81">
        <v>-50.092107749196998</v>
      </c>
      <c r="AR13" s="230">
        <v>4</v>
      </c>
      <c r="AS13" s="81">
        <v>14756.180707289201</v>
      </c>
      <c r="AT13" s="81">
        <v>13939.212439107001</v>
      </c>
      <c r="AU13" s="81">
        <v>13019.572413706201</v>
      </c>
      <c r="AV13" s="81">
        <v>11924.309415399</v>
      </c>
      <c r="AW13" s="81">
        <v>10829.476783369699</v>
      </c>
      <c r="AX13" s="81">
        <v>9442.9241573894706</v>
      </c>
      <c r="AY13" s="81">
        <v>7763.5759982504396</v>
      </c>
      <c r="AZ13" s="81">
        <v>5354.0846318701597</v>
      </c>
      <c r="BB13" s="230" t="s">
        <v>570</v>
      </c>
      <c r="BC13" s="130">
        <f>BC10+INDEX(AI9:AP14,MATCH(BC11,AH9:AH14,0),MATCH(BC8,AI8:AP8,0))</f>
        <v>32832.980844159618</v>
      </c>
      <c r="BD13" s="230" t="s">
        <v>570</v>
      </c>
      <c r="BE13" s="130">
        <f>BE10+INDEX(AI9:AP14,MATCH(BE11,AH9:AH14,0),MATCH(BC8,AI8:AP8,0))</f>
        <v>30164.877470863827</v>
      </c>
    </row>
    <row r="14" spans="2:57" x14ac:dyDescent="0.25">
      <c r="C14" s="281" t="s">
        <v>557</v>
      </c>
      <c r="D14" s="302"/>
      <c r="E14" s="302"/>
      <c r="F14" s="282"/>
      <c r="G14" s="281" t="s">
        <v>550</v>
      </c>
      <c r="H14" s="302"/>
      <c r="I14" s="302"/>
      <c r="J14" s="302"/>
      <c r="K14" s="282"/>
      <c r="L14" s="281" t="s">
        <v>551</v>
      </c>
      <c r="M14" s="302"/>
      <c r="N14" s="302"/>
      <c r="O14" s="302"/>
      <c r="P14" s="282"/>
      <c r="S14" s="281" t="s">
        <v>557</v>
      </c>
      <c r="T14" s="302"/>
      <c r="U14" s="302"/>
      <c r="V14" s="282"/>
      <c r="W14" s="281" t="s">
        <v>550</v>
      </c>
      <c r="X14" s="302"/>
      <c r="Y14" s="302"/>
      <c r="Z14" s="302"/>
      <c r="AA14" s="282"/>
      <c r="AB14" s="281" t="s">
        <v>551</v>
      </c>
      <c r="AC14" s="302"/>
      <c r="AD14" s="302"/>
      <c r="AE14" s="302"/>
      <c r="AF14" s="282"/>
      <c r="AH14" s="22" t="s">
        <v>588</v>
      </c>
      <c r="AI14" s="81">
        <v>445.53092034615599</v>
      </c>
      <c r="AJ14" s="81">
        <v>295.358429618586</v>
      </c>
      <c r="AK14" s="81">
        <v>170.579674132973</v>
      </c>
      <c r="AL14" s="81">
        <v>56.6931066754629</v>
      </c>
      <c r="AM14" s="81">
        <v>178.87487164441799</v>
      </c>
      <c r="AN14" s="81">
        <v>157.99271252681299</v>
      </c>
      <c r="AO14" s="81">
        <v>24.593587106154498</v>
      </c>
      <c r="AP14" s="81">
        <v>-31.582514401897598</v>
      </c>
      <c r="AR14" s="22" t="s">
        <v>588</v>
      </c>
      <c r="AS14" s="81">
        <v>14692.405680117401</v>
      </c>
      <c r="AT14" s="81">
        <v>14087.398802237498</v>
      </c>
      <c r="AU14" s="81">
        <v>13082.378111178899</v>
      </c>
      <c r="AV14" s="81">
        <v>12030.6966508518</v>
      </c>
      <c r="AW14" s="81">
        <v>10978.5344828693</v>
      </c>
      <c r="AX14" s="81">
        <v>9626.0528930698001</v>
      </c>
      <c r="AY14" s="81">
        <v>8026.3081696173303</v>
      </c>
      <c r="AZ14" s="81">
        <v>5453.2365254063898</v>
      </c>
      <c r="BB14" s="230" t="s">
        <v>571</v>
      </c>
      <c r="BC14" s="130">
        <f>INDEX(AS9:AZ14,MATCH(BC11,AR9:AR14,0),MATCH(BC8,AS8:AZ8,0))</f>
        <v>13137.8037346975</v>
      </c>
      <c r="BD14" s="230" t="s">
        <v>571</v>
      </c>
      <c r="BE14" s="130">
        <f>INDEX(AS9:AZ14,MATCH(BE11,AR9:AR14,0),MATCH(BC8,AS8:AZ8,0))</f>
        <v>13715.219904813501</v>
      </c>
    </row>
    <row r="15" spans="2:57" x14ac:dyDescent="0.25">
      <c r="B15" s="106" t="s">
        <v>558</v>
      </c>
      <c r="C15" s="106">
        <v>1</v>
      </c>
      <c r="D15" s="106">
        <v>2</v>
      </c>
      <c r="E15" s="106">
        <v>3</v>
      </c>
      <c r="F15" s="106">
        <v>4</v>
      </c>
      <c r="G15" s="106" t="s">
        <v>553</v>
      </c>
      <c r="H15" s="106" t="s">
        <v>552</v>
      </c>
      <c r="I15" s="106" t="s">
        <v>554</v>
      </c>
      <c r="J15" s="106" t="s">
        <v>555</v>
      </c>
      <c r="K15" s="106" t="s">
        <v>556</v>
      </c>
      <c r="L15" s="106" t="s">
        <v>553</v>
      </c>
      <c r="M15" s="106" t="s">
        <v>552</v>
      </c>
      <c r="N15" s="106" t="s">
        <v>554</v>
      </c>
      <c r="O15" s="106" t="s">
        <v>555</v>
      </c>
      <c r="P15" s="106" t="s">
        <v>556</v>
      </c>
      <c r="R15" s="106" t="s">
        <v>558</v>
      </c>
      <c r="S15" s="106">
        <v>1</v>
      </c>
      <c r="T15" s="106">
        <v>2</v>
      </c>
      <c r="U15" s="106">
        <v>3</v>
      </c>
      <c r="V15" s="106">
        <v>4</v>
      </c>
      <c r="W15" s="106" t="s">
        <v>553</v>
      </c>
      <c r="X15" s="106" t="s">
        <v>552</v>
      </c>
      <c r="Y15" s="106" t="s">
        <v>554</v>
      </c>
      <c r="Z15" s="106" t="s">
        <v>555</v>
      </c>
      <c r="AA15" s="106" t="s">
        <v>556</v>
      </c>
      <c r="AB15" s="106" t="s">
        <v>553</v>
      </c>
      <c r="AC15" s="106" t="s">
        <v>552</v>
      </c>
      <c r="AD15" s="106" t="s">
        <v>554</v>
      </c>
      <c r="AE15" s="106" t="s">
        <v>555</v>
      </c>
      <c r="AF15" s="106" t="s">
        <v>556</v>
      </c>
      <c r="AH15" s="22" t="s">
        <v>208</v>
      </c>
      <c r="AI15" s="81">
        <v>19.862187614403801</v>
      </c>
      <c r="AJ15" s="81">
        <v>35.163294385864901</v>
      </c>
      <c r="AK15" s="81">
        <v>36.310755751900196</v>
      </c>
      <c r="AL15" s="81">
        <v>36.049219799598596</v>
      </c>
      <c r="AM15" s="81">
        <v>35.4044036154963</v>
      </c>
      <c r="AN15" s="81">
        <v>35.0038384968706</v>
      </c>
      <c r="AO15" s="81">
        <v>33.356697624352201</v>
      </c>
      <c r="AP15" s="81">
        <v>30.545193978879297</v>
      </c>
      <c r="AR15" s="22" t="s">
        <v>208</v>
      </c>
      <c r="AS15" s="81">
        <v>14650.366069602002</v>
      </c>
      <c r="AT15" s="81">
        <v>13594.442355217001</v>
      </c>
      <c r="AU15" s="81">
        <v>12512.3642141194</v>
      </c>
      <c r="AV15" s="81">
        <v>11335.087116753699</v>
      </c>
      <c r="AW15" s="81">
        <v>10122.539799013401</v>
      </c>
      <c r="AX15" s="81">
        <v>8727.30556781614</v>
      </c>
      <c r="AY15" s="81">
        <v>7077.9370533310503</v>
      </c>
      <c r="AZ15" s="81">
        <v>4831.4944771627406</v>
      </c>
      <c r="BB15" s="230" t="s">
        <v>592</v>
      </c>
      <c r="BC15" s="68">
        <f>1-BE15</f>
        <v>0.5558608470580173</v>
      </c>
      <c r="BD15" s="230" t="s">
        <v>593</v>
      </c>
      <c r="BE15" s="68">
        <f>_xlfn.NORM.DIST(0,BC13-BE13,SQRT(BC14^2+BE14^2),TRUE)</f>
        <v>0.44413915294198275</v>
      </c>
    </row>
    <row r="16" spans="2:57" x14ac:dyDescent="0.25">
      <c r="B16" s="106" t="s">
        <v>542</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106" t="s">
        <v>542</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23"/>
    </row>
    <row r="17" spans="2:52" x14ac:dyDescent="0.25">
      <c r="B17" s="106" t="s">
        <v>543</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106" t="s">
        <v>543</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52" x14ac:dyDescent="0.25">
      <c r="B18" s="106" t="s">
        <v>544</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106" t="s">
        <v>544</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c r="AI18" s="241" t="s">
        <v>579</v>
      </c>
      <c r="AJ18" s="241"/>
      <c r="AK18" s="241"/>
      <c r="AL18" s="241"/>
      <c r="AM18" s="241"/>
      <c r="AN18" s="241"/>
      <c r="AO18" s="241"/>
      <c r="AP18" s="241"/>
      <c r="AS18" s="241" t="s">
        <v>580</v>
      </c>
      <c r="AT18" s="241"/>
      <c r="AU18" s="241"/>
      <c r="AV18" s="241"/>
      <c r="AW18" s="241"/>
      <c r="AX18" s="241"/>
      <c r="AY18" s="241"/>
      <c r="AZ18" s="241"/>
    </row>
    <row r="19" spans="2:52" x14ac:dyDescent="0.25">
      <c r="B19" s="106" t="s">
        <v>545</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106" t="s">
        <v>545</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c r="AI19" s="130" t="s">
        <v>572</v>
      </c>
      <c r="AJ19" s="130" t="s">
        <v>542</v>
      </c>
      <c r="AK19" s="130" t="s">
        <v>543</v>
      </c>
      <c r="AL19" s="130" t="s">
        <v>544</v>
      </c>
      <c r="AM19" s="130" t="s">
        <v>545</v>
      </c>
      <c r="AN19" s="130" t="s">
        <v>546</v>
      </c>
      <c r="AO19" s="130" t="s">
        <v>547</v>
      </c>
      <c r="AP19" s="130" t="s">
        <v>549</v>
      </c>
      <c r="AS19" s="130" t="s">
        <v>572</v>
      </c>
      <c r="AT19" s="130" t="s">
        <v>542</v>
      </c>
      <c r="AU19" s="130" t="s">
        <v>543</v>
      </c>
      <c r="AV19" s="130" t="s">
        <v>544</v>
      </c>
      <c r="AW19" s="130" t="s">
        <v>545</v>
      </c>
      <c r="AX19" s="130" t="s">
        <v>546</v>
      </c>
      <c r="AY19" s="130" t="s">
        <v>547</v>
      </c>
      <c r="AZ19" s="130" t="s">
        <v>549</v>
      </c>
    </row>
    <row r="20" spans="2:52" x14ac:dyDescent="0.25">
      <c r="B20" s="106" t="s">
        <v>546</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106" t="s">
        <v>546</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c r="AH20" s="230" t="s">
        <v>570</v>
      </c>
      <c r="AI20" s="81">
        <v>518.93743058126597</v>
      </c>
      <c r="AJ20" s="81">
        <v>520.95337788871802</v>
      </c>
      <c r="AK20" s="81">
        <v>512.16617392409307</v>
      </c>
      <c r="AL20" s="81">
        <v>527.20401696391798</v>
      </c>
      <c r="AM20" s="81">
        <v>491.56920435834797</v>
      </c>
      <c r="AN20" s="81">
        <v>487.01509348952402</v>
      </c>
      <c r="AO20" s="81">
        <v>488.16144067638197</v>
      </c>
      <c r="AP20" s="81">
        <v>547.11067952866699</v>
      </c>
      <c r="AQ20" s="129"/>
      <c r="AR20" s="130" t="s">
        <v>570</v>
      </c>
      <c r="AS20" s="81">
        <v>-196.966311566413</v>
      </c>
      <c r="AT20" s="81">
        <v>-179.707700327862</v>
      </c>
      <c r="AU20" s="81">
        <v>-178.85692198458102</v>
      </c>
      <c r="AV20" s="81">
        <v>-180.12388607673699</v>
      </c>
      <c r="AW20" s="81">
        <v>-175.78586429212899</v>
      </c>
      <c r="AX20" s="81">
        <v>-175.011990604766</v>
      </c>
      <c r="AY20" s="81">
        <v>-179.89805879923401</v>
      </c>
      <c r="AZ20" s="81">
        <v>-218.59700983628198</v>
      </c>
    </row>
    <row r="21" spans="2:52" x14ac:dyDescent="0.25">
      <c r="B21" s="106" t="s">
        <v>547</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106" t="s">
        <v>547</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c r="AH21" s="230" t="s">
        <v>571</v>
      </c>
      <c r="AI21" s="81">
        <v>5688.8806585592001</v>
      </c>
      <c r="AJ21" s="81">
        <v>5669.6209149064107</v>
      </c>
      <c r="AK21" s="81">
        <v>5609.92830313168</v>
      </c>
      <c r="AL21" s="81">
        <v>5614.6757049368798</v>
      </c>
      <c r="AM21" s="81">
        <v>5482.3481340171202</v>
      </c>
      <c r="AN21" s="81">
        <v>5386.33597180178</v>
      </c>
      <c r="AO21" s="81">
        <v>5265.8972527393307</v>
      </c>
      <c r="AP21" s="81">
        <v>4867.7044933355701</v>
      </c>
      <c r="AQ21" s="129"/>
      <c r="AR21" s="130" t="s">
        <v>571</v>
      </c>
      <c r="AS21" s="81">
        <v>4251.2529281931202</v>
      </c>
      <c r="AT21" s="81">
        <v>4253.6877456212997</v>
      </c>
      <c r="AU21" s="81">
        <v>4218.35068099815</v>
      </c>
      <c r="AV21" s="81">
        <v>4201.5664257929402</v>
      </c>
      <c r="AW21" s="81">
        <v>4141.2820010616006</v>
      </c>
      <c r="AX21" s="81">
        <v>4090.2444185430199</v>
      </c>
      <c r="AY21" s="81">
        <v>4006.55804141209</v>
      </c>
      <c r="AZ21" s="81">
        <v>3731.3467821366503</v>
      </c>
    </row>
    <row r="22" spans="2:52" x14ac:dyDescent="0.25">
      <c r="B22" s="106" t="s">
        <v>549</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106" t="s">
        <v>549</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c r="AI22" s="332" t="s">
        <v>577</v>
      </c>
      <c r="AJ22" s="332"/>
      <c r="AK22" s="332"/>
      <c r="AL22" s="332"/>
      <c r="AM22" s="332"/>
      <c r="AN22" s="332"/>
      <c r="AO22" s="332"/>
      <c r="AP22" s="332"/>
      <c r="AQ22" s="129"/>
      <c r="AR22" s="129"/>
      <c r="AS22" s="332" t="s">
        <v>577</v>
      </c>
      <c r="AT22" s="332"/>
      <c r="AU22" s="332"/>
      <c r="AV22" s="332"/>
      <c r="AW22" s="332"/>
      <c r="AX22" s="332"/>
      <c r="AY22" s="332"/>
      <c r="AZ22" s="332"/>
    </row>
    <row r="23" spans="2:52" x14ac:dyDescent="0.25">
      <c r="B23" s="127"/>
      <c r="AI23" s="130" t="s">
        <v>572</v>
      </c>
      <c r="AJ23" s="130" t="s">
        <v>542</v>
      </c>
      <c r="AK23" s="130" t="s">
        <v>543</v>
      </c>
      <c r="AL23" s="130" t="s">
        <v>544</v>
      </c>
      <c r="AM23" s="130" t="s">
        <v>545</v>
      </c>
      <c r="AN23" s="130" t="s">
        <v>546</v>
      </c>
      <c r="AO23" s="130" t="s">
        <v>547</v>
      </c>
      <c r="AP23" s="130" t="s">
        <v>549</v>
      </c>
      <c r="AQ23" s="129"/>
      <c r="AR23" s="129"/>
      <c r="AS23" s="130" t="s">
        <v>572</v>
      </c>
      <c r="AT23" s="130" t="s">
        <v>542</v>
      </c>
      <c r="AU23" s="130" t="s">
        <v>543</v>
      </c>
      <c r="AV23" s="130" t="s">
        <v>544</v>
      </c>
      <c r="AW23" s="130" t="s">
        <v>545</v>
      </c>
      <c r="AX23" s="130" t="s">
        <v>546</v>
      </c>
      <c r="AY23" s="130" t="s">
        <v>547</v>
      </c>
      <c r="AZ23" s="130" t="s">
        <v>549</v>
      </c>
    </row>
    <row r="24" spans="2:52" x14ac:dyDescent="0.25">
      <c r="C24" s="241" t="s">
        <v>560</v>
      </c>
      <c r="D24" s="241"/>
      <c r="E24" s="241"/>
      <c r="F24" s="241"/>
      <c r="G24" s="241"/>
      <c r="H24" s="241"/>
      <c r="I24" s="241"/>
      <c r="J24" s="241"/>
      <c r="K24" s="241"/>
      <c r="L24" s="241"/>
      <c r="M24" s="241"/>
      <c r="N24" s="241"/>
      <c r="O24" s="241"/>
      <c r="P24" s="241"/>
      <c r="S24" s="241" t="s">
        <v>561</v>
      </c>
      <c r="T24" s="241"/>
      <c r="U24" s="241"/>
      <c r="V24" s="241"/>
      <c r="W24" s="241"/>
      <c r="X24" s="241"/>
      <c r="Y24" s="241"/>
      <c r="Z24" s="241"/>
      <c r="AA24" s="241"/>
      <c r="AB24" s="241"/>
      <c r="AC24" s="241"/>
      <c r="AD24" s="241"/>
      <c r="AE24" s="241"/>
      <c r="AF24" s="241"/>
      <c r="AH24" s="230" t="s">
        <v>570</v>
      </c>
      <c r="AI24" s="131"/>
      <c r="AJ24" s="81">
        <v>405.57663125948397</v>
      </c>
      <c r="AK24" s="81">
        <v>406.28090806432704</v>
      </c>
      <c r="AL24" s="81">
        <v>508.38507929417</v>
      </c>
      <c r="AM24" s="81">
        <v>414.12657728706597</v>
      </c>
      <c r="AN24" s="81">
        <v>318.18723266013296</v>
      </c>
      <c r="AO24" s="81">
        <v>257.17638562917398</v>
      </c>
      <c r="AP24" s="81">
        <v>-97.077990330039896</v>
      </c>
      <c r="AQ24" s="129"/>
      <c r="AR24" s="130" t="s">
        <v>570</v>
      </c>
      <c r="AS24" s="131"/>
      <c r="AT24" s="81">
        <v>-241.952827683865</v>
      </c>
      <c r="AU24" s="81">
        <v>-224.09622482102299</v>
      </c>
      <c r="AV24" s="81">
        <v>-240.84485029806402</v>
      </c>
      <c r="AW24" s="81">
        <v>-263.74212975636402</v>
      </c>
      <c r="AX24" s="81">
        <v>-255.21546516310897</v>
      </c>
      <c r="AY24" s="81">
        <v>-335.79793397598598</v>
      </c>
      <c r="AZ24" s="81">
        <v>-272.85997096476098</v>
      </c>
    </row>
    <row r="25" spans="2:52" x14ac:dyDescent="0.25">
      <c r="C25" s="281" t="s">
        <v>557</v>
      </c>
      <c r="D25" s="302"/>
      <c r="E25" s="302"/>
      <c r="F25" s="282"/>
      <c r="G25" s="281" t="s">
        <v>550</v>
      </c>
      <c r="H25" s="302"/>
      <c r="I25" s="302"/>
      <c r="J25" s="302"/>
      <c r="K25" s="282"/>
      <c r="L25" s="281" t="s">
        <v>551</v>
      </c>
      <c r="M25" s="302"/>
      <c r="N25" s="302"/>
      <c r="O25" s="302"/>
      <c r="P25" s="282"/>
      <c r="S25" s="281" t="s">
        <v>557</v>
      </c>
      <c r="T25" s="302"/>
      <c r="U25" s="302"/>
      <c r="V25" s="282"/>
      <c r="W25" s="281" t="s">
        <v>550</v>
      </c>
      <c r="X25" s="302"/>
      <c r="Y25" s="302"/>
      <c r="Z25" s="302"/>
      <c r="AA25" s="282"/>
      <c r="AB25" s="281" t="s">
        <v>551</v>
      </c>
      <c r="AC25" s="302"/>
      <c r="AD25" s="302"/>
      <c r="AE25" s="302"/>
      <c r="AF25" s="282"/>
      <c r="AH25" s="230" t="s">
        <v>571</v>
      </c>
      <c r="AI25" s="131"/>
      <c r="AJ25" s="81">
        <v>5518.18705965555</v>
      </c>
      <c r="AK25" s="81">
        <v>5521.2511311595399</v>
      </c>
      <c r="AL25" s="81">
        <v>5574.2476747140799</v>
      </c>
      <c r="AM25" s="81">
        <v>5402.3482446125099</v>
      </c>
      <c r="AN25" s="81">
        <v>5221.4600710306495</v>
      </c>
      <c r="AO25" s="81">
        <v>4962.1411357093502</v>
      </c>
      <c r="AP25" s="81">
        <v>3895.0072590703799</v>
      </c>
      <c r="AQ25" s="129"/>
      <c r="AR25" s="130" t="s">
        <v>571</v>
      </c>
      <c r="AS25" s="131"/>
      <c r="AT25" s="81">
        <v>3993.2510362829398</v>
      </c>
      <c r="AU25" s="81">
        <v>3899.1928786721801</v>
      </c>
      <c r="AV25" s="81">
        <v>3870.87142441177</v>
      </c>
      <c r="AW25" s="81">
        <v>3754.8627434899104</v>
      </c>
      <c r="AX25" s="81">
        <v>3613.9685936463502</v>
      </c>
      <c r="AY25" s="81">
        <v>3390.08452865655</v>
      </c>
      <c r="AZ25" s="81">
        <v>3287.3801412312</v>
      </c>
    </row>
    <row r="26" spans="2:52" x14ac:dyDescent="0.25">
      <c r="B26" s="106" t="s">
        <v>558</v>
      </c>
      <c r="C26" s="106">
        <v>1</v>
      </c>
      <c r="D26" s="106">
        <v>2</v>
      </c>
      <c r="E26" s="106">
        <v>3</v>
      </c>
      <c r="F26" s="106">
        <v>4</v>
      </c>
      <c r="G26" s="106" t="s">
        <v>553</v>
      </c>
      <c r="H26" s="106" t="s">
        <v>552</v>
      </c>
      <c r="I26" s="106" t="s">
        <v>554</v>
      </c>
      <c r="J26" s="106" t="s">
        <v>555</v>
      </c>
      <c r="K26" s="106" t="s">
        <v>556</v>
      </c>
      <c r="L26" s="106" t="s">
        <v>553</v>
      </c>
      <c r="M26" s="106" t="s">
        <v>552</v>
      </c>
      <c r="N26" s="106" t="s">
        <v>554</v>
      </c>
      <c r="O26" s="106" t="s">
        <v>555</v>
      </c>
      <c r="P26" s="106" t="s">
        <v>556</v>
      </c>
      <c r="R26" s="106" t="s">
        <v>558</v>
      </c>
      <c r="S26" s="106">
        <v>1</v>
      </c>
      <c r="T26" s="106">
        <v>2</v>
      </c>
      <c r="U26" s="106">
        <v>3</v>
      </c>
      <c r="V26" s="106">
        <v>4</v>
      </c>
      <c r="W26" s="106" t="s">
        <v>553</v>
      </c>
      <c r="X26" s="106" t="s">
        <v>552</v>
      </c>
      <c r="Y26" s="106" t="s">
        <v>554</v>
      </c>
      <c r="Z26" s="106" t="s">
        <v>555</v>
      </c>
      <c r="AA26" s="106" t="s">
        <v>556</v>
      </c>
      <c r="AB26" s="106" t="s">
        <v>553</v>
      </c>
      <c r="AC26" s="106" t="s">
        <v>552</v>
      </c>
      <c r="AD26" s="106" t="s">
        <v>554</v>
      </c>
      <c r="AE26" s="106" t="s">
        <v>555</v>
      </c>
      <c r="AF26" s="106" t="s">
        <v>556</v>
      </c>
      <c r="AI26" s="332" t="s">
        <v>573</v>
      </c>
      <c r="AJ26" s="332"/>
      <c r="AK26" s="332"/>
      <c r="AL26" s="332"/>
      <c r="AM26" s="332"/>
      <c r="AN26" s="332"/>
      <c r="AO26" s="332"/>
      <c r="AP26" s="332"/>
      <c r="AQ26" s="129"/>
      <c r="AR26" s="129"/>
      <c r="AS26" s="332" t="s">
        <v>573</v>
      </c>
      <c r="AT26" s="332"/>
      <c r="AU26" s="332"/>
      <c r="AV26" s="332"/>
      <c r="AW26" s="332"/>
      <c r="AX26" s="332"/>
      <c r="AY26" s="332"/>
      <c r="AZ26" s="332"/>
    </row>
    <row r="27" spans="2:52" x14ac:dyDescent="0.25">
      <c r="B27" s="106" t="s">
        <v>542</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106" t="s">
        <v>542</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23"/>
      <c r="AI27" s="130" t="s">
        <v>572</v>
      </c>
      <c r="AJ27" s="130" t="s">
        <v>542</v>
      </c>
      <c r="AK27" s="130" t="s">
        <v>543</v>
      </c>
      <c r="AL27" s="130" t="s">
        <v>544</v>
      </c>
      <c r="AM27" s="130" t="s">
        <v>545</v>
      </c>
      <c r="AN27" s="130" t="s">
        <v>546</v>
      </c>
      <c r="AO27" s="130" t="s">
        <v>547</v>
      </c>
      <c r="AP27" s="130" t="s">
        <v>549</v>
      </c>
      <c r="AQ27" s="129"/>
      <c r="AR27" s="129"/>
      <c r="AS27" s="130" t="s">
        <v>572</v>
      </c>
      <c r="AT27" s="130" t="s">
        <v>542</v>
      </c>
      <c r="AU27" s="130" t="s">
        <v>543</v>
      </c>
      <c r="AV27" s="130" t="s">
        <v>544</v>
      </c>
      <c r="AW27" s="130" t="s">
        <v>545</v>
      </c>
      <c r="AX27" s="130" t="s">
        <v>546</v>
      </c>
      <c r="AY27" s="130" t="s">
        <v>547</v>
      </c>
      <c r="AZ27" s="130" t="s">
        <v>549</v>
      </c>
    </row>
    <row r="28" spans="2:52" x14ac:dyDescent="0.25">
      <c r="B28" s="106" t="s">
        <v>543</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106" t="s">
        <v>543</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c r="AH28" s="230" t="s">
        <v>570</v>
      </c>
      <c r="AI28" s="131"/>
      <c r="AJ28" s="81">
        <v>486.93339925948004</v>
      </c>
      <c r="AK28" s="81">
        <v>460.01541245057905</v>
      </c>
      <c r="AL28" s="81">
        <v>477.89883733078602</v>
      </c>
      <c r="AM28" s="81">
        <v>403.48543001502497</v>
      </c>
      <c r="AN28" s="81">
        <v>365.82421311614399</v>
      </c>
      <c r="AO28" s="81">
        <v>312.92121974941296</v>
      </c>
      <c r="AP28" s="81">
        <v>127.72011822118301</v>
      </c>
      <c r="AQ28" s="129"/>
      <c r="AR28" s="130" t="s">
        <v>570</v>
      </c>
      <c r="AS28" s="131"/>
      <c r="AT28" s="81">
        <v>-206.35223533348702</v>
      </c>
      <c r="AU28" s="81">
        <v>-221.07291398284801</v>
      </c>
      <c r="AV28" s="81">
        <v>-218.91119643878901</v>
      </c>
      <c r="AW28" s="81">
        <v>-238.22266172715598</v>
      </c>
      <c r="AX28" s="81">
        <v>-265.32928088171502</v>
      </c>
      <c r="AY28" s="81">
        <v>-295.33837964467199</v>
      </c>
      <c r="AZ28" s="81">
        <v>-258.44534656442602</v>
      </c>
    </row>
    <row r="29" spans="2:52" x14ac:dyDescent="0.25">
      <c r="B29" s="106" t="s">
        <v>544</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106" t="s">
        <v>544</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c r="AH29" s="230" t="s">
        <v>571</v>
      </c>
      <c r="AI29" s="131"/>
      <c r="AJ29" s="81">
        <v>5624.6420671942897</v>
      </c>
      <c r="AK29" s="81">
        <v>5555.22439112958</v>
      </c>
      <c r="AL29" s="81">
        <v>5550.04787001358</v>
      </c>
      <c r="AM29" s="81">
        <v>5357.2527933928795</v>
      </c>
      <c r="AN29" s="81">
        <v>5240.2461638703899</v>
      </c>
      <c r="AO29" s="81">
        <v>5067.3392070604996</v>
      </c>
      <c r="AP29" s="81">
        <v>4143.0204318725901</v>
      </c>
      <c r="AQ29" s="129"/>
      <c r="AR29" s="130" t="s">
        <v>571</v>
      </c>
      <c r="AS29" s="131"/>
      <c r="AT29" s="81">
        <v>4059.6698045495204</v>
      </c>
      <c r="AU29" s="81">
        <v>3954.4459380429898</v>
      </c>
      <c r="AV29" s="81">
        <v>3898.1899619096998</v>
      </c>
      <c r="AW29" s="81">
        <v>3776.5378600487402</v>
      </c>
      <c r="AX29" s="81">
        <v>3647.5209588676203</v>
      </c>
      <c r="AY29" s="81">
        <v>3467.6368156665903</v>
      </c>
      <c r="AZ29" s="81">
        <v>3297.5356955446996</v>
      </c>
    </row>
    <row r="30" spans="2:52" x14ac:dyDescent="0.25">
      <c r="B30" s="106" t="s">
        <v>545</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106" t="s">
        <v>545</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c r="AI30" s="329" t="s">
        <v>574</v>
      </c>
      <c r="AJ30" s="330"/>
      <c r="AK30" s="330"/>
      <c r="AL30" s="330"/>
      <c r="AM30" s="330"/>
      <c r="AN30" s="330"/>
      <c r="AO30" s="330"/>
      <c r="AP30" s="331"/>
      <c r="AQ30" s="129"/>
      <c r="AR30" s="129"/>
      <c r="AS30" s="332" t="s">
        <v>574</v>
      </c>
      <c r="AT30" s="332"/>
      <c r="AU30" s="332"/>
      <c r="AV30" s="332"/>
      <c r="AW30" s="332"/>
      <c r="AX30" s="332"/>
      <c r="AY30" s="332"/>
      <c r="AZ30" s="332"/>
    </row>
    <row r="31" spans="2:52" x14ac:dyDescent="0.25">
      <c r="B31" s="106" t="s">
        <v>546</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106" t="s">
        <v>546</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c r="AI31" s="130" t="s">
        <v>572</v>
      </c>
      <c r="AJ31" s="130" t="s">
        <v>542</v>
      </c>
      <c r="AK31" s="130" t="s">
        <v>543</v>
      </c>
      <c r="AL31" s="130" t="s">
        <v>544</v>
      </c>
      <c r="AM31" s="130" t="s">
        <v>545</v>
      </c>
      <c r="AN31" s="130" t="s">
        <v>546</v>
      </c>
      <c r="AO31" s="130" t="s">
        <v>547</v>
      </c>
      <c r="AP31" s="130" t="s">
        <v>549</v>
      </c>
      <c r="AQ31" s="129"/>
      <c r="AR31" s="129"/>
      <c r="AS31" s="130" t="s">
        <v>572</v>
      </c>
      <c r="AT31" s="130" t="s">
        <v>542</v>
      </c>
      <c r="AU31" s="130" t="s">
        <v>543</v>
      </c>
      <c r="AV31" s="130" t="s">
        <v>544</v>
      </c>
      <c r="AW31" s="130" t="s">
        <v>545</v>
      </c>
      <c r="AX31" s="130" t="s">
        <v>546</v>
      </c>
      <c r="AY31" s="130" t="s">
        <v>547</v>
      </c>
      <c r="AZ31" s="130" t="s">
        <v>549</v>
      </c>
    </row>
    <row r="32" spans="2:52" x14ac:dyDescent="0.25">
      <c r="B32" s="106" t="s">
        <v>547</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106" t="s">
        <v>547</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c r="AH32" s="230" t="s">
        <v>570</v>
      </c>
      <c r="AI32" s="131"/>
      <c r="AJ32" s="81">
        <v>556.36807023248207</v>
      </c>
      <c r="AK32" s="81">
        <v>539.08859456428809</v>
      </c>
      <c r="AL32" s="81">
        <v>535.72159672466705</v>
      </c>
      <c r="AM32" s="81">
        <v>491.66724698813101</v>
      </c>
      <c r="AN32" s="81">
        <v>539.71790847513603</v>
      </c>
      <c r="AO32" s="81">
        <v>517.38823075769494</v>
      </c>
      <c r="AP32" s="81">
        <v>697.95060981286599</v>
      </c>
      <c r="AQ32" s="129"/>
      <c r="AR32" s="130" t="s">
        <v>570</v>
      </c>
      <c r="AS32" s="131"/>
      <c r="AT32" s="81">
        <v>-156.664935795497</v>
      </c>
      <c r="AU32" s="81">
        <v>-153.96945163855798</v>
      </c>
      <c r="AV32" s="81">
        <v>-182.33329003420599</v>
      </c>
      <c r="AW32" s="81">
        <v>-157.88745202401799</v>
      </c>
      <c r="AX32" s="81">
        <v>-149.71421889450701</v>
      </c>
      <c r="AY32" s="81">
        <v>-150.78037136496101</v>
      </c>
      <c r="AZ32" s="81">
        <v>-91.591182987987395</v>
      </c>
    </row>
    <row r="33" spans="2:52" x14ac:dyDescent="0.25">
      <c r="B33" s="106" t="s">
        <v>549</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106" t="s">
        <v>549</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c r="AH33" s="230" t="s">
        <v>571</v>
      </c>
      <c r="AI33" s="131"/>
      <c r="AJ33" s="81">
        <v>5755.80780810339</v>
      </c>
      <c r="AK33" s="81">
        <v>5635.0096647485498</v>
      </c>
      <c r="AL33" s="81">
        <v>5602.0524790968902</v>
      </c>
      <c r="AM33" s="81">
        <v>5472.7610069613902</v>
      </c>
      <c r="AN33" s="81">
        <v>5420.21040339723</v>
      </c>
      <c r="AO33" s="81">
        <v>5284.9718031755001</v>
      </c>
      <c r="AP33" s="81">
        <v>4978.8719631900904</v>
      </c>
      <c r="AQ33" s="129"/>
      <c r="AR33" s="130" t="s">
        <v>571</v>
      </c>
      <c r="AS33" s="131"/>
      <c r="AT33" s="81">
        <v>4247.3558110368895</v>
      </c>
      <c r="AU33" s="81">
        <v>4152.3163589181204</v>
      </c>
      <c r="AV33" s="81">
        <v>4109.5035222055794</v>
      </c>
      <c r="AW33" s="81">
        <v>4034.5425512798301</v>
      </c>
      <c r="AX33" s="81">
        <v>3947.2812644452297</v>
      </c>
      <c r="AY33" s="81">
        <v>3836.2265473075504</v>
      </c>
      <c r="AZ33" s="81">
        <v>3590.8567155667597</v>
      </c>
    </row>
    <row r="34" spans="2:52" x14ac:dyDescent="0.25">
      <c r="C34" s="134"/>
      <c r="D34" s="134"/>
      <c r="E34" s="134"/>
      <c r="F34" s="134"/>
      <c r="G34" s="134"/>
      <c r="H34" s="134"/>
      <c r="I34" s="134"/>
      <c r="J34" s="134"/>
      <c r="K34" s="134"/>
      <c r="L34" s="134"/>
      <c r="M34" s="134"/>
      <c r="N34" s="134"/>
      <c r="O34" s="134"/>
      <c r="P34" s="134"/>
      <c r="R34" s="134"/>
      <c r="S34" s="134"/>
      <c r="T34" s="134"/>
      <c r="U34" s="134"/>
      <c r="V34" s="134"/>
      <c r="W34" s="134"/>
      <c r="X34" s="134"/>
      <c r="Y34" s="134"/>
      <c r="Z34" s="134"/>
      <c r="AA34" s="134"/>
      <c r="AB34" s="134"/>
      <c r="AC34" s="134"/>
      <c r="AD34" s="134"/>
      <c r="AE34" s="134"/>
      <c r="AF34" s="134"/>
      <c r="AI34" s="329" t="s">
        <v>575</v>
      </c>
      <c r="AJ34" s="330"/>
      <c r="AK34" s="330"/>
      <c r="AL34" s="330"/>
      <c r="AM34" s="330"/>
      <c r="AN34" s="330"/>
      <c r="AO34" s="330"/>
      <c r="AP34" s="331"/>
      <c r="AQ34" s="129"/>
      <c r="AR34" s="129"/>
      <c r="AS34" s="332" t="s">
        <v>575</v>
      </c>
      <c r="AT34" s="332"/>
      <c r="AU34" s="332"/>
      <c r="AV34" s="332"/>
      <c r="AW34" s="332"/>
      <c r="AX34" s="332"/>
      <c r="AY34" s="332"/>
      <c r="AZ34" s="332"/>
    </row>
    <row r="35" spans="2:52" x14ac:dyDescent="0.25">
      <c r="C35" s="241" t="s">
        <v>559</v>
      </c>
      <c r="D35" s="241"/>
      <c r="E35" s="241"/>
      <c r="F35" s="241"/>
      <c r="G35" s="241"/>
      <c r="H35" s="241"/>
      <c r="I35" s="241"/>
      <c r="J35" s="241"/>
      <c r="K35" s="241"/>
      <c r="L35" s="241"/>
      <c r="M35" s="241"/>
      <c r="N35" s="241"/>
      <c r="O35" s="241"/>
      <c r="P35" s="241"/>
      <c r="S35" s="241" t="s">
        <v>296</v>
      </c>
      <c r="T35" s="241"/>
      <c r="U35" s="241"/>
      <c r="V35" s="241"/>
      <c r="W35" s="241"/>
      <c r="X35" s="241"/>
      <c r="Y35" s="241"/>
      <c r="Z35" s="241"/>
      <c r="AA35" s="241"/>
      <c r="AB35" s="241"/>
      <c r="AC35" s="241"/>
      <c r="AD35" s="241"/>
      <c r="AE35" s="241"/>
      <c r="AF35" s="241"/>
      <c r="AI35" s="130" t="s">
        <v>572</v>
      </c>
      <c r="AJ35" s="130" t="s">
        <v>542</v>
      </c>
      <c r="AK35" s="130" t="s">
        <v>543</v>
      </c>
      <c r="AL35" s="130" t="s">
        <v>544</v>
      </c>
      <c r="AM35" s="130" t="s">
        <v>545</v>
      </c>
      <c r="AN35" s="130" t="s">
        <v>546</v>
      </c>
      <c r="AO35" s="130" t="s">
        <v>547</v>
      </c>
      <c r="AP35" s="130" t="s">
        <v>549</v>
      </c>
      <c r="AQ35" s="129"/>
      <c r="AR35" s="129"/>
      <c r="AS35" s="130" t="s">
        <v>572</v>
      </c>
      <c r="AT35" s="130" t="s">
        <v>542</v>
      </c>
      <c r="AU35" s="130" t="s">
        <v>543</v>
      </c>
      <c r="AV35" s="130" t="s">
        <v>544</v>
      </c>
      <c r="AW35" s="130" t="s">
        <v>545</v>
      </c>
      <c r="AX35" s="130" t="s">
        <v>546</v>
      </c>
      <c r="AY35" s="130" t="s">
        <v>547</v>
      </c>
      <c r="AZ35" s="130" t="s">
        <v>549</v>
      </c>
    </row>
    <row r="36" spans="2:52" x14ac:dyDescent="0.25">
      <c r="C36" s="281" t="s">
        <v>557</v>
      </c>
      <c r="D36" s="302"/>
      <c r="E36" s="302"/>
      <c r="F36" s="282"/>
      <c r="G36" s="281" t="s">
        <v>550</v>
      </c>
      <c r="H36" s="302"/>
      <c r="I36" s="302"/>
      <c r="J36" s="302"/>
      <c r="K36" s="282"/>
      <c r="L36" s="281" t="s">
        <v>551</v>
      </c>
      <c r="M36" s="302"/>
      <c r="N36" s="302"/>
      <c r="O36" s="302"/>
      <c r="P36" s="282"/>
      <c r="S36" s="281" t="s">
        <v>557</v>
      </c>
      <c r="T36" s="302"/>
      <c r="U36" s="302"/>
      <c r="V36" s="282"/>
      <c r="W36" s="281" t="s">
        <v>550</v>
      </c>
      <c r="X36" s="302"/>
      <c r="Y36" s="302"/>
      <c r="Z36" s="302"/>
      <c r="AA36" s="282"/>
      <c r="AB36" s="281" t="s">
        <v>551</v>
      </c>
      <c r="AC36" s="302"/>
      <c r="AD36" s="302"/>
      <c r="AE36" s="302"/>
      <c r="AF36" s="282"/>
      <c r="AH36" s="230" t="s">
        <v>570</v>
      </c>
      <c r="AI36" s="131"/>
      <c r="AJ36" s="81">
        <v>530.58517364311899</v>
      </c>
      <c r="AK36" s="81">
        <v>560.69335287065394</v>
      </c>
      <c r="AL36" s="81">
        <v>565.61714597392597</v>
      </c>
      <c r="AM36" s="81">
        <v>594.65911887767606</v>
      </c>
      <c r="AN36" s="81">
        <v>562.716594952901</v>
      </c>
      <c r="AO36" s="81">
        <v>603.251085717058</v>
      </c>
      <c r="AP36" s="81">
        <v>670.86960470154702</v>
      </c>
      <c r="AQ36" s="129"/>
      <c r="AR36" s="130" t="s">
        <v>570</v>
      </c>
      <c r="AS36" s="131"/>
      <c r="AT36" s="81">
        <v>-168.81728859036301</v>
      </c>
      <c r="AU36" s="81">
        <v>-155.23291321969901</v>
      </c>
      <c r="AV36" s="81">
        <v>-155.31306437223898</v>
      </c>
      <c r="AW36" s="81">
        <v>-123.67604441822799</v>
      </c>
      <c r="AX36" s="81">
        <v>-129.75708777346298</v>
      </c>
      <c r="AY36" s="81">
        <v>-104.28780559215301</v>
      </c>
      <c r="AZ36" s="81">
        <v>-80.451532898922892</v>
      </c>
    </row>
    <row r="37" spans="2:52" x14ac:dyDescent="0.25">
      <c r="B37" s="106" t="s">
        <v>558</v>
      </c>
      <c r="C37" s="106">
        <v>1</v>
      </c>
      <c r="D37" s="106">
        <v>2</v>
      </c>
      <c r="E37" s="106">
        <v>3</v>
      </c>
      <c r="F37" s="106">
        <v>4</v>
      </c>
      <c r="G37" s="106" t="s">
        <v>553</v>
      </c>
      <c r="H37" s="106" t="s">
        <v>552</v>
      </c>
      <c r="I37" s="106" t="s">
        <v>554</v>
      </c>
      <c r="J37" s="106" t="s">
        <v>555</v>
      </c>
      <c r="K37" s="106" t="s">
        <v>556</v>
      </c>
      <c r="L37" s="106" t="s">
        <v>553</v>
      </c>
      <c r="M37" s="106" t="s">
        <v>552</v>
      </c>
      <c r="N37" s="106" t="s">
        <v>554</v>
      </c>
      <c r="O37" s="106" t="s">
        <v>555</v>
      </c>
      <c r="P37" s="106" t="s">
        <v>556</v>
      </c>
      <c r="R37" s="106" t="s">
        <v>558</v>
      </c>
      <c r="S37" s="106">
        <v>1</v>
      </c>
      <c r="T37" s="106">
        <v>2</v>
      </c>
      <c r="U37" s="106">
        <v>3</v>
      </c>
      <c r="V37" s="106">
        <v>4</v>
      </c>
      <c r="W37" s="106" t="s">
        <v>553</v>
      </c>
      <c r="X37" s="106" t="s">
        <v>552</v>
      </c>
      <c r="Y37" s="106" t="s">
        <v>554</v>
      </c>
      <c r="Z37" s="106" t="s">
        <v>555</v>
      </c>
      <c r="AA37" s="106" t="s">
        <v>556</v>
      </c>
      <c r="AB37" s="106" t="s">
        <v>553</v>
      </c>
      <c r="AC37" s="106" t="s">
        <v>552</v>
      </c>
      <c r="AD37" s="106" t="s">
        <v>554</v>
      </c>
      <c r="AE37" s="106" t="s">
        <v>555</v>
      </c>
      <c r="AF37" s="106" t="s">
        <v>556</v>
      </c>
      <c r="AH37" s="230" t="s">
        <v>571</v>
      </c>
      <c r="AI37" s="131"/>
      <c r="AJ37" s="81">
        <v>5693.0169389007897</v>
      </c>
      <c r="AK37" s="81">
        <v>5651.4284543098902</v>
      </c>
      <c r="AL37" s="81">
        <v>5637.1528991424202</v>
      </c>
      <c r="AM37" s="81">
        <v>5577.9534203309604</v>
      </c>
      <c r="AN37" s="81">
        <v>5480.9949484722001</v>
      </c>
      <c r="AO37" s="81">
        <v>5356.7803764678201</v>
      </c>
      <c r="AP37" s="81">
        <v>5171.9107445899599</v>
      </c>
      <c r="AQ37" s="129"/>
      <c r="AR37" s="130" t="s">
        <v>571</v>
      </c>
      <c r="AS37" s="131"/>
      <c r="AT37" s="81">
        <v>4251.2203841917899</v>
      </c>
      <c r="AU37" s="81">
        <v>4243.5644708557102</v>
      </c>
      <c r="AV37" s="81">
        <v>4238.33884307688</v>
      </c>
      <c r="AW37" s="81">
        <v>4161.0475652889299</v>
      </c>
      <c r="AX37" s="81">
        <v>4100.44459477481</v>
      </c>
      <c r="AY37" s="81">
        <v>4003.3192580503601</v>
      </c>
      <c r="AZ37" s="81">
        <v>3715.5862227376902</v>
      </c>
    </row>
    <row r="38" spans="2:52" x14ac:dyDescent="0.25">
      <c r="B38" s="106" t="s">
        <v>542</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106" t="s">
        <v>542</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c r="AI38" s="329" t="s">
        <v>576</v>
      </c>
      <c r="AJ38" s="330"/>
      <c r="AK38" s="330"/>
      <c r="AL38" s="330"/>
      <c r="AM38" s="330"/>
      <c r="AN38" s="330"/>
      <c r="AO38" s="330"/>
      <c r="AP38" s="331"/>
      <c r="AQ38" s="129"/>
      <c r="AR38" s="129"/>
      <c r="AS38" s="332" t="s">
        <v>576</v>
      </c>
      <c r="AT38" s="332"/>
      <c r="AU38" s="332"/>
      <c r="AV38" s="332"/>
      <c r="AW38" s="332"/>
      <c r="AX38" s="332"/>
      <c r="AY38" s="332"/>
      <c r="AZ38" s="332"/>
    </row>
    <row r="39" spans="2:52" x14ac:dyDescent="0.25">
      <c r="B39" s="106" t="s">
        <v>543</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106" t="s">
        <v>543</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c r="AI39" s="130" t="s">
        <v>572</v>
      </c>
      <c r="AJ39" s="130" t="s">
        <v>542</v>
      </c>
      <c r="AK39" s="130" t="s">
        <v>543</v>
      </c>
      <c r="AL39" s="130" t="s">
        <v>544</v>
      </c>
      <c r="AM39" s="130" t="s">
        <v>545</v>
      </c>
      <c r="AN39" s="130" t="s">
        <v>546</v>
      </c>
      <c r="AO39" s="130" t="s">
        <v>547</v>
      </c>
      <c r="AP39" s="130" t="s">
        <v>549</v>
      </c>
      <c r="AQ39" s="129"/>
      <c r="AR39" s="129"/>
      <c r="AS39" s="130" t="s">
        <v>572</v>
      </c>
      <c r="AT39" s="130" t="s">
        <v>542</v>
      </c>
      <c r="AU39" s="130" t="s">
        <v>543</v>
      </c>
      <c r="AV39" s="130" t="s">
        <v>544</v>
      </c>
      <c r="AW39" s="130" t="s">
        <v>545</v>
      </c>
      <c r="AX39" s="130" t="s">
        <v>546</v>
      </c>
      <c r="AY39" s="130" t="s">
        <v>547</v>
      </c>
      <c r="AZ39" s="130" t="s">
        <v>549</v>
      </c>
    </row>
    <row r="40" spans="2:52" x14ac:dyDescent="0.25">
      <c r="B40" s="106" t="s">
        <v>544</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106" t="s">
        <v>544</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c r="AH40" s="230" t="s">
        <v>570</v>
      </c>
      <c r="AI40" s="131"/>
      <c r="AJ40" s="81">
        <v>577.04709713287207</v>
      </c>
      <c r="AK40" s="81">
        <v>565.20885214757004</v>
      </c>
      <c r="AL40" s="81">
        <v>582.68362374671506</v>
      </c>
      <c r="AM40" s="81">
        <v>572.31653393414308</v>
      </c>
      <c r="AN40" s="81">
        <v>593.99717335890705</v>
      </c>
      <c r="AO40" s="81">
        <v>652.26898848453197</v>
      </c>
      <c r="AP40" s="81">
        <v>732.689649335627</v>
      </c>
      <c r="AQ40" s="129"/>
      <c r="AR40" s="130" t="s">
        <v>570</v>
      </c>
      <c r="AS40" s="131"/>
      <c r="AT40" s="81">
        <v>-174.62337264951501</v>
      </c>
      <c r="AU40" s="81">
        <v>-168.67572798737001</v>
      </c>
      <c r="AV40" s="81">
        <v>-159.381255262797</v>
      </c>
      <c r="AW40" s="81">
        <v>-156.78970170344201</v>
      </c>
      <c r="AX40" s="81">
        <v>-131.07778936667401</v>
      </c>
      <c r="AY40" s="81">
        <v>-128.04279461136301</v>
      </c>
      <c r="AZ40" s="81">
        <v>-302.51104906549398</v>
      </c>
    </row>
    <row r="41" spans="2:52" x14ac:dyDescent="0.25">
      <c r="B41" s="106" t="s">
        <v>545</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106" t="s">
        <v>545</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c r="AH41" s="230" t="s">
        <v>571</v>
      </c>
      <c r="AI41" s="131"/>
      <c r="AJ41" s="81">
        <v>5717.7191368085196</v>
      </c>
      <c r="AK41" s="81">
        <v>5671.4432626473999</v>
      </c>
      <c r="AL41" s="81">
        <v>5718.2093543332503</v>
      </c>
      <c r="AM41" s="81">
        <v>5623.6573580949198</v>
      </c>
      <c r="AN41" s="81">
        <v>5522.9266552926492</v>
      </c>
      <c r="AO41" s="81">
        <v>5465.6003074812097</v>
      </c>
      <c r="AP41" s="81">
        <v>5150.8308847441203</v>
      </c>
      <c r="AQ41" s="129"/>
      <c r="AR41" s="130" t="s">
        <v>571</v>
      </c>
      <c r="AS41" s="131"/>
      <c r="AT41" s="81">
        <v>4368.5559479222693</v>
      </c>
      <c r="AU41" s="81">
        <v>4415.6429379008205</v>
      </c>
      <c r="AV41" s="81">
        <v>4453.10124155415</v>
      </c>
      <c r="AW41" s="81">
        <v>4461.1423606855606</v>
      </c>
      <c r="AX41" s="81">
        <v>4490.1012359763399</v>
      </c>
      <c r="AY41" s="81">
        <v>4496.89380231619</v>
      </c>
      <c r="AZ41" s="81">
        <v>4197.8258866857896</v>
      </c>
    </row>
    <row r="42" spans="2:52" x14ac:dyDescent="0.25">
      <c r="B42" s="106" t="s">
        <v>546</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106" t="s">
        <v>546</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c r="AI42" s="332" t="s">
        <v>578</v>
      </c>
      <c r="AJ42" s="332"/>
      <c r="AK42" s="332"/>
      <c r="AL42" s="332"/>
      <c r="AM42" s="332"/>
      <c r="AN42" s="332"/>
      <c r="AO42" s="332"/>
      <c r="AP42" s="332"/>
      <c r="AQ42" s="129"/>
      <c r="AR42" s="129"/>
      <c r="AS42" s="332" t="s">
        <v>578</v>
      </c>
      <c r="AT42" s="332"/>
      <c r="AU42" s="332"/>
      <c r="AV42" s="332"/>
      <c r="AW42" s="332"/>
      <c r="AX42" s="332"/>
      <c r="AY42" s="332"/>
      <c r="AZ42" s="332"/>
    </row>
    <row r="43" spans="2:52" x14ac:dyDescent="0.25">
      <c r="B43" s="106" t="s">
        <v>547</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106" t="s">
        <v>547</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c r="AI43" s="130" t="s">
        <v>572</v>
      </c>
      <c r="AJ43" s="130" t="s">
        <v>542</v>
      </c>
      <c r="AK43" s="130" t="s">
        <v>543</v>
      </c>
      <c r="AL43" s="130" t="s">
        <v>544</v>
      </c>
      <c r="AM43" s="130" t="s">
        <v>545</v>
      </c>
      <c r="AN43" s="130" t="s">
        <v>546</v>
      </c>
      <c r="AO43" s="130" t="s">
        <v>547</v>
      </c>
      <c r="AP43" s="130" t="s">
        <v>549</v>
      </c>
      <c r="AQ43" s="129"/>
      <c r="AR43" s="129"/>
      <c r="AS43" s="130" t="s">
        <v>572</v>
      </c>
      <c r="AT43" s="130" t="s">
        <v>542</v>
      </c>
      <c r="AU43" s="130" t="s">
        <v>543</v>
      </c>
      <c r="AV43" s="130" t="s">
        <v>544</v>
      </c>
      <c r="AW43" s="130" t="s">
        <v>545</v>
      </c>
      <c r="AX43" s="130" t="s">
        <v>546</v>
      </c>
      <c r="AY43" s="130" t="s">
        <v>547</v>
      </c>
      <c r="AZ43" s="130" t="s">
        <v>549</v>
      </c>
    </row>
    <row r="44" spans="2:52" x14ac:dyDescent="0.25">
      <c r="B44" s="106" t="s">
        <v>549</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106" t="s">
        <v>549</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c r="AH44" s="230" t="s">
        <v>570</v>
      </c>
      <c r="AI44" s="131"/>
      <c r="AJ44" s="81">
        <v>588.76042733791803</v>
      </c>
      <c r="AK44" s="81">
        <v>582.05395271325904</v>
      </c>
      <c r="AL44" s="81">
        <v>655.87688144765707</v>
      </c>
      <c r="AM44" s="81">
        <v>600.36433935608602</v>
      </c>
      <c r="AN44" s="81">
        <v>580.50077553733604</v>
      </c>
      <c r="AO44" s="81">
        <v>670.86358136721105</v>
      </c>
      <c r="AP44" s="81">
        <v>803.79373555431494</v>
      </c>
      <c r="AQ44" s="129"/>
      <c r="AR44" s="130" t="s">
        <v>570</v>
      </c>
      <c r="AS44" s="131"/>
      <c r="AT44" s="81">
        <v>-164.517401462511</v>
      </c>
      <c r="AU44" s="81">
        <v>-181.275064490256</v>
      </c>
      <c r="AV44" s="81">
        <v>-165.591561341822</v>
      </c>
      <c r="AW44" s="81">
        <v>-159.19952542498498</v>
      </c>
      <c r="AX44" s="81">
        <v>-100.014887875686</v>
      </c>
      <c r="AY44" s="81">
        <v>-130.479046641938</v>
      </c>
      <c r="AZ44" s="81">
        <v>-288.59750000000003</v>
      </c>
    </row>
    <row r="45" spans="2:52" x14ac:dyDescent="0.25">
      <c r="AH45" s="230" t="s">
        <v>571</v>
      </c>
      <c r="AI45" s="131"/>
      <c r="AJ45" s="81">
        <v>5768.3136317893304</v>
      </c>
      <c r="AK45" s="81">
        <v>5739.2591520310398</v>
      </c>
      <c r="AL45" s="81">
        <v>5762.9593390084401</v>
      </c>
      <c r="AM45" s="81">
        <v>5680.7634072594201</v>
      </c>
      <c r="AN45" s="81">
        <v>5589.6594283637196</v>
      </c>
      <c r="AO45" s="81">
        <v>5509.2910581342803</v>
      </c>
      <c r="AP45" s="81">
        <v>5219.5027487816396</v>
      </c>
      <c r="AQ45" s="129"/>
      <c r="AR45" s="130" t="s">
        <v>571</v>
      </c>
      <c r="AS45" s="131"/>
      <c r="AT45" s="81">
        <v>4561.5120828929694</v>
      </c>
      <c r="AU45" s="81">
        <v>4524.4000801202901</v>
      </c>
      <c r="AV45" s="81">
        <v>4545.8134022856102</v>
      </c>
      <c r="AW45" s="81">
        <v>4511.9465632081601</v>
      </c>
      <c r="AX45" s="81">
        <v>4560.8222791578801</v>
      </c>
      <c r="AY45" s="81">
        <v>4594.5776042050702</v>
      </c>
      <c r="AZ45" s="81">
        <v>4340.3682681209502</v>
      </c>
    </row>
    <row r="64" spans="2:20" x14ac:dyDescent="0.25">
      <c r="B64" s="129"/>
      <c r="C64" s="129"/>
      <c r="D64" s="129"/>
      <c r="E64" s="129"/>
      <c r="F64" s="129"/>
      <c r="G64" s="129"/>
      <c r="I64" s="129"/>
      <c r="Q64" s="129"/>
      <c r="T64" s="129"/>
    </row>
    <row r="65" spans="2:21" x14ac:dyDescent="0.25">
      <c r="B65" s="129"/>
      <c r="C65" s="129"/>
      <c r="D65" s="129"/>
      <c r="E65" s="129"/>
      <c r="F65" s="129"/>
      <c r="G65" s="129"/>
      <c r="I65" s="129"/>
      <c r="Q65" s="129"/>
      <c r="T65" s="129"/>
    </row>
    <row r="66" spans="2:21" x14ac:dyDescent="0.25">
      <c r="B66" s="129"/>
      <c r="C66" s="129"/>
      <c r="D66" s="129"/>
      <c r="E66" s="129"/>
      <c r="F66" s="129"/>
      <c r="G66" s="129"/>
      <c r="Q66" s="129"/>
    </row>
    <row r="67" spans="2:21" x14ac:dyDescent="0.25">
      <c r="B67" s="129"/>
      <c r="C67" s="129"/>
      <c r="D67" s="129"/>
      <c r="E67" s="129"/>
      <c r="F67" s="129"/>
      <c r="G67" s="129"/>
      <c r="Q67" s="129"/>
    </row>
    <row r="68" spans="2:21" x14ac:dyDescent="0.25">
      <c r="B68" s="129"/>
      <c r="C68" s="129"/>
      <c r="D68" s="129"/>
      <c r="E68" s="129"/>
      <c r="F68" s="129"/>
      <c r="G68" s="129"/>
      <c r="I68" s="129"/>
      <c r="J68" s="129"/>
      <c r="K68" s="129"/>
      <c r="L68" s="129"/>
      <c r="M68" s="129"/>
      <c r="N68" s="129"/>
      <c r="O68" s="129"/>
      <c r="P68" s="129"/>
      <c r="Q68" s="129"/>
      <c r="T68" s="129"/>
      <c r="U68" s="129"/>
    </row>
    <row r="69" spans="2:21" x14ac:dyDescent="0.25">
      <c r="B69" s="128"/>
      <c r="C69" s="128"/>
      <c r="D69" s="128"/>
      <c r="E69" s="128"/>
      <c r="F69" s="128"/>
      <c r="G69" s="128"/>
      <c r="Q69" s="128"/>
    </row>
    <row r="70" spans="2:21" x14ac:dyDescent="0.25">
      <c r="D70" s="128"/>
      <c r="E70" s="128"/>
      <c r="F70" s="129"/>
      <c r="G70" s="129"/>
    </row>
    <row r="71" spans="2:21" x14ac:dyDescent="0.25">
      <c r="D71" s="128"/>
      <c r="E71" s="128"/>
      <c r="F71" s="129"/>
      <c r="G71" s="129"/>
    </row>
    <row r="72" spans="2:21" x14ac:dyDescent="0.25">
      <c r="D72" s="128"/>
      <c r="E72" s="128"/>
      <c r="F72" s="129"/>
      <c r="G72" s="129"/>
    </row>
    <row r="73" spans="2:21" x14ac:dyDescent="0.25">
      <c r="D73" s="128"/>
      <c r="E73" s="128"/>
      <c r="F73" s="129"/>
      <c r="G73" s="129"/>
      <c r="T73" s="129"/>
    </row>
    <row r="74" spans="2:21" x14ac:dyDescent="0.25">
      <c r="D74" s="128"/>
      <c r="E74" s="128"/>
      <c r="F74" s="129"/>
      <c r="G74" s="129"/>
      <c r="T74" s="129"/>
      <c r="U74" s="129"/>
    </row>
    <row r="75" spans="2:21" x14ac:dyDescent="0.25">
      <c r="D75" s="128"/>
      <c r="E75" s="128"/>
      <c r="F75" s="129"/>
      <c r="G75" s="129"/>
      <c r="T75" s="129"/>
      <c r="U75" s="129"/>
    </row>
    <row r="76" spans="2:21" x14ac:dyDescent="0.25">
      <c r="D76" s="128"/>
      <c r="E76" s="128"/>
      <c r="F76" s="129"/>
      <c r="G76" s="129"/>
    </row>
    <row r="77" spans="2:21" x14ac:dyDescent="0.25">
      <c r="D77" s="128"/>
      <c r="E77" s="128"/>
      <c r="F77" s="129"/>
      <c r="G77" s="129"/>
    </row>
    <row r="78" spans="2:21" x14ac:dyDescent="0.25">
      <c r="D78" s="128"/>
      <c r="E78" s="128"/>
      <c r="F78" s="129"/>
      <c r="G78" s="129"/>
    </row>
    <row r="79" spans="2:21" x14ac:dyDescent="0.25">
      <c r="D79" s="128"/>
      <c r="E79" s="128"/>
      <c r="F79" s="129"/>
      <c r="G79" s="129"/>
      <c r="T79" s="129"/>
      <c r="U79" s="129"/>
    </row>
    <row r="80" spans="2:21" x14ac:dyDescent="0.25">
      <c r="D80" s="128"/>
      <c r="E80" s="128"/>
      <c r="F80" s="129"/>
      <c r="G80" s="129"/>
    </row>
    <row r="81" spans="4:27" x14ac:dyDescent="0.25">
      <c r="D81" s="128"/>
      <c r="E81" s="128"/>
      <c r="F81" s="129"/>
      <c r="G81" s="129"/>
    </row>
    <row r="82" spans="4:27" x14ac:dyDescent="0.25">
      <c r="D82" s="128"/>
      <c r="E82" s="128"/>
      <c r="F82" s="129"/>
      <c r="G82" s="129"/>
    </row>
    <row r="83" spans="4:27" x14ac:dyDescent="0.25">
      <c r="D83" s="128"/>
      <c r="E83" s="128"/>
      <c r="F83" s="129"/>
      <c r="G83" s="129"/>
    </row>
    <row r="84" spans="4:27" x14ac:dyDescent="0.25">
      <c r="D84" s="128"/>
      <c r="E84" s="128"/>
      <c r="F84" s="129"/>
      <c r="G84" s="129"/>
      <c r="T84" s="129"/>
      <c r="U84" s="129"/>
      <c r="Z84" s="129"/>
      <c r="AA84" s="129"/>
    </row>
    <row r="85" spans="4:27" x14ac:dyDescent="0.25">
      <c r="D85" s="128"/>
      <c r="E85" s="128"/>
      <c r="F85" s="129"/>
      <c r="G85" s="129"/>
    </row>
    <row r="86" spans="4:27" x14ac:dyDescent="0.25">
      <c r="D86" s="128"/>
      <c r="E86" s="128"/>
      <c r="F86" s="129"/>
      <c r="G86" s="129"/>
    </row>
    <row r="87" spans="4:27" x14ac:dyDescent="0.25">
      <c r="D87" s="128"/>
      <c r="E87" s="128"/>
      <c r="F87" s="129"/>
      <c r="G87" s="129"/>
    </row>
    <row r="88" spans="4:27" x14ac:dyDescent="0.25">
      <c r="D88" s="128"/>
      <c r="E88" s="128"/>
      <c r="F88" s="129"/>
      <c r="G88" s="129"/>
    </row>
    <row r="89" spans="4:27" x14ac:dyDescent="0.25">
      <c r="D89" s="128"/>
      <c r="E89" s="128"/>
      <c r="F89" s="129"/>
      <c r="G89" s="129"/>
      <c r="T89" s="129"/>
      <c r="U89" s="129"/>
      <c r="Z89" s="129"/>
      <c r="AA89" s="129"/>
    </row>
    <row r="90" spans="4:27" x14ac:dyDescent="0.25">
      <c r="D90" s="128"/>
      <c r="E90" s="128"/>
      <c r="F90" s="129"/>
      <c r="G90" s="129"/>
    </row>
    <row r="91" spans="4:27" x14ac:dyDescent="0.25">
      <c r="D91" s="128"/>
      <c r="E91" s="128"/>
      <c r="F91" s="129"/>
      <c r="G91" s="129"/>
    </row>
    <row r="92" spans="4:27" x14ac:dyDescent="0.25">
      <c r="D92" s="128"/>
      <c r="E92" s="128"/>
      <c r="F92" s="129"/>
      <c r="G92" s="129"/>
    </row>
    <row r="93" spans="4:27" x14ac:dyDescent="0.25">
      <c r="D93" s="128"/>
      <c r="E93" s="128"/>
      <c r="F93" s="129"/>
      <c r="G93" s="129"/>
    </row>
    <row r="94" spans="4:27" x14ac:dyDescent="0.25">
      <c r="D94" s="128"/>
      <c r="E94" s="128"/>
      <c r="F94" s="129"/>
      <c r="G94" s="129"/>
      <c r="T94" s="129"/>
      <c r="U94" s="129"/>
      <c r="Z94" s="129"/>
      <c r="AA94" s="129"/>
    </row>
    <row r="95" spans="4:27" x14ac:dyDescent="0.25">
      <c r="D95" s="128"/>
      <c r="E95" s="128"/>
      <c r="F95" s="129"/>
      <c r="G95" s="129"/>
      <c r="T95" s="129"/>
    </row>
    <row r="96" spans="4:27" x14ac:dyDescent="0.25">
      <c r="D96" s="128"/>
      <c r="E96" s="128"/>
      <c r="F96" s="129"/>
      <c r="G96" s="129"/>
      <c r="T96" s="129"/>
    </row>
    <row r="97" spans="4:21" x14ac:dyDescent="0.25">
      <c r="D97" s="128"/>
      <c r="E97" s="128"/>
      <c r="F97" s="129"/>
      <c r="G97" s="129"/>
    </row>
    <row r="98" spans="4:21" x14ac:dyDescent="0.25">
      <c r="D98" s="128"/>
      <c r="E98" s="128"/>
      <c r="F98" s="129"/>
      <c r="G98" s="129"/>
    </row>
    <row r="99" spans="4:21" x14ac:dyDescent="0.25">
      <c r="D99" s="128"/>
      <c r="E99" s="128"/>
      <c r="F99" s="129"/>
      <c r="G99" s="129"/>
      <c r="T99" s="129"/>
      <c r="U99" s="129"/>
    </row>
    <row r="100" spans="4:21" x14ac:dyDescent="0.25">
      <c r="D100" s="128"/>
      <c r="E100" s="128"/>
      <c r="F100" s="129"/>
      <c r="G100" s="129"/>
      <c r="T100" s="129"/>
    </row>
    <row r="101" spans="4:21" x14ac:dyDescent="0.25">
      <c r="D101" s="128"/>
      <c r="E101" s="128"/>
      <c r="F101" s="129"/>
      <c r="G101" s="129"/>
      <c r="T101" s="129"/>
    </row>
    <row r="102" spans="4:21" x14ac:dyDescent="0.25">
      <c r="D102" s="128"/>
      <c r="E102" s="128"/>
      <c r="F102" s="129"/>
      <c r="G102" s="129"/>
    </row>
    <row r="103" spans="4:21" x14ac:dyDescent="0.25">
      <c r="D103" s="128"/>
      <c r="E103" s="128"/>
      <c r="F103" s="129"/>
      <c r="G103" s="129"/>
    </row>
    <row r="104" spans="4:21" x14ac:dyDescent="0.25">
      <c r="D104" s="128"/>
      <c r="E104" s="128"/>
      <c r="F104" s="129"/>
      <c r="G104" s="129"/>
      <c r="T104" s="129"/>
      <c r="U104" s="129"/>
    </row>
    <row r="105" spans="4:21" x14ac:dyDescent="0.25">
      <c r="D105" s="128"/>
      <c r="E105" s="128"/>
      <c r="F105" s="129"/>
      <c r="G105" s="129"/>
    </row>
    <row r="106" spans="4:21" x14ac:dyDescent="0.25">
      <c r="D106" s="128"/>
      <c r="E106" s="128"/>
      <c r="F106" s="129"/>
      <c r="G106" s="129"/>
    </row>
    <row r="107" spans="4:21" x14ac:dyDescent="0.25">
      <c r="D107" s="128"/>
      <c r="E107" s="128"/>
      <c r="F107" s="129"/>
      <c r="G107" s="129"/>
    </row>
    <row r="108" spans="4:21" x14ac:dyDescent="0.25">
      <c r="D108" s="128"/>
      <c r="E108" s="128"/>
      <c r="F108" s="129"/>
      <c r="G108" s="129"/>
    </row>
    <row r="109" spans="4:21" x14ac:dyDescent="0.25">
      <c r="D109" s="128"/>
      <c r="E109" s="128"/>
      <c r="F109" s="129"/>
      <c r="G109" s="129"/>
    </row>
    <row r="110" spans="4:21" x14ac:dyDescent="0.25">
      <c r="D110" s="128"/>
      <c r="E110" s="128"/>
      <c r="F110" s="129"/>
      <c r="G110" s="129"/>
    </row>
    <row r="111" spans="4:21" x14ac:dyDescent="0.25">
      <c r="D111" s="128"/>
      <c r="E111" s="128"/>
      <c r="F111" s="129"/>
      <c r="G111" s="129"/>
    </row>
    <row r="112" spans="4:21" x14ac:dyDescent="0.25">
      <c r="D112" s="128"/>
      <c r="E112" s="128"/>
      <c r="F112" s="129"/>
      <c r="G112" s="129"/>
    </row>
    <row r="113" spans="2:76" x14ac:dyDescent="0.25">
      <c r="D113" s="128"/>
      <c r="E113" s="128"/>
      <c r="F113" s="129"/>
      <c r="G113" s="129"/>
      <c r="R113" s="123"/>
      <c r="S113" s="123"/>
    </row>
    <row r="114" spans="2:76" s="123" customFormat="1" x14ac:dyDescent="0.25">
      <c r="B114"/>
      <c r="C114"/>
      <c r="D114" s="128"/>
      <c r="E114" s="128"/>
      <c r="F114" s="129"/>
      <c r="G114" s="129"/>
      <c r="H114"/>
      <c r="M114"/>
      <c r="N114"/>
      <c r="V114"/>
      <c r="W114"/>
    </row>
    <row r="115" spans="2:76" x14ac:dyDescent="0.25">
      <c r="D115" s="128"/>
      <c r="E115" s="128"/>
      <c r="F115" s="129"/>
      <c r="G115" s="129"/>
      <c r="H115" s="5"/>
      <c r="M115" s="5"/>
      <c r="N115" s="5"/>
      <c r="O115" s="5"/>
      <c r="P115" s="5"/>
      <c r="Q115" s="5"/>
      <c r="R115" s="123"/>
      <c r="S115" s="124"/>
      <c r="T115" s="124"/>
      <c r="Z115" s="124"/>
      <c r="AA115" s="124"/>
      <c r="AB115" s="125"/>
    </row>
    <row r="116" spans="2:76" x14ac:dyDescent="0.25">
      <c r="D116" s="128"/>
      <c r="E116" s="128"/>
      <c r="F116" s="129"/>
      <c r="G116" s="129"/>
      <c r="H116" s="5"/>
    </row>
    <row r="117" spans="2:76" x14ac:dyDescent="0.25">
      <c r="D117" s="128"/>
      <c r="E117" s="128"/>
      <c r="F117" s="129"/>
      <c r="G117" s="129"/>
      <c r="H117" s="5"/>
    </row>
    <row r="118" spans="2:76" x14ac:dyDescent="0.25">
      <c r="D118" s="128"/>
      <c r="E118" s="128"/>
      <c r="F118" s="129"/>
      <c r="G118" s="129"/>
      <c r="H118" s="5"/>
    </row>
    <row r="119" spans="2:76" x14ac:dyDescent="0.25">
      <c r="D119" s="128"/>
      <c r="E119" s="128"/>
      <c r="F119" s="129"/>
      <c r="G119" s="129"/>
    </row>
    <row r="120" spans="2:76" x14ac:dyDescent="0.25">
      <c r="D120" s="128"/>
      <c r="E120" s="128"/>
      <c r="F120" s="129"/>
      <c r="G120" s="129"/>
    </row>
    <row r="121" spans="2:76" x14ac:dyDescent="0.25">
      <c r="D121" s="128"/>
      <c r="E121" s="128"/>
      <c r="F121" s="129"/>
      <c r="G121" s="129"/>
    </row>
    <row r="122" spans="2:76" x14ac:dyDescent="0.25">
      <c r="D122" s="128"/>
      <c r="E122" s="128"/>
      <c r="F122" s="129"/>
      <c r="G122" s="129"/>
    </row>
    <row r="123" spans="2:76" x14ac:dyDescent="0.25">
      <c r="D123" s="128"/>
      <c r="E123" s="128"/>
      <c r="F123" s="129"/>
      <c r="G123" s="129"/>
      <c r="H123" s="8"/>
      <c r="Z123" s="8"/>
      <c r="AA123" s="8"/>
      <c r="AB123" s="8"/>
      <c r="AO123" s="8"/>
      <c r="AP123" s="8"/>
      <c r="AQ123" s="8"/>
      <c r="AR123" s="8"/>
      <c r="AS123" s="8"/>
      <c r="AT123" s="8"/>
      <c r="AU123" s="8"/>
      <c r="AV123" s="8"/>
      <c r="BW123" s="8"/>
      <c r="BX123" s="8"/>
    </row>
    <row r="124" spans="2:76" x14ac:dyDescent="0.25">
      <c r="D124" s="128"/>
      <c r="E124" s="128"/>
      <c r="F124" s="129"/>
      <c r="G124" s="129"/>
      <c r="H124" s="8"/>
      <c r="Z124" s="8"/>
      <c r="AA124" s="8"/>
      <c r="AB124" s="8"/>
      <c r="AO124" s="8"/>
      <c r="AP124" s="8"/>
      <c r="AQ124" s="8"/>
      <c r="AR124" s="8"/>
      <c r="AS124" s="8"/>
      <c r="AT124" s="8"/>
      <c r="AU124" s="8"/>
      <c r="AV124" s="8"/>
    </row>
    <row r="125" spans="2:76" x14ac:dyDescent="0.25">
      <c r="D125" s="128"/>
      <c r="E125" s="128"/>
      <c r="F125" s="129"/>
      <c r="G125" s="129"/>
      <c r="H125" s="8"/>
      <c r="Z125" s="8"/>
      <c r="AA125" s="8"/>
      <c r="AB125" s="8"/>
      <c r="AO125" s="8"/>
      <c r="AP125" s="8"/>
      <c r="AQ125" s="8"/>
      <c r="AR125" s="8"/>
      <c r="AS125" s="8"/>
      <c r="AT125" s="8"/>
      <c r="AU125" s="8"/>
      <c r="AV125" s="8"/>
    </row>
    <row r="126" spans="2:76" x14ac:dyDescent="0.25">
      <c r="D126" s="128"/>
      <c r="E126" s="128"/>
      <c r="F126" s="129"/>
      <c r="G126" s="129"/>
      <c r="H126" s="8"/>
      <c r="AK126" s="8"/>
      <c r="AL126" s="8"/>
      <c r="AM126" s="8"/>
      <c r="AN126" s="8"/>
      <c r="AO126" s="8"/>
      <c r="AP126" s="8"/>
      <c r="AQ126" s="8"/>
      <c r="AR126" s="8"/>
      <c r="AS126" s="8"/>
      <c r="AT126" s="8"/>
      <c r="AU126" s="8"/>
      <c r="AV126" s="8"/>
    </row>
    <row r="127" spans="2:76" x14ac:dyDescent="0.25">
      <c r="D127" s="128"/>
      <c r="E127" s="128"/>
      <c r="F127" s="129"/>
      <c r="G127" s="129"/>
      <c r="H127" s="8"/>
      <c r="AK127" s="8"/>
      <c r="AL127" s="8"/>
      <c r="AM127" s="8"/>
      <c r="AN127" s="8"/>
      <c r="AO127" s="8"/>
      <c r="AP127" s="8"/>
      <c r="AQ127" s="8"/>
      <c r="AR127" s="8"/>
      <c r="AS127" s="8"/>
      <c r="AT127" s="8"/>
      <c r="AU127" s="8"/>
      <c r="AV127" s="8"/>
    </row>
    <row r="128" spans="2:76" x14ac:dyDescent="0.25">
      <c r="D128" s="128"/>
      <c r="E128" s="128"/>
      <c r="F128" s="129"/>
      <c r="G128" s="129"/>
      <c r="H128" s="8"/>
      <c r="AK128" s="8"/>
      <c r="AL128" s="8"/>
      <c r="AM128" s="8"/>
      <c r="AN128" s="8"/>
      <c r="AO128" s="8"/>
      <c r="AP128" s="8"/>
      <c r="AQ128" s="8"/>
      <c r="AR128" s="8"/>
      <c r="AS128" s="8"/>
      <c r="AT128" s="8"/>
      <c r="AU128" s="8"/>
      <c r="AV128" s="8"/>
    </row>
    <row r="129" spans="4:107" x14ac:dyDescent="0.25">
      <c r="D129" s="128"/>
      <c r="E129" s="128"/>
      <c r="F129" s="129"/>
      <c r="G129" s="129"/>
      <c r="H129" s="123"/>
      <c r="AK129" s="123"/>
      <c r="AL129" s="123"/>
      <c r="AM129" s="123"/>
      <c r="AN129" s="123"/>
      <c r="AO129" s="123"/>
      <c r="AP129" s="123"/>
      <c r="AQ129" s="123"/>
      <c r="AR129" s="123"/>
      <c r="AS129" s="123"/>
      <c r="AT129" s="123"/>
      <c r="AU129" s="123"/>
      <c r="AV129" s="123"/>
    </row>
    <row r="130" spans="4:107" x14ac:dyDescent="0.25">
      <c r="D130" s="128"/>
      <c r="E130" s="128"/>
      <c r="F130" s="129"/>
      <c r="G130" s="129"/>
    </row>
    <row r="131" spans="4:107" x14ac:dyDescent="0.25">
      <c r="D131" s="128"/>
      <c r="E131" s="128"/>
      <c r="F131" s="129"/>
      <c r="G131" s="129"/>
    </row>
    <row r="132" spans="4:107" x14ac:dyDescent="0.25">
      <c r="D132" s="128"/>
      <c r="E132" s="128"/>
      <c r="F132" s="129"/>
      <c r="G132" s="129"/>
    </row>
    <row r="133" spans="4:107" x14ac:dyDescent="0.25">
      <c r="D133" s="128"/>
      <c r="E133" s="128"/>
      <c r="F133" s="129"/>
      <c r="G133" s="129"/>
    </row>
    <row r="134" spans="4:107" x14ac:dyDescent="0.25">
      <c r="D134" s="128"/>
      <c r="E134" s="128"/>
      <c r="F134" s="129"/>
      <c r="G134" s="129"/>
      <c r="H134" s="8"/>
      <c r="AK134" s="8"/>
      <c r="AL134" s="8"/>
      <c r="AM134" s="8"/>
      <c r="AN134" s="8"/>
      <c r="AO134" s="8"/>
      <c r="AP134" s="8"/>
      <c r="AQ134" s="8"/>
      <c r="AR134" s="8"/>
      <c r="AS134" s="8"/>
      <c r="AT134" s="8"/>
      <c r="AU134" s="8"/>
      <c r="AV134" s="8"/>
    </row>
    <row r="135" spans="4:107" x14ac:dyDescent="0.25">
      <c r="D135" s="128"/>
      <c r="E135" s="128"/>
      <c r="F135" s="129"/>
      <c r="G135" s="129"/>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28"/>
      <c r="E136" s="128"/>
      <c r="F136" s="129"/>
      <c r="G136" s="129"/>
      <c r="H136" s="8"/>
      <c r="AK136" s="8"/>
      <c r="AL136" s="8"/>
      <c r="AM136" s="8"/>
      <c r="AN136" s="8"/>
      <c r="AO136" s="8"/>
      <c r="AP136" s="8"/>
      <c r="AQ136" s="8"/>
      <c r="AR136" s="8"/>
      <c r="AS136" s="8"/>
      <c r="AT136" s="8"/>
      <c r="AU136" s="8"/>
      <c r="AV136" s="8"/>
      <c r="AW136" s="123"/>
    </row>
    <row r="137" spans="4:107" x14ac:dyDescent="0.25">
      <c r="D137" s="128"/>
      <c r="E137" s="128"/>
      <c r="F137" s="129"/>
      <c r="G137" s="129"/>
      <c r="H137" s="8"/>
      <c r="AK137" s="8"/>
      <c r="AL137" s="8"/>
      <c r="AM137" s="8"/>
      <c r="AN137" s="8"/>
      <c r="AO137" s="8"/>
      <c r="AP137" s="8"/>
      <c r="AQ137" s="8"/>
      <c r="AR137" s="8"/>
      <c r="AS137" s="8"/>
      <c r="AT137" s="8"/>
      <c r="AU137" s="8"/>
      <c r="AV137" s="8"/>
    </row>
    <row r="138" spans="4:107" x14ac:dyDescent="0.25">
      <c r="D138" s="128"/>
      <c r="E138" s="128"/>
      <c r="F138" s="129"/>
      <c r="G138" s="129"/>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28"/>
      <c r="E139" s="128"/>
      <c r="F139" s="129"/>
      <c r="G139" s="129"/>
      <c r="H139" s="8"/>
      <c r="AK139" s="8"/>
      <c r="AL139" s="8"/>
      <c r="AM139" s="8"/>
      <c r="AN139" s="8"/>
      <c r="AO139" s="8"/>
      <c r="AP139" s="8"/>
      <c r="AQ139" s="8"/>
      <c r="AR139" s="8"/>
      <c r="AS139" s="8"/>
      <c r="AT139" s="8"/>
      <c r="AU139" s="8"/>
      <c r="AV139" s="8"/>
      <c r="AW139" s="8"/>
    </row>
    <row r="140" spans="4:107" x14ac:dyDescent="0.25">
      <c r="D140" s="128"/>
      <c r="E140" s="128"/>
      <c r="F140" s="129"/>
      <c r="G140" s="129"/>
      <c r="H140" s="8"/>
      <c r="AK140" s="8"/>
      <c r="AL140" s="8"/>
      <c r="AM140" s="8"/>
      <c r="AN140" s="8"/>
      <c r="AO140" s="8"/>
      <c r="AP140" s="8"/>
      <c r="AQ140" s="8"/>
      <c r="AR140" s="8"/>
      <c r="AS140" s="8"/>
      <c r="AT140" s="8"/>
      <c r="AU140" s="8"/>
      <c r="AV140" s="8"/>
    </row>
    <row r="141" spans="4:107" x14ac:dyDescent="0.25">
      <c r="D141" s="128"/>
      <c r="E141" s="128"/>
      <c r="F141" s="129"/>
      <c r="G141" s="129"/>
    </row>
    <row r="142" spans="4:107" x14ac:dyDescent="0.25">
      <c r="D142" s="128"/>
      <c r="E142" s="128"/>
      <c r="F142" s="129"/>
      <c r="G142" s="129"/>
    </row>
    <row r="143" spans="4:107" x14ac:dyDescent="0.25">
      <c r="D143" s="128"/>
      <c r="E143" s="128"/>
      <c r="F143" s="129"/>
      <c r="G143" s="129"/>
    </row>
    <row r="144" spans="4:107" x14ac:dyDescent="0.25">
      <c r="D144" s="128"/>
      <c r="E144" s="128"/>
      <c r="F144" s="129"/>
      <c r="G144" s="129"/>
    </row>
    <row r="145" spans="4:7" x14ac:dyDescent="0.25">
      <c r="D145" s="128"/>
      <c r="E145" s="128"/>
      <c r="F145" s="129"/>
      <c r="G145" s="129"/>
    </row>
    <row r="146" spans="4:7" x14ac:dyDescent="0.25">
      <c r="D146" s="128"/>
      <c r="E146" s="128"/>
      <c r="F146" s="129"/>
      <c r="G146" s="129"/>
    </row>
    <row r="147" spans="4:7" x14ac:dyDescent="0.25">
      <c r="D147" s="128"/>
      <c r="E147" s="128"/>
      <c r="F147" s="129"/>
      <c r="G147" s="129"/>
    </row>
    <row r="148" spans="4:7" x14ac:dyDescent="0.25">
      <c r="D148" s="128"/>
      <c r="E148" s="128"/>
      <c r="F148" s="129"/>
      <c r="G148" s="129"/>
    </row>
    <row r="149" spans="4:7" x14ac:dyDescent="0.25">
      <c r="D149" s="128"/>
      <c r="E149" s="128"/>
      <c r="F149" s="129"/>
      <c r="G149" s="129"/>
    </row>
    <row r="150" spans="4:7" x14ac:dyDescent="0.25">
      <c r="D150" s="128"/>
      <c r="E150" s="128"/>
      <c r="F150" s="129"/>
      <c r="G150" s="129"/>
    </row>
    <row r="151" spans="4:7" x14ac:dyDescent="0.25">
      <c r="D151" s="128"/>
      <c r="E151" s="128"/>
      <c r="F151" s="129"/>
      <c r="G151" s="129"/>
    </row>
    <row r="152" spans="4:7" x14ac:dyDescent="0.25">
      <c r="D152" s="128"/>
      <c r="E152" s="128"/>
      <c r="F152" s="129"/>
      <c r="G152" s="129"/>
    </row>
    <row r="153" spans="4:7" x14ac:dyDescent="0.25">
      <c r="D153" s="128"/>
      <c r="E153" s="128"/>
      <c r="F153" s="129"/>
      <c r="G153" s="129"/>
    </row>
    <row r="154" spans="4:7" x14ac:dyDescent="0.25">
      <c r="D154" s="128"/>
      <c r="E154" s="128"/>
      <c r="F154" s="129"/>
      <c r="G154" s="129"/>
    </row>
    <row r="155" spans="4:7" x14ac:dyDescent="0.25">
      <c r="D155" s="128"/>
      <c r="E155" s="128"/>
      <c r="F155" s="129"/>
      <c r="G155" s="129"/>
    </row>
    <row r="156" spans="4:7" x14ac:dyDescent="0.25">
      <c r="D156" s="128"/>
      <c r="E156" s="128"/>
      <c r="F156" s="129"/>
      <c r="G156" s="129"/>
    </row>
    <row r="157" spans="4:7" x14ac:dyDescent="0.25">
      <c r="D157" s="128"/>
      <c r="E157" s="128"/>
      <c r="F157" s="129"/>
      <c r="G157" s="129"/>
    </row>
  </sheetData>
  <mergeCells count="56">
    <mergeCell ref="AI34:AP34"/>
    <mergeCell ref="AS34:AZ34"/>
    <mergeCell ref="AI38:AP38"/>
    <mergeCell ref="AS38:AZ38"/>
    <mergeCell ref="AI42:AP42"/>
    <mergeCell ref="AS42:AZ42"/>
    <mergeCell ref="AI22:AP22"/>
    <mergeCell ref="AS22:AZ22"/>
    <mergeCell ref="AI26:AP26"/>
    <mergeCell ref="AS26:AZ26"/>
    <mergeCell ref="AI30:AP30"/>
    <mergeCell ref="AS30:AZ30"/>
    <mergeCell ref="BC8:BE8"/>
    <mergeCell ref="BB9:BC9"/>
    <mergeCell ref="BD9:BE9"/>
    <mergeCell ref="BB12:BE12"/>
    <mergeCell ref="AI18:AP18"/>
    <mergeCell ref="AS18:AZ18"/>
    <mergeCell ref="AH2:AZ2"/>
    <mergeCell ref="AH3:AZ4"/>
    <mergeCell ref="AI7:AP7"/>
    <mergeCell ref="AS7:AZ7"/>
    <mergeCell ref="BB7:BE7"/>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 ref="S35:AF35"/>
    <mergeCell ref="C13:P13"/>
    <mergeCell ref="C14:F14"/>
    <mergeCell ref="G14:K14"/>
    <mergeCell ref="L14:P14"/>
    <mergeCell ref="S13:AF13"/>
    <mergeCell ref="S14:V14"/>
    <mergeCell ref="W14:AA14"/>
    <mergeCell ref="AB14:AF14"/>
    <mergeCell ref="B2:Z2"/>
    <mergeCell ref="B3:Z4"/>
    <mergeCell ref="C7:Q7"/>
    <mergeCell ref="C8:L8"/>
    <mergeCell ref="M8:N8"/>
    <mergeCell ref="P8:P9"/>
    <mergeCell ref="Q8:Q9"/>
    <mergeCell ref="O8:O9"/>
  </mergeCells>
  <phoneticPr fontId="5" type="noConversion"/>
  <conditionalFormatting sqref="C16:P22">
    <cfRule type="colorScale" priority="20">
      <colorScale>
        <cfvo type="min"/>
        <cfvo type="percentile" val="50"/>
        <cfvo type="max"/>
        <color rgb="FFF8696B"/>
        <color rgb="FFFFEB84"/>
        <color rgb="FF63BE7B"/>
      </colorScale>
    </cfRule>
  </conditionalFormatting>
  <conditionalFormatting sqref="S16:AF22">
    <cfRule type="colorScale" priority="19">
      <colorScale>
        <cfvo type="min"/>
        <cfvo type="percentile" val="50"/>
        <cfvo type="max"/>
        <color rgb="FFF8696B"/>
        <color rgb="FFFFEB84"/>
        <color rgb="FF63BE7B"/>
      </colorScale>
    </cfRule>
  </conditionalFormatting>
  <conditionalFormatting sqref="C38:P44">
    <cfRule type="colorScale" priority="18">
      <colorScale>
        <cfvo type="min"/>
        <cfvo type="percentile" val="50"/>
        <cfvo type="max"/>
        <color rgb="FFF8696B"/>
        <color rgb="FFFFEB84"/>
        <color rgb="FF63BE7B"/>
      </colorScale>
    </cfRule>
  </conditionalFormatting>
  <conditionalFormatting sqref="S38:AF44">
    <cfRule type="colorScale" priority="17">
      <colorScale>
        <cfvo type="min"/>
        <cfvo type="percentile" val="50"/>
        <cfvo type="max"/>
        <color rgb="FF63BE7B"/>
        <color rgb="FFFFEB84"/>
        <color rgb="FFF8696B"/>
      </colorScale>
    </cfRule>
  </conditionalFormatting>
  <conditionalFormatting sqref="S27:AF34 R34">
    <cfRule type="colorScale" priority="16">
      <colorScale>
        <cfvo type="min"/>
        <cfvo type="percentile" val="50"/>
        <cfvo type="max"/>
        <color rgb="FFF8696B"/>
        <color rgb="FFFFEB84"/>
        <color rgb="FF63BE7B"/>
      </colorScale>
    </cfRule>
  </conditionalFormatting>
  <conditionalFormatting sqref="C27:P34">
    <cfRule type="colorScale" priority="15">
      <colorScale>
        <cfvo type="min"/>
        <cfvo type="percentile" val="50"/>
        <cfvo type="max"/>
        <color rgb="FFF8696B"/>
        <color rgb="FFFFEB84"/>
        <color rgb="FF63BE7B"/>
      </colorScale>
    </cfRule>
  </conditionalFormatting>
  <conditionalFormatting sqref="AI10:AP15">
    <cfRule type="colorScale" priority="9">
      <colorScale>
        <cfvo type="min"/>
        <cfvo type="max"/>
        <color rgb="FFFCFCFF"/>
        <color rgb="FF63BE7B"/>
      </colorScale>
    </cfRule>
  </conditionalFormatting>
  <conditionalFormatting sqref="BC15 BE15">
    <cfRule type="cellIs" dxfId="1" priority="7" operator="lessThan">
      <formula>0.5</formula>
    </cfRule>
    <cfRule type="cellIs" dxfId="0" priority="8" operator="greaterThan">
      <formula>0.5</formula>
    </cfRule>
  </conditionalFormatting>
  <conditionalFormatting sqref="AJ24:AP24 AJ28:AP28 AJ32:AP32 AJ36:AP36 AJ40:AP40 AJ44:AP44">
    <cfRule type="colorScale" priority="6">
      <colorScale>
        <cfvo type="min"/>
        <cfvo type="percentile" val="50"/>
        <cfvo type="max"/>
        <color rgb="FFF8696B"/>
        <color rgb="FFFFEB84"/>
        <color rgb="FF63BE7B"/>
      </colorScale>
    </cfRule>
  </conditionalFormatting>
  <conditionalFormatting sqref="AI9:AP15">
    <cfRule type="colorScale" priority="2">
      <colorScale>
        <cfvo type="min"/>
        <cfvo type="percentile" val="50"/>
        <cfvo type="max"/>
        <color rgb="FFF8696B"/>
        <color rgb="FFFFEB84"/>
        <color rgb="FF63BE7B"/>
      </colorScale>
    </cfRule>
    <cfRule type="colorScale" priority="5">
      <colorScale>
        <cfvo type="min"/>
        <cfvo type="max"/>
        <color rgb="FFFCFCFF"/>
        <color rgb="FF63BE7B"/>
      </colorScale>
    </cfRule>
  </conditionalFormatting>
  <conditionalFormatting sqref="AT24:AZ24 AT28:AZ28 AT32:AZ32 AT36:AZ36 AT40:AZ40 AT44:AZ44">
    <cfRule type="colorScale" priority="4">
      <colorScale>
        <cfvo type="min"/>
        <cfvo type="percentile" val="50"/>
        <cfvo type="max"/>
        <color rgb="FFF8696B"/>
        <color rgb="FFFFEB84"/>
        <color rgb="FF63BE7B"/>
      </colorScale>
    </cfRule>
  </conditionalFormatting>
  <conditionalFormatting sqref="AI9:AP15">
    <cfRule type="colorScale" priority="3">
      <colorScale>
        <cfvo type="min"/>
        <cfvo type="max"/>
        <color rgb="FFFCFCFF"/>
        <color rgb="FF63BE7B"/>
      </colorScale>
    </cfRule>
  </conditionalFormatting>
  <conditionalFormatting sqref="AS9:AZ15">
    <cfRule type="colorScale" priority="1">
      <colorScale>
        <cfvo type="min"/>
        <cfvo type="max"/>
        <color rgb="FFFCFCFF"/>
        <color rgb="FF63BE7B"/>
      </colorScale>
    </cfRule>
  </conditionalFormatting>
  <dataValidations count="2">
    <dataValidation type="list" allowBlank="1" showInputMessage="1" showErrorMessage="1" sqref="BC11 BE11" xr:uid="{E9D4EBD8-72A2-44B1-9A05-CA200AC10749}">
      <formula1>$L$9:$L$14</formula1>
    </dataValidation>
    <dataValidation type="list" allowBlank="1" showInputMessage="1" showErrorMessage="1" sqref="BC8:BE8" xr:uid="{A3EA0B3B-CAE8-4C7C-ACBC-D6DF68E2D0BD}">
      <formula1>$M$8:$T$8</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B50-01E5-4AA8-A2E5-3D50ED67EE74}">
  <sheetPr>
    <tabColor rgb="FFFFCCFF"/>
  </sheetPr>
  <dimension ref="B2:S110"/>
  <sheetViews>
    <sheetView zoomScale="85" zoomScaleNormal="85" workbookViewId="0">
      <selection activeCell="D33" sqref="D33"/>
    </sheetView>
  </sheetViews>
  <sheetFormatPr defaultRowHeight="15" x14ac:dyDescent="0.25"/>
  <sheetData>
    <row r="2" spans="2:19" ht="18.75" x14ac:dyDescent="0.3">
      <c r="B2" s="237" t="s">
        <v>763</v>
      </c>
      <c r="C2" s="237"/>
      <c r="D2" s="237"/>
      <c r="E2" s="237"/>
      <c r="F2" s="237"/>
      <c r="G2" s="237"/>
      <c r="H2" s="237"/>
      <c r="I2" s="237"/>
      <c r="J2" s="237"/>
      <c r="K2" s="237"/>
      <c r="L2" s="237"/>
      <c r="M2" s="237"/>
      <c r="N2" s="237"/>
      <c r="O2" s="237"/>
      <c r="P2" s="237"/>
      <c r="Q2" s="237"/>
      <c r="R2" s="237"/>
      <c r="S2" s="237"/>
    </row>
    <row r="3" spans="2:19" ht="54.75" customHeight="1" x14ac:dyDescent="0.25">
      <c r="B3" s="249" t="s">
        <v>764</v>
      </c>
      <c r="C3" s="249"/>
      <c r="D3" s="249"/>
      <c r="E3" s="249"/>
      <c r="F3" s="249"/>
      <c r="G3" s="249"/>
      <c r="H3" s="249"/>
      <c r="I3" s="249"/>
      <c r="J3" s="249"/>
      <c r="K3" s="249"/>
      <c r="L3" s="249"/>
      <c r="M3" s="249"/>
      <c r="N3" s="249"/>
      <c r="O3" s="249"/>
      <c r="P3" s="249"/>
      <c r="Q3" s="249"/>
      <c r="R3" s="249"/>
      <c r="S3" s="249"/>
    </row>
    <row r="4" spans="2:19" ht="162" customHeight="1" x14ac:dyDescent="0.25">
      <c r="B4" s="249"/>
      <c r="C4" s="249"/>
      <c r="D4" s="249"/>
      <c r="E4" s="249"/>
      <c r="F4" s="249"/>
      <c r="G4" s="249"/>
      <c r="H4" s="249"/>
      <c r="I4" s="249"/>
      <c r="J4" s="249"/>
      <c r="K4" s="249"/>
      <c r="L4" s="249"/>
      <c r="M4" s="249"/>
      <c r="N4" s="249"/>
      <c r="O4" s="249"/>
      <c r="P4" s="249"/>
      <c r="Q4" s="249"/>
      <c r="R4" s="249"/>
      <c r="S4" s="249"/>
    </row>
    <row r="7" spans="2:19" x14ac:dyDescent="0.25">
      <c r="B7" s="241" t="s">
        <v>762</v>
      </c>
      <c r="C7" s="241"/>
      <c r="D7" s="241"/>
      <c r="E7" s="241"/>
      <c r="F7" s="241"/>
      <c r="G7" s="241"/>
      <c r="H7" s="241"/>
      <c r="I7" s="241"/>
      <c r="J7" s="241"/>
      <c r="K7" s="241"/>
      <c r="L7" s="241"/>
      <c r="M7" s="241"/>
      <c r="N7" s="241"/>
      <c r="O7" s="241"/>
      <c r="P7" s="241"/>
      <c r="Q7" s="241"/>
      <c r="R7" s="241"/>
      <c r="S7" s="241"/>
    </row>
    <row r="8" spans="2:19" x14ac:dyDescent="0.25">
      <c r="B8" s="292" t="s">
        <v>744</v>
      </c>
      <c r="C8" s="292"/>
      <c r="D8" s="292"/>
      <c r="E8" s="200" t="s">
        <v>558</v>
      </c>
      <c r="F8" s="200" t="s">
        <v>731</v>
      </c>
      <c r="G8" s="200" t="s">
        <v>760</v>
      </c>
      <c r="H8" s="292" t="s">
        <v>744</v>
      </c>
      <c r="I8" s="292"/>
      <c r="J8" s="292"/>
      <c r="K8" s="200" t="s">
        <v>558</v>
      </c>
      <c r="L8" s="200" t="s">
        <v>731</v>
      </c>
      <c r="M8" s="200" t="s">
        <v>760</v>
      </c>
      <c r="N8" s="292" t="s">
        <v>744</v>
      </c>
      <c r="O8" s="292"/>
      <c r="P8" s="292"/>
      <c r="Q8" s="200" t="s">
        <v>558</v>
      </c>
      <c r="R8" s="200" t="s">
        <v>731</v>
      </c>
      <c r="S8" s="200" t="s">
        <v>760</v>
      </c>
    </row>
    <row r="9" spans="2:19" x14ac:dyDescent="0.25">
      <c r="B9" s="333" t="s">
        <v>745</v>
      </c>
      <c r="C9" s="333"/>
      <c r="D9" s="333"/>
      <c r="E9" s="201" t="s">
        <v>543</v>
      </c>
      <c r="F9" s="201" t="s">
        <v>737</v>
      </c>
      <c r="G9" s="201">
        <v>0.89</v>
      </c>
      <c r="H9" s="333" t="s">
        <v>752</v>
      </c>
      <c r="I9" s="333"/>
      <c r="J9" s="333"/>
      <c r="K9" s="201" t="s">
        <v>543</v>
      </c>
      <c r="L9" s="201" t="s">
        <v>737</v>
      </c>
      <c r="M9" s="201">
        <v>0.84</v>
      </c>
      <c r="N9" s="333" t="s">
        <v>750</v>
      </c>
      <c r="O9" s="333"/>
      <c r="P9" s="333"/>
      <c r="Q9" s="201" t="s">
        <v>543</v>
      </c>
      <c r="R9" s="201" t="s">
        <v>737</v>
      </c>
      <c r="S9" s="201">
        <v>1.06</v>
      </c>
    </row>
    <row r="10" spans="2:19" x14ac:dyDescent="0.25">
      <c r="B10" s="333"/>
      <c r="C10" s="333"/>
      <c r="D10" s="333"/>
      <c r="E10" s="201" t="s">
        <v>543</v>
      </c>
      <c r="F10" s="201" t="s">
        <v>738</v>
      </c>
      <c r="G10" s="201">
        <v>0.95</v>
      </c>
      <c r="H10" s="333"/>
      <c r="I10" s="333"/>
      <c r="J10" s="333"/>
      <c r="K10" s="201" t="s">
        <v>543</v>
      </c>
      <c r="L10" s="201" t="s">
        <v>738</v>
      </c>
      <c r="M10" s="201">
        <v>0.87</v>
      </c>
      <c r="N10" s="333"/>
      <c r="O10" s="333"/>
      <c r="P10" s="333"/>
      <c r="Q10" s="201" t="s">
        <v>543</v>
      </c>
      <c r="R10" s="201" t="s">
        <v>738</v>
      </c>
      <c r="S10" s="201">
        <v>1.1000000000000001</v>
      </c>
    </row>
    <row r="11" spans="2:19" x14ac:dyDescent="0.25">
      <c r="B11" s="333"/>
      <c r="C11" s="333"/>
      <c r="D11" s="333"/>
      <c r="E11" s="201" t="s">
        <v>545</v>
      </c>
      <c r="F11" s="201" t="s">
        <v>737</v>
      </c>
      <c r="G11" s="201">
        <v>0.75</v>
      </c>
      <c r="H11" s="333"/>
      <c r="I11" s="333"/>
      <c r="J11" s="333"/>
      <c r="K11" s="201" t="s">
        <v>545</v>
      </c>
      <c r="L11" s="201" t="s">
        <v>737</v>
      </c>
      <c r="M11" s="201">
        <v>0.81</v>
      </c>
      <c r="N11" s="333"/>
      <c r="O11" s="333"/>
      <c r="P11" s="333"/>
      <c r="Q11" s="201" t="s">
        <v>545</v>
      </c>
      <c r="R11" s="201" t="s">
        <v>737</v>
      </c>
      <c r="S11" s="201">
        <v>1.3</v>
      </c>
    </row>
    <row r="12" spans="2:19" x14ac:dyDescent="0.25">
      <c r="B12" s="333"/>
      <c r="C12" s="333"/>
      <c r="D12" s="333"/>
      <c r="E12" s="201" t="s">
        <v>545</v>
      </c>
      <c r="F12" s="201" t="s">
        <v>738</v>
      </c>
      <c r="G12" s="201">
        <v>1.02</v>
      </c>
      <c r="H12" s="333"/>
      <c r="I12" s="333"/>
      <c r="J12" s="333"/>
      <c r="K12" s="201" t="s">
        <v>545</v>
      </c>
      <c r="L12" s="201" t="s">
        <v>738</v>
      </c>
      <c r="M12" s="201">
        <v>0.78</v>
      </c>
      <c r="N12" s="333"/>
      <c r="O12" s="333"/>
      <c r="P12" s="333"/>
      <c r="Q12" s="201" t="s">
        <v>545</v>
      </c>
      <c r="R12" s="201" t="s">
        <v>738</v>
      </c>
      <c r="S12" s="201">
        <v>1.47</v>
      </c>
    </row>
    <row r="13" spans="2:19" x14ac:dyDescent="0.25">
      <c r="B13" s="333"/>
      <c r="C13" s="333"/>
      <c r="D13" s="333"/>
      <c r="E13" s="201" t="s">
        <v>547</v>
      </c>
      <c r="F13" s="201" t="s">
        <v>737</v>
      </c>
      <c r="G13" s="201">
        <v>0.59</v>
      </c>
      <c r="H13" s="333"/>
      <c r="I13" s="333"/>
      <c r="J13" s="333"/>
      <c r="K13" s="201" t="s">
        <v>547</v>
      </c>
      <c r="L13" s="201" t="s">
        <v>737</v>
      </c>
      <c r="M13" s="201">
        <v>0.46</v>
      </c>
      <c r="N13" s="333"/>
      <c r="O13" s="333"/>
      <c r="P13" s="333"/>
      <c r="Q13" s="201" t="s">
        <v>547</v>
      </c>
      <c r="R13" s="201" t="s">
        <v>737</v>
      </c>
      <c r="S13" s="201">
        <v>2.97</v>
      </c>
    </row>
    <row r="14" spans="2:19" x14ac:dyDescent="0.25">
      <c r="B14" s="333"/>
      <c r="C14" s="333"/>
      <c r="D14" s="333"/>
      <c r="E14" s="201" t="s">
        <v>547</v>
      </c>
      <c r="F14" s="201" t="s">
        <v>738</v>
      </c>
      <c r="G14" s="201">
        <v>0.92</v>
      </c>
      <c r="H14" s="333"/>
      <c r="I14" s="333"/>
      <c r="J14" s="333"/>
      <c r="K14" s="201" t="s">
        <v>547</v>
      </c>
      <c r="L14" s="201" t="s">
        <v>738</v>
      </c>
      <c r="M14" s="201">
        <v>0.68</v>
      </c>
      <c r="N14" s="333"/>
      <c r="O14" s="333"/>
      <c r="P14" s="333"/>
      <c r="Q14" s="201" t="s">
        <v>547</v>
      </c>
      <c r="R14" s="201" t="s">
        <v>738</v>
      </c>
      <c r="S14" s="201">
        <v>2.91</v>
      </c>
    </row>
    <row r="15" spans="2:19" x14ac:dyDescent="0.25">
      <c r="B15" s="333" t="s">
        <v>746</v>
      </c>
      <c r="C15" s="333"/>
      <c r="D15" s="333"/>
      <c r="E15" s="201" t="s">
        <v>543</v>
      </c>
      <c r="F15" s="201" t="s">
        <v>737</v>
      </c>
      <c r="G15" s="201">
        <v>0.54</v>
      </c>
      <c r="H15" s="333" t="s">
        <v>753</v>
      </c>
      <c r="I15" s="333"/>
      <c r="J15" s="333"/>
      <c r="K15" s="201" t="s">
        <v>543</v>
      </c>
      <c r="L15" s="201" t="s">
        <v>737</v>
      </c>
      <c r="M15" s="201">
        <v>0.81</v>
      </c>
      <c r="N15" s="333" t="s">
        <v>751</v>
      </c>
      <c r="O15" s="333"/>
      <c r="P15" s="333"/>
      <c r="Q15" s="201" t="s">
        <v>543</v>
      </c>
      <c r="R15" s="201" t="s">
        <v>737</v>
      </c>
      <c r="S15" s="201">
        <v>1.61</v>
      </c>
    </row>
    <row r="16" spans="2:19" x14ac:dyDescent="0.25">
      <c r="B16" s="333"/>
      <c r="C16" s="333"/>
      <c r="D16" s="333"/>
      <c r="E16" s="201" t="s">
        <v>543</v>
      </c>
      <c r="F16" s="201" t="s">
        <v>738</v>
      </c>
      <c r="G16" s="201">
        <v>0.83</v>
      </c>
      <c r="H16" s="333"/>
      <c r="I16" s="333"/>
      <c r="J16" s="333"/>
      <c r="K16" s="201" t="s">
        <v>543</v>
      </c>
      <c r="L16" s="201" t="s">
        <v>738</v>
      </c>
      <c r="M16" s="201">
        <v>0.89</v>
      </c>
      <c r="N16" s="333"/>
      <c r="O16" s="333"/>
      <c r="P16" s="333"/>
      <c r="Q16" s="201" t="s">
        <v>543</v>
      </c>
      <c r="R16" s="201" t="s">
        <v>738</v>
      </c>
      <c r="S16" s="201">
        <v>1.44</v>
      </c>
    </row>
    <row r="17" spans="2:19" x14ac:dyDescent="0.25">
      <c r="B17" s="333"/>
      <c r="C17" s="333"/>
      <c r="D17" s="333"/>
      <c r="E17" s="201" t="s">
        <v>545</v>
      </c>
      <c r="F17" s="201" t="s">
        <v>737</v>
      </c>
      <c r="G17" s="201">
        <v>0.41</v>
      </c>
      <c r="H17" s="333"/>
      <c r="I17" s="333"/>
      <c r="J17" s="333"/>
      <c r="K17" s="201" t="s">
        <v>545</v>
      </c>
      <c r="L17" s="201" t="s">
        <v>737</v>
      </c>
      <c r="M17" s="201">
        <v>0.63</v>
      </c>
      <c r="N17" s="333"/>
      <c r="O17" s="333"/>
      <c r="P17" s="333"/>
      <c r="Q17" s="201" t="s">
        <v>545</v>
      </c>
      <c r="R17" s="201" t="s">
        <v>737</v>
      </c>
      <c r="S17" s="201">
        <v>2.4</v>
      </c>
    </row>
    <row r="18" spans="2:19" x14ac:dyDescent="0.25">
      <c r="B18" s="333"/>
      <c r="C18" s="333"/>
      <c r="D18" s="333"/>
      <c r="E18" s="201" t="s">
        <v>545</v>
      </c>
      <c r="F18" s="201" t="s">
        <v>738</v>
      </c>
      <c r="G18" s="201">
        <v>0.6</v>
      </c>
      <c r="H18" s="333"/>
      <c r="I18" s="333"/>
      <c r="J18" s="333"/>
      <c r="K18" s="201" t="s">
        <v>545</v>
      </c>
      <c r="L18" s="201" t="s">
        <v>738</v>
      </c>
      <c r="M18" s="201">
        <v>0.93</v>
      </c>
      <c r="N18" s="333"/>
      <c r="O18" s="333"/>
      <c r="P18" s="333"/>
      <c r="Q18" s="201" t="s">
        <v>545</v>
      </c>
      <c r="R18" s="201" t="s">
        <v>738</v>
      </c>
      <c r="S18" s="201">
        <v>1.42</v>
      </c>
    </row>
    <row r="19" spans="2:19" x14ac:dyDescent="0.25">
      <c r="B19" s="333"/>
      <c r="C19" s="333"/>
      <c r="D19" s="333"/>
      <c r="E19" s="201" t="s">
        <v>547</v>
      </c>
      <c r="F19" s="201" t="s">
        <v>737</v>
      </c>
      <c r="G19" s="201">
        <v>0.24</v>
      </c>
      <c r="H19" s="333"/>
      <c r="I19" s="333"/>
      <c r="J19" s="333"/>
      <c r="K19" s="201" t="s">
        <v>547</v>
      </c>
      <c r="L19" s="201" t="s">
        <v>737</v>
      </c>
      <c r="M19" s="201">
        <v>0.68</v>
      </c>
      <c r="N19" s="333"/>
      <c r="O19" s="333"/>
      <c r="P19" s="333"/>
      <c r="Q19" s="201" t="s">
        <v>547</v>
      </c>
      <c r="R19" s="201" t="s">
        <v>737</v>
      </c>
      <c r="S19" s="201">
        <v>15.6</v>
      </c>
    </row>
    <row r="20" spans="2:19" x14ac:dyDescent="0.25">
      <c r="B20" s="333"/>
      <c r="C20" s="333"/>
      <c r="D20" s="333"/>
      <c r="E20" s="201" t="s">
        <v>547</v>
      </c>
      <c r="F20" s="201" t="s">
        <v>738</v>
      </c>
      <c r="G20" s="201">
        <v>0.31</v>
      </c>
      <c r="H20" s="333"/>
      <c r="I20" s="333"/>
      <c r="J20" s="333"/>
      <c r="K20" s="201" t="s">
        <v>547</v>
      </c>
      <c r="L20" s="201" t="s">
        <v>738</v>
      </c>
      <c r="M20" s="201">
        <v>0.68</v>
      </c>
      <c r="N20" s="333"/>
      <c r="O20" s="333"/>
      <c r="P20" s="333"/>
      <c r="Q20" s="201" t="s">
        <v>547</v>
      </c>
      <c r="R20" s="201" t="s">
        <v>738</v>
      </c>
      <c r="S20" s="201">
        <v>1.97</v>
      </c>
    </row>
    <row r="21" spans="2:19" x14ac:dyDescent="0.25">
      <c r="B21" s="333" t="s">
        <v>747</v>
      </c>
      <c r="C21" s="333"/>
      <c r="D21" s="333"/>
      <c r="E21" s="201" t="s">
        <v>543</v>
      </c>
      <c r="F21" s="201" t="s">
        <v>737</v>
      </c>
      <c r="G21" s="201">
        <v>0.38</v>
      </c>
      <c r="H21" s="333" t="s">
        <v>754</v>
      </c>
      <c r="I21" s="333"/>
      <c r="J21" s="333"/>
      <c r="K21" s="201" t="s">
        <v>543</v>
      </c>
      <c r="L21" s="201" t="s">
        <v>737</v>
      </c>
      <c r="M21" s="201">
        <v>0.9</v>
      </c>
      <c r="N21" s="333" t="s">
        <v>749</v>
      </c>
      <c r="O21" s="333"/>
      <c r="P21" s="333"/>
      <c r="Q21" s="201" t="s">
        <v>543</v>
      </c>
      <c r="R21" s="201" t="s">
        <v>737</v>
      </c>
      <c r="S21" s="201">
        <v>1.23</v>
      </c>
    </row>
    <row r="22" spans="2:19" x14ac:dyDescent="0.25">
      <c r="B22" s="333"/>
      <c r="C22" s="333"/>
      <c r="D22" s="333"/>
      <c r="E22" s="201" t="s">
        <v>543</v>
      </c>
      <c r="F22" s="201" t="s">
        <v>738</v>
      </c>
      <c r="G22" s="201">
        <v>0.39</v>
      </c>
      <c r="H22" s="333"/>
      <c r="I22" s="333"/>
      <c r="J22" s="333"/>
      <c r="K22" s="201" t="s">
        <v>543</v>
      </c>
      <c r="L22" s="201" t="s">
        <v>738</v>
      </c>
      <c r="M22" s="201">
        <v>0.81</v>
      </c>
      <c r="N22" s="333"/>
      <c r="O22" s="333"/>
      <c r="P22" s="333"/>
      <c r="Q22" s="201" t="s">
        <v>543</v>
      </c>
      <c r="R22" s="201" t="s">
        <v>738</v>
      </c>
      <c r="S22" s="201">
        <v>1.1299999999999999</v>
      </c>
    </row>
    <row r="23" spans="2:19" x14ac:dyDescent="0.25">
      <c r="B23" s="333"/>
      <c r="C23" s="333"/>
      <c r="D23" s="333"/>
      <c r="E23" s="201" t="s">
        <v>545</v>
      </c>
      <c r="F23" s="201" t="s">
        <v>737</v>
      </c>
      <c r="G23" s="201">
        <v>0.33</v>
      </c>
      <c r="H23" s="333"/>
      <c r="I23" s="333"/>
      <c r="J23" s="333"/>
      <c r="K23" s="201" t="s">
        <v>545</v>
      </c>
      <c r="L23" s="201" t="s">
        <v>737</v>
      </c>
      <c r="M23" s="201">
        <v>0.8</v>
      </c>
      <c r="N23" s="333"/>
      <c r="O23" s="333"/>
      <c r="P23" s="333"/>
      <c r="Q23" s="201" t="s">
        <v>545</v>
      </c>
      <c r="R23" s="201" t="s">
        <v>737</v>
      </c>
      <c r="S23" s="201">
        <v>1.47</v>
      </c>
    </row>
    <row r="24" spans="2:19" x14ac:dyDescent="0.25">
      <c r="B24" s="333"/>
      <c r="C24" s="333"/>
      <c r="D24" s="333"/>
      <c r="E24" s="201" t="s">
        <v>545</v>
      </c>
      <c r="F24" s="201" t="s">
        <v>738</v>
      </c>
      <c r="G24" s="201">
        <v>0.33</v>
      </c>
      <c r="H24" s="333"/>
      <c r="I24" s="333"/>
      <c r="J24" s="333"/>
      <c r="K24" s="201" t="s">
        <v>545</v>
      </c>
      <c r="L24" s="201" t="s">
        <v>738</v>
      </c>
      <c r="M24" s="201">
        <v>0.93</v>
      </c>
      <c r="N24" s="333"/>
      <c r="O24" s="333"/>
      <c r="P24" s="333"/>
      <c r="Q24" s="201" t="s">
        <v>545</v>
      </c>
      <c r="R24" s="201" t="s">
        <v>738</v>
      </c>
      <c r="S24" s="201">
        <v>1.38</v>
      </c>
    </row>
    <row r="25" spans="2:19" x14ac:dyDescent="0.25">
      <c r="B25" s="333"/>
      <c r="C25" s="333"/>
      <c r="D25" s="333"/>
      <c r="E25" s="201" t="s">
        <v>547</v>
      </c>
      <c r="F25" s="201" t="s">
        <v>737</v>
      </c>
      <c r="G25" s="201">
        <v>0.04</v>
      </c>
      <c r="H25" s="333"/>
      <c r="I25" s="333"/>
      <c r="J25" s="333"/>
      <c r="K25" s="201" t="s">
        <v>547</v>
      </c>
      <c r="L25" s="201" t="s">
        <v>737</v>
      </c>
      <c r="M25" s="201">
        <v>1.83</v>
      </c>
      <c r="N25" s="333"/>
      <c r="O25" s="333"/>
      <c r="P25" s="333"/>
      <c r="Q25" s="201" t="s">
        <v>547</v>
      </c>
      <c r="R25" s="201" t="s">
        <v>737</v>
      </c>
      <c r="S25" s="201">
        <v>3.51</v>
      </c>
    </row>
    <row r="26" spans="2:19" x14ac:dyDescent="0.25">
      <c r="B26" s="333"/>
      <c r="C26" s="333"/>
      <c r="D26" s="333"/>
      <c r="E26" s="201" t="s">
        <v>547</v>
      </c>
      <c r="F26" s="201" t="s">
        <v>738</v>
      </c>
      <c r="G26" s="201">
        <v>0.11</v>
      </c>
      <c r="H26" s="333"/>
      <c r="I26" s="333"/>
      <c r="J26" s="333"/>
      <c r="K26" s="201" t="s">
        <v>547</v>
      </c>
      <c r="L26" s="201" t="s">
        <v>738</v>
      </c>
      <c r="M26" s="201">
        <v>1.62</v>
      </c>
      <c r="N26" s="333"/>
      <c r="O26" s="333"/>
      <c r="P26" s="333"/>
      <c r="Q26" s="201" t="s">
        <v>547</v>
      </c>
      <c r="R26" s="201" t="s">
        <v>738</v>
      </c>
      <c r="S26" s="201">
        <v>3.84</v>
      </c>
    </row>
    <row r="27" spans="2:19" x14ac:dyDescent="0.25">
      <c r="B27" s="333" t="s">
        <v>748</v>
      </c>
      <c r="C27" s="333"/>
      <c r="D27" s="333"/>
      <c r="E27" s="201" t="s">
        <v>543</v>
      </c>
      <c r="F27" s="201" t="s">
        <v>737</v>
      </c>
      <c r="G27" s="201">
        <v>0.49</v>
      </c>
      <c r="H27" s="333" t="s">
        <v>755</v>
      </c>
      <c r="I27" s="333"/>
      <c r="J27" s="333"/>
      <c r="K27" s="201" t="s">
        <v>543</v>
      </c>
      <c r="L27" s="201" t="s">
        <v>737</v>
      </c>
      <c r="M27" s="201">
        <v>1.1200000000000001</v>
      </c>
      <c r="N27" s="333" t="s">
        <v>761</v>
      </c>
      <c r="O27" s="333"/>
      <c r="P27" s="333"/>
      <c r="Q27" s="201" t="s">
        <v>543</v>
      </c>
      <c r="R27" s="201" t="s">
        <v>737</v>
      </c>
      <c r="S27" s="201">
        <v>0.98</v>
      </c>
    </row>
    <row r="28" spans="2:19" x14ac:dyDescent="0.25">
      <c r="B28" s="333"/>
      <c r="C28" s="333"/>
      <c r="D28" s="333"/>
      <c r="E28" s="201" t="s">
        <v>543</v>
      </c>
      <c r="F28" s="201" t="s">
        <v>738</v>
      </c>
      <c r="G28" s="201">
        <v>0.41</v>
      </c>
      <c r="H28" s="333"/>
      <c r="I28" s="333"/>
      <c r="J28" s="333"/>
      <c r="K28" s="201" t="s">
        <v>543</v>
      </c>
      <c r="L28" s="201" t="s">
        <v>738</v>
      </c>
      <c r="M28" s="201">
        <v>1.2</v>
      </c>
      <c r="N28" s="333"/>
      <c r="O28" s="333"/>
      <c r="P28" s="333"/>
      <c r="Q28" s="201" t="s">
        <v>543</v>
      </c>
      <c r="R28" s="201" t="s">
        <v>738</v>
      </c>
      <c r="S28" s="201">
        <v>1.03</v>
      </c>
    </row>
    <row r="29" spans="2:19" x14ac:dyDescent="0.25">
      <c r="B29" s="333"/>
      <c r="C29" s="333"/>
      <c r="D29" s="333"/>
      <c r="E29" s="201" t="s">
        <v>545</v>
      </c>
      <c r="F29" s="201" t="s">
        <v>737</v>
      </c>
      <c r="G29" s="201">
        <v>0.52</v>
      </c>
      <c r="H29" s="333"/>
      <c r="I29" s="333"/>
      <c r="J29" s="333"/>
      <c r="K29" s="201" t="s">
        <v>545</v>
      </c>
      <c r="L29" s="201" t="s">
        <v>737</v>
      </c>
      <c r="M29" s="201">
        <v>0.9</v>
      </c>
      <c r="N29" s="333"/>
      <c r="O29" s="333"/>
      <c r="P29" s="333"/>
      <c r="Q29" s="201" t="s">
        <v>545</v>
      </c>
      <c r="R29" s="201" t="s">
        <v>737</v>
      </c>
      <c r="S29" s="201">
        <v>0.9</v>
      </c>
    </row>
    <row r="30" spans="2:19" x14ac:dyDescent="0.25">
      <c r="B30" s="333"/>
      <c r="C30" s="333"/>
      <c r="D30" s="333"/>
      <c r="E30" s="201" t="s">
        <v>545</v>
      </c>
      <c r="F30" s="201" t="s">
        <v>738</v>
      </c>
      <c r="G30" s="201">
        <v>0.48</v>
      </c>
      <c r="H30" s="333"/>
      <c r="I30" s="333"/>
      <c r="J30" s="333"/>
      <c r="K30" s="201" t="s">
        <v>545</v>
      </c>
      <c r="L30" s="201" t="s">
        <v>738</v>
      </c>
      <c r="M30" s="201">
        <v>1.01</v>
      </c>
      <c r="N30" s="333"/>
      <c r="O30" s="333"/>
      <c r="P30" s="333"/>
      <c r="Q30" s="201" t="s">
        <v>545</v>
      </c>
      <c r="R30" s="201" t="s">
        <v>738</v>
      </c>
      <c r="S30" s="201">
        <v>1.1100000000000001</v>
      </c>
    </row>
    <row r="31" spans="2:19" x14ac:dyDescent="0.25">
      <c r="B31" s="333"/>
      <c r="C31" s="333"/>
      <c r="D31" s="333"/>
      <c r="E31" s="201" t="s">
        <v>547</v>
      </c>
      <c r="F31" s="201" t="s">
        <v>737</v>
      </c>
      <c r="G31" s="201">
        <v>0.3</v>
      </c>
      <c r="H31" s="333"/>
      <c r="I31" s="333"/>
      <c r="J31" s="333"/>
      <c r="K31" s="201" t="s">
        <v>547</v>
      </c>
      <c r="L31" s="201" t="s">
        <v>737</v>
      </c>
      <c r="M31" s="201">
        <v>0.38</v>
      </c>
      <c r="N31" s="333"/>
      <c r="O31" s="333"/>
      <c r="P31" s="333"/>
      <c r="Q31" s="201" t="s">
        <v>547</v>
      </c>
      <c r="R31" s="201" t="s">
        <v>737</v>
      </c>
      <c r="S31" s="201">
        <v>0.92</v>
      </c>
    </row>
    <row r="32" spans="2:19" x14ac:dyDescent="0.25">
      <c r="B32" s="333"/>
      <c r="C32" s="333"/>
      <c r="D32" s="333"/>
      <c r="E32" s="201" t="s">
        <v>547</v>
      </c>
      <c r="F32" s="201" t="s">
        <v>738</v>
      </c>
      <c r="G32" s="201">
        <v>0.37</v>
      </c>
      <c r="H32" s="333"/>
      <c r="I32" s="333"/>
      <c r="J32" s="333"/>
      <c r="K32" s="201" t="s">
        <v>547</v>
      </c>
      <c r="L32" s="201" t="s">
        <v>738</v>
      </c>
      <c r="M32" s="201">
        <v>0.73</v>
      </c>
      <c r="N32" s="333"/>
      <c r="O32" s="333"/>
      <c r="P32" s="333"/>
      <c r="Q32" s="201" t="s">
        <v>547</v>
      </c>
      <c r="R32" s="201" t="s">
        <v>738</v>
      </c>
      <c r="S32" s="201">
        <v>1.26</v>
      </c>
    </row>
    <row r="37" spans="2:17" x14ac:dyDescent="0.25">
      <c r="D37" s="201" t="s">
        <v>585</v>
      </c>
      <c r="E37" s="201"/>
      <c r="F37" s="201"/>
      <c r="G37" s="201"/>
      <c r="H37" s="201" t="s">
        <v>743</v>
      </c>
      <c r="I37" s="201"/>
      <c r="J37" s="201"/>
      <c r="K37" s="201"/>
      <c r="L37" s="201"/>
      <c r="M37" s="201"/>
      <c r="N37" s="201" t="s">
        <v>756</v>
      </c>
      <c r="O37" s="201"/>
      <c r="P37" s="201"/>
      <c r="Q37" s="201"/>
    </row>
    <row r="38" spans="2:17" x14ac:dyDescent="0.25">
      <c r="B38" s="201" t="s">
        <v>558</v>
      </c>
      <c r="C38" s="201" t="s">
        <v>731</v>
      </c>
      <c r="D38" s="201" t="s">
        <v>739</v>
      </c>
      <c r="E38" s="201" t="s">
        <v>740</v>
      </c>
      <c r="F38" s="201" t="s">
        <v>741</v>
      </c>
      <c r="G38" s="201" t="s">
        <v>742</v>
      </c>
      <c r="H38" s="201" t="s">
        <v>732</v>
      </c>
      <c r="I38" s="201" t="s">
        <v>339</v>
      </c>
      <c r="J38" s="201" t="s">
        <v>733</v>
      </c>
      <c r="K38" s="201" t="s">
        <v>734</v>
      </c>
      <c r="L38" s="201" t="s">
        <v>735</v>
      </c>
      <c r="M38" s="201" t="s">
        <v>736</v>
      </c>
      <c r="N38" s="201" t="s">
        <v>757</v>
      </c>
      <c r="O38" s="201" t="s">
        <v>758</v>
      </c>
      <c r="P38" s="201" t="s">
        <v>759</v>
      </c>
      <c r="Q38" s="201" t="s">
        <v>17</v>
      </c>
    </row>
    <row r="39" spans="2:17" x14ac:dyDescent="0.25">
      <c r="B39" s="201" t="s">
        <v>543</v>
      </c>
      <c r="C39" s="201" t="s">
        <v>737</v>
      </c>
      <c r="D39" s="201">
        <v>25000</v>
      </c>
      <c r="E39" s="201">
        <v>25000</v>
      </c>
      <c r="F39" s="201">
        <v>25000</v>
      </c>
      <c r="G39" s="201">
        <v>25000</v>
      </c>
      <c r="H39" s="201">
        <v>-7</v>
      </c>
      <c r="I39" s="201">
        <v>57</v>
      </c>
      <c r="J39" s="201">
        <v>-83</v>
      </c>
      <c r="K39" s="201">
        <v>-83</v>
      </c>
      <c r="L39" s="201">
        <v>-84</v>
      </c>
      <c r="M39" s="201">
        <v>-9</v>
      </c>
      <c r="N39" s="201">
        <v>0.89</v>
      </c>
      <c r="O39" s="201">
        <v>0.89</v>
      </c>
      <c r="P39" s="201">
        <v>0.88</v>
      </c>
      <c r="Q39" s="201">
        <v>0.89</v>
      </c>
    </row>
    <row r="40" spans="2:17" x14ac:dyDescent="0.25">
      <c r="B40" s="201" t="s">
        <v>543</v>
      </c>
      <c r="C40" s="201" t="s">
        <v>738</v>
      </c>
      <c r="D40" s="201">
        <v>25000</v>
      </c>
      <c r="E40" s="201">
        <v>25000</v>
      </c>
      <c r="F40" s="201">
        <v>25000</v>
      </c>
      <c r="G40" s="201">
        <v>25000</v>
      </c>
      <c r="H40" s="201">
        <v>-1</v>
      </c>
      <c r="I40" s="201">
        <v>69</v>
      </c>
      <c r="J40" s="201">
        <v>-79</v>
      </c>
      <c r="K40" s="201">
        <v>-77</v>
      </c>
      <c r="L40" s="201">
        <v>-72</v>
      </c>
      <c r="M40" s="201">
        <v>-2</v>
      </c>
      <c r="N40" s="201">
        <v>0.92</v>
      </c>
      <c r="O40" s="201">
        <v>0.95</v>
      </c>
      <c r="P40" s="201">
        <v>0.99</v>
      </c>
      <c r="Q40" s="201">
        <v>0.95</v>
      </c>
    </row>
    <row r="41" spans="2:17" x14ac:dyDescent="0.25">
      <c r="B41" s="201" t="s">
        <v>545</v>
      </c>
      <c r="C41" s="201" t="s">
        <v>737</v>
      </c>
      <c r="D41" s="201">
        <v>25000</v>
      </c>
      <c r="E41" s="201">
        <v>25000</v>
      </c>
      <c r="F41" s="201">
        <v>25000</v>
      </c>
      <c r="G41" s="201">
        <v>25000</v>
      </c>
      <c r="H41" s="201">
        <v>-7</v>
      </c>
      <c r="I41" s="201">
        <v>73</v>
      </c>
      <c r="J41" s="201">
        <v>-107</v>
      </c>
      <c r="K41" s="201">
        <v>-105</v>
      </c>
      <c r="L41" s="201">
        <v>-110</v>
      </c>
      <c r="M41" s="201">
        <v>-4</v>
      </c>
      <c r="N41" s="201">
        <v>0.75</v>
      </c>
      <c r="O41" s="201">
        <v>0.76</v>
      </c>
      <c r="P41" s="201">
        <v>0.73</v>
      </c>
      <c r="Q41" s="201">
        <v>0.75</v>
      </c>
    </row>
    <row r="42" spans="2:17" x14ac:dyDescent="0.25">
      <c r="B42" s="201" t="s">
        <v>545</v>
      </c>
      <c r="C42" s="201" t="s">
        <v>738</v>
      </c>
      <c r="D42" s="201">
        <v>25000</v>
      </c>
      <c r="E42" s="201">
        <v>25000</v>
      </c>
      <c r="F42" s="201">
        <v>25000</v>
      </c>
      <c r="G42" s="201">
        <v>25000</v>
      </c>
      <c r="H42" s="201">
        <v>-6</v>
      </c>
      <c r="I42" s="201">
        <v>90</v>
      </c>
      <c r="J42" s="201">
        <v>-109</v>
      </c>
      <c r="K42" s="201">
        <v>-114</v>
      </c>
      <c r="L42" s="201">
        <v>-92</v>
      </c>
      <c r="M42" s="201">
        <v>-9</v>
      </c>
      <c r="N42" s="201">
        <v>0.99</v>
      </c>
      <c r="O42" s="201">
        <v>0.94</v>
      </c>
      <c r="P42" s="201">
        <v>1.1200000000000001</v>
      </c>
      <c r="Q42" s="201">
        <v>1.02</v>
      </c>
    </row>
    <row r="43" spans="2:17" x14ac:dyDescent="0.25">
      <c r="B43" s="201" t="s">
        <v>547</v>
      </c>
      <c r="C43" s="201" t="s">
        <v>737</v>
      </c>
      <c r="D43" s="201">
        <v>25000</v>
      </c>
      <c r="E43" s="201">
        <v>25000</v>
      </c>
      <c r="F43" s="201">
        <v>25000</v>
      </c>
      <c r="G43" s="201">
        <v>25000</v>
      </c>
      <c r="H43" s="201">
        <v>-11</v>
      </c>
      <c r="I43" s="201">
        <v>103</v>
      </c>
      <c r="J43" s="201">
        <v>-168</v>
      </c>
      <c r="K43" s="201">
        <v>-163</v>
      </c>
      <c r="L43" s="201">
        <v>-174</v>
      </c>
      <c r="M43" s="201">
        <v>2</v>
      </c>
      <c r="N43" s="201">
        <v>0.59</v>
      </c>
      <c r="O43" s="201">
        <v>0.61</v>
      </c>
      <c r="P43" s="201">
        <v>0.56000000000000005</v>
      </c>
      <c r="Q43" s="201">
        <v>0.59</v>
      </c>
    </row>
    <row r="44" spans="2:17" x14ac:dyDescent="0.25">
      <c r="B44" s="201" t="s">
        <v>547</v>
      </c>
      <c r="C44" s="201" t="s">
        <v>738</v>
      </c>
      <c r="D44" s="201">
        <v>25000</v>
      </c>
      <c r="E44" s="201">
        <v>25000</v>
      </c>
      <c r="F44" s="201">
        <v>25000</v>
      </c>
      <c r="G44" s="201">
        <v>25000</v>
      </c>
      <c r="H44" s="201">
        <v>-5</v>
      </c>
      <c r="I44" s="201">
        <v>118</v>
      </c>
      <c r="J44" s="201">
        <v>-149</v>
      </c>
      <c r="K44" s="201">
        <v>-143</v>
      </c>
      <c r="L44" s="201">
        <v>-131</v>
      </c>
      <c r="M44" s="201">
        <v>-7</v>
      </c>
      <c r="N44" s="201">
        <v>0.87</v>
      </c>
      <c r="O44" s="201">
        <v>0.91</v>
      </c>
      <c r="P44" s="201">
        <v>0.97</v>
      </c>
      <c r="Q44" s="201">
        <v>0.92</v>
      </c>
    </row>
    <row r="45" spans="2:17" x14ac:dyDescent="0.25">
      <c r="B45" s="201" t="s">
        <v>543</v>
      </c>
      <c r="C45" s="201" t="s">
        <v>737</v>
      </c>
      <c r="D45" s="201">
        <v>30000</v>
      </c>
      <c r="E45" s="201">
        <v>20000</v>
      </c>
      <c r="F45" s="201">
        <v>25000</v>
      </c>
      <c r="G45" s="201">
        <v>25000</v>
      </c>
      <c r="H45" s="201">
        <v>40</v>
      </c>
      <c r="I45" s="201">
        <v>91</v>
      </c>
      <c r="J45" s="201">
        <v>-41</v>
      </c>
      <c r="K45" s="201">
        <v>-35</v>
      </c>
      <c r="L45" s="201">
        <v>-36</v>
      </c>
      <c r="M45" s="201">
        <v>46</v>
      </c>
      <c r="N45" s="201">
        <v>0.52</v>
      </c>
      <c r="O45" s="201">
        <v>0.56000000000000005</v>
      </c>
      <c r="P45" s="201">
        <v>0.55000000000000004</v>
      </c>
      <c r="Q45" s="201">
        <v>0.54</v>
      </c>
    </row>
    <row r="46" spans="2:17" x14ac:dyDescent="0.25">
      <c r="B46" s="201" t="s">
        <v>543</v>
      </c>
      <c r="C46" s="201" t="s">
        <v>738</v>
      </c>
      <c r="D46" s="201">
        <v>30000</v>
      </c>
      <c r="E46" s="201">
        <v>20000</v>
      </c>
      <c r="F46" s="201">
        <v>25000</v>
      </c>
      <c r="G46" s="201">
        <v>25000</v>
      </c>
      <c r="H46" s="201">
        <v>41</v>
      </c>
      <c r="I46" s="201">
        <v>104</v>
      </c>
      <c r="J46" s="201">
        <v>-31</v>
      </c>
      <c r="K46" s="201">
        <v>-31</v>
      </c>
      <c r="L46" s="201">
        <v>-27</v>
      </c>
      <c r="M46" s="201">
        <v>45</v>
      </c>
      <c r="N46" s="201">
        <v>0.78</v>
      </c>
      <c r="O46" s="201">
        <v>0.78</v>
      </c>
      <c r="P46" s="201">
        <v>0.94</v>
      </c>
      <c r="Q46" s="201">
        <v>0.83</v>
      </c>
    </row>
    <row r="47" spans="2:17" x14ac:dyDescent="0.25">
      <c r="B47" s="201" t="s">
        <v>545</v>
      </c>
      <c r="C47" s="201" t="s">
        <v>737</v>
      </c>
      <c r="D47" s="201">
        <v>30000</v>
      </c>
      <c r="E47" s="201">
        <v>20000</v>
      </c>
      <c r="F47" s="201">
        <v>25000</v>
      </c>
      <c r="G47" s="201">
        <v>25000</v>
      </c>
      <c r="H47" s="201">
        <v>52</v>
      </c>
      <c r="I47" s="201">
        <v>102</v>
      </c>
      <c r="J47" s="201">
        <v>-46</v>
      </c>
      <c r="K47" s="201">
        <v>-37</v>
      </c>
      <c r="L47" s="201">
        <v>-37</v>
      </c>
      <c r="M47" s="201">
        <v>60</v>
      </c>
      <c r="N47" s="201">
        <v>0.38</v>
      </c>
      <c r="O47" s="201">
        <v>0.42</v>
      </c>
      <c r="P47" s="201">
        <v>0.42</v>
      </c>
      <c r="Q47" s="201">
        <v>0.41</v>
      </c>
    </row>
    <row r="48" spans="2:17" x14ac:dyDescent="0.25">
      <c r="B48" s="201" t="s">
        <v>545</v>
      </c>
      <c r="C48" s="201" t="s">
        <v>738</v>
      </c>
      <c r="D48" s="201">
        <v>30000</v>
      </c>
      <c r="E48" s="201">
        <v>20000</v>
      </c>
      <c r="F48" s="201">
        <v>25000</v>
      </c>
      <c r="G48" s="201">
        <v>25000</v>
      </c>
      <c r="H48" s="201">
        <v>50</v>
      </c>
      <c r="I48" s="201">
        <v>112</v>
      </c>
      <c r="J48" s="201">
        <v>-54</v>
      </c>
      <c r="K48" s="201">
        <v>-40</v>
      </c>
      <c r="L48" s="201">
        <v>-35</v>
      </c>
      <c r="M48" s="201">
        <v>57</v>
      </c>
      <c r="N48" s="201">
        <v>0.49</v>
      </c>
      <c r="O48" s="201">
        <v>0.56999999999999995</v>
      </c>
      <c r="P48" s="201">
        <v>0.73</v>
      </c>
      <c r="Q48" s="201">
        <v>0.6</v>
      </c>
    </row>
    <row r="49" spans="2:17" x14ac:dyDescent="0.25">
      <c r="B49" s="201" t="s">
        <v>547</v>
      </c>
      <c r="C49" s="201" t="s">
        <v>737</v>
      </c>
      <c r="D49" s="201">
        <v>30000</v>
      </c>
      <c r="E49" s="201">
        <v>20000</v>
      </c>
      <c r="F49" s="201">
        <v>25000</v>
      </c>
      <c r="G49" s="201">
        <v>25000</v>
      </c>
      <c r="H49" s="201">
        <v>72</v>
      </c>
      <c r="I49" s="201">
        <v>120</v>
      </c>
      <c r="J49" s="201">
        <v>-97</v>
      </c>
      <c r="K49" s="201">
        <v>-35</v>
      </c>
      <c r="L49" s="201">
        <v>-36</v>
      </c>
      <c r="M49" s="201">
        <v>86</v>
      </c>
      <c r="N49" s="201">
        <v>0.18</v>
      </c>
      <c r="O49" s="201">
        <v>0.27</v>
      </c>
      <c r="P49" s="201">
        <v>0.27</v>
      </c>
      <c r="Q49" s="201">
        <v>0.24</v>
      </c>
    </row>
    <row r="50" spans="2:17" x14ac:dyDescent="0.25">
      <c r="B50" s="201" t="s">
        <v>547</v>
      </c>
      <c r="C50" s="201" t="s">
        <v>738</v>
      </c>
      <c r="D50" s="201">
        <v>30000</v>
      </c>
      <c r="E50" s="201">
        <v>20000</v>
      </c>
      <c r="F50" s="201">
        <v>25000</v>
      </c>
      <c r="G50" s="201">
        <v>25000</v>
      </c>
      <c r="H50" s="201">
        <v>84</v>
      </c>
      <c r="I50" s="201">
        <v>130</v>
      </c>
      <c r="J50" s="201">
        <v>-83</v>
      </c>
      <c r="K50" s="201">
        <v>-52</v>
      </c>
      <c r="L50" s="201">
        <v>-40</v>
      </c>
      <c r="M50" s="201">
        <v>88</v>
      </c>
      <c r="N50" s="201">
        <v>0.25</v>
      </c>
      <c r="O50" s="201">
        <v>0.3</v>
      </c>
      <c r="P50" s="201">
        <v>0.37</v>
      </c>
      <c r="Q50" s="201">
        <v>0.31</v>
      </c>
    </row>
    <row r="51" spans="2:17" x14ac:dyDescent="0.25">
      <c r="B51" s="201" t="s">
        <v>543</v>
      </c>
      <c r="C51" s="201" t="s">
        <v>737</v>
      </c>
      <c r="D51" s="201">
        <v>40000</v>
      </c>
      <c r="E51" s="201">
        <v>20000</v>
      </c>
      <c r="F51" s="201">
        <v>20000</v>
      </c>
      <c r="G51" s="201">
        <v>20000</v>
      </c>
      <c r="H51" s="201">
        <v>100</v>
      </c>
      <c r="I51" s="201">
        <v>122</v>
      </c>
      <c r="J51" s="201">
        <v>59</v>
      </c>
      <c r="K51" s="201">
        <v>59</v>
      </c>
      <c r="L51" s="201">
        <v>60</v>
      </c>
      <c r="M51" s="201">
        <v>104</v>
      </c>
      <c r="N51" s="201">
        <v>0.38</v>
      </c>
      <c r="O51" s="201">
        <v>0.37</v>
      </c>
      <c r="P51" s="201">
        <v>0.39</v>
      </c>
      <c r="Q51" s="201">
        <v>0.38</v>
      </c>
    </row>
    <row r="52" spans="2:17" x14ac:dyDescent="0.25">
      <c r="B52" s="201" t="s">
        <v>543</v>
      </c>
      <c r="C52" s="201" t="s">
        <v>738</v>
      </c>
      <c r="D52" s="201">
        <v>40000</v>
      </c>
      <c r="E52" s="201">
        <v>20000</v>
      </c>
      <c r="F52" s="201">
        <v>20000</v>
      </c>
      <c r="G52" s="201">
        <v>20000</v>
      </c>
      <c r="H52" s="201">
        <v>105</v>
      </c>
      <c r="I52" s="201">
        <v>126</v>
      </c>
      <c r="J52" s="201">
        <v>62</v>
      </c>
      <c r="K52" s="201">
        <v>61</v>
      </c>
      <c r="L52" s="201">
        <v>54</v>
      </c>
      <c r="M52" s="201">
        <v>108</v>
      </c>
      <c r="N52" s="201">
        <v>0.39</v>
      </c>
      <c r="O52" s="201">
        <v>0.38</v>
      </c>
      <c r="P52" s="201">
        <v>0.41</v>
      </c>
      <c r="Q52" s="201">
        <v>0.39</v>
      </c>
    </row>
    <row r="53" spans="2:17" x14ac:dyDescent="0.25">
      <c r="B53" s="201" t="s">
        <v>545</v>
      </c>
      <c r="C53" s="201" t="s">
        <v>737</v>
      </c>
      <c r="D53" s="201">
        <v>40000</v>
      </c>
      <c r="E53" s="201">
        <v>20000</v>
      </c>
      <c r="F53" s="201">
        <v>20000</v>
      </c>
      <c r="G53" s="201">
        <v>20000</v>
      </c>
      <c r="H53" s="201">
        <v>112</v>
      </c>
      <c r="I53" s="201">
        <v>129</v>
      </c>
      <c r="J53" s="201">
        <v>77</v>
      </c>
      <c r="K53" s="201">
        <v>78</v>
      </c>
      <c r="L53" s="201">
        <v>77</v>
      </c>
      <c r="M53" s="201">
        <v>116</v>
      </c>
      <c r="N53" s="201">
        <v>0.33</v>
      </c>
      <c r="O53" s="201">
        <v>0.34</v>
      </c>
      <c r="P53" s="201">
        <v>0.33</v>
      </c>
      <c r="Q53" s="201">
        <v>0.33</v>
      </c>
    </row>
    <row r="54" spans="2:17" x14ac:dyDescent="0.25">
      <c r="B54" s="201" t="s">
        <v>545</v>
      </c>
      <c r="C54" s="201" t="s">
        <v>738</v>
      </c>
      <c r="D54" s="201">
        <v>40000</v>
      </c>
      <c r="E54" s="201">
        <v>20000</v>
      </c>
      <c r="F54" s="201">
        <v>20000</v>
      </c>
      <c r="G54" s="201">
        <v>20000</v>
      </c>
      <c r="H54" s="201">
        <v>111</v>
      </c>
      <c r="I54" s="201">
        <v>130</v>
      </c>
      <c r="J54" s="201">
        <v>74</v>
      </c>
      <c r="K54" s="201">
        <v>77</v>
      </c>
      <c r="L54" s="201">
        <v>65</v>
      </c>
      <c r="M54" s="201">
        <v>118</v>
      </c>
      <c r="N54" s="201">
        <v>0.27</v>
      </c>
      <c r="O54" s="201">
        <v>0.28999999999999998</v>
      </c>
      <c r="P54" s="201">
        <v>0.43</v>
      </c>
      <c r="Q54" s="201">
        <v>0.33</v>
      </c>
    </row>
    <row r="55" spans="2:17" x14ac:dyDescent="0.25">
      <c r="B55" s="201" t="s">
        <v>547</v>
      </c>
      <c r="C55" s="201" t="s">
        <v>737</v>
      </c>
      <c r="D55" s="201">
        <v>40000</v>
      </c>
      <c r="E55" s="201">
        <v>20000</v>
      </c>
      <c r="F55" s="201">
        <v>20000</v>
      </c>
      <c r="G55" s="201">
        <v>20000</v>
      </c>
      <c r="H55" s="201">
        <v>125</v>
      </c>
      <c r="I55" s="201">
        <v>131</v>
      </c>
      <c r="J55" s="201">
        <v>108</v>
      </c>
      <c r="K55" s="201">
        <v>105</v>
      </c>
      <c r="L55" s="201">
        <v>103</v>
      </c>
      <c r="M55" s="201">
        <v>130</v>
      </c>
      <c r="N55" s="201">
        <v>0.04</v>
      </c>
      <c r="O55" s="201">
        <v>0.04</v>
      </c>
      <c r="P55" s="201">
        <v>0.04</v>
      </c>
      <c r="Q55" s="201">
        <v>0.04</v>
      </c>
    </row>
    <row r="56" spans="2:17" x14ac:dyDescent="0.25">
      <c r="B56" s="201" t="s">
        <v>547</v>
      </c>
      <c r="C56" s="201" t="s">
        <v>738</v>
      </c>
      <c r="D56" s="201">
        <v>40000</v>
      </c>
      <c r="E56" s="201">
        <v>20000</v>
      </c>
      <c r="F56" s="201">
        <v>20000</v>
      </c>
      <c r="G56" s="201">
        <v>20000</v>
      </c>
      <c r="H56" s="201">
        <v>128</v>
      </c>
      <c r="I56" s="201">
        <v>132</v>
      </c>
      <c r="J56" s="201">
        <v>106</v>
      </c>
      <c r="K56" s="201">
        <v>105</v>
      </c>
      <c r="L56" s="201">
        <v>100</v>
      </c>
      <c r="M56" s="201">
        <v>131</v>
      </c>
      <c r="N56" s="201">
        <v>0.08</v>
      </c>
      <c r="O56" s="201">
        <v>0.08</v>
      </c>
      <c r="P56" s="201">
        <v>0.18</v>
      </c>
      <c r="Q56" s="201">
        <v>0.11</v>
      </c>
    </row>
    <row r="57" spans="2:17" x14ac:dyDescent="0.25">
      <c r="B57" s="201" t="s">
        <v>543</v>
      </c>
      <c r="C57" s="201" t="s">
        <v>737</v>
      </c>
      <c r="D57" s="201">
        <v>40000</v>
      </c>
      <c r="E57" s="201">
        <v>35000</v>
      </c>
      <c r="F57" s="201">
        <v>15000</v>
      </c>
      <c r="G57" s="201">
        <v>10000</v>
      </c>
      <c r="H57" s="201">
        <v>100</v>
      </c>
      <c r="I57" s="201">
        <v>120</v>
      </c>
      <c r="J57" s="201">
        <v>58</v>
      </c>
      <c r="K57" s="201">
        <v>53</v>
      </c>
      <c r="L57" s="201">
        <v>57</v>
      </c>
      <c r="M57" s="201">
        <v>98</v>
      </c>
      <c r="N57" s="201">
        <v>0.51</v>
      </c>
      <c r="O57" s="201">
        <v>0.46</v>
      </c>
      <c r="P57" s="201">
        <v>0.5</v>
      </c>
      <c r="Q57" s="201">
        <v>0.49</v>
      </c>
    </row>
    <row r="58" spans="2:17" x14ac:dyDescent="0.25">
      <c r="B58" s="201" t="s">
        <v>543</v>
      </c>
      <c r="C58" s="201" t="s">
        <v>738</v>
      </c>
      <c r="D58" s="201">
        <v>40000</v>
      </c>
      <c r="E58" s="201">
        <v>35000</v>
      </c>
      <c r="F58" s="201">
        <v>15000</v>
      </c>
      <c r="G58" s="201">
        <v>10000</v>
      </c>
      <c r="H58" s="201">
        <v>101</v>
      </c>
      <c r="I58" s="201">
        <v>122</v>
      </c>
      <c r="J58" s="201">
        <v>60</v>
      </c>
      <c r="K58" s="201">
        <v>58</v>
      </c>
      <c r="L58" s="201">
        <v>57</v>
      </c>
      <c r="M58" s="201">
        <v>105</v>
      </c>
      <c r="N58" s="201">
        <v>0.38</v>
      </c>
      <c r="O58" s="201">
        <v>0.36</v>
      </c>
      <c r="P58" s="201">
        <v>0.48</v>
      </c>
      <c r="Q58" s="201">
        <v>0.41</v>
      </c>
    </row>
    <row r="59" spans="2:17" x14ac:dyDescent="0.25">
      <c r="B59" s="201" t="s">
        <v>545</v>
      </c>
      <c r="C59" s="201" t="s">
        <v>737</v>
      </c>
      <c r="D59" s="201">
        <v>40000</v>
      </c>
      <c r="E59" s="201">
        <v>35000</v>
      </c>
      <c r="F59" s="201">
        <v>15000</v>
      </c>
      <c r="G59" s="201">
        <v>10000</v>
      </c>
      <c r="H59" s="201">
        <v>103</v>
      </c>
      <c r="I59" s="201">
        <v>125</v>
      </c>
      <c r="J59" s="201">
        <v>66</v>
      </c>
      <c r="K59" s="201">
        <v>64</v>
      </c>
      <c r="L59" s="201">
        <v>70</v>
      </c>
      <c r="M59" s="201">
        <v>105</v>
      </c>
      <c r="N59" s="201">
        <v>0.51</v>
      </c>
      <c r="O59" s="201">
        <v>0.49</v>
      </c>
      <c r="P59" s="201">
        <v>0.56999999999999995</v>
      </c>
      <c r="Q59" s="201">
        <v>0.52</v>
      </c>
    </row>
    <row r="60" spans="2:17" x14ac:dyDescent="0.25">
      <c r="B60" s="201" t="s">
        <v>545</v>
      </c>
      <c r="C60" s="201" t="s">
        <v>738</v>
      </c>
      <c r="D60" s="201">
        <v>40000</v>
      </c>
      <c r="E60" s="201">
        <v>35000</v>
      </c>
      <c r="F60" s="201">
        <v>15000</v>
      </c>
      <c r="G60" s="201">
        <v>10000</v>
      </c>
      <c r="H60" s="201">
        <v>105</v>
      </c>
      <c r="I60" s="201">
        <v>127</v>
      </c>
      <c r="J60" s="201">
        <v>67</v>
      </c>
      <c r="K60" s="201">
        <v>67</v>
      </c>
      <c r="L60" s="201">
        <v>62</v>
      </c>
      <c r="M60" s="201">
        <v>108</v>
      </c>
      <c r="N60" s="201">
        <v>0.46</v>
      </c>
      <c r="O60" s="201">
        <v>0.46</v>
      </c>
      <c r="P60" s="201">
        <v>0.51</v>
      </c>
      <c r="Q60" s="201">
        <v>0.48</v>
      </c>
    </row>
    <row r="61" spans="2:17" x14ac:dyDescent="0.25">
      <c r="B61" s="201" t="s">
        <v>547</v>
      </c>
      <c r="C61" s="201" t="s">
        <v>737</v>
      </c>
      <c r="D61" s="201">
        <v>40000</v>
      </c>
      <c r="E61" s="201">
        <v>35000</v>
      </c>
      <c r="F61" s="201">
        <v>15000</v>
      </c>
      <c r="G61" s="201">
        <v>10000</v>
      </c>
      <c r="H61" s="201">
        <v>111</v>
      </c>
      <c r="I61" s="201">
        <v>129</v>
      </c>
      <c r="J61" s="201">
        <v>67</v>
      </c>
      <c r="K61" s="201">
        <v>82</v>
      </c>
      <c r="L61" s="201">
        <v>80</v>
      </c>
      <c r="M61" s="201">
        <v>117</v>
      </c>
      <c r="N61" s="201">
        <v>0.24</v>
      </c>
      <c r="O61" s="201">
        <v>0.33</v>
      </c>
      <c r="P61" s="201">
        <v>0.32</v>
      </c>
      <c r="Q61" s="201">
        <v>0.3</v>
      </c>
    </row>
    <row r="62" spans="2:17" x14ac:dyDescent="0.25">
      <c r="B62" s="201" t="s">
        <v>547</v>
      </c>
      <c r="C62" s="201" t="s">
        <v>738</v>
      </c>
      <c r="D62" s="201">
        <v>40000</v>
      </c>
      <c r="E62" s="201">
        <v>35000</v>
      </c>
      <c r="F62" s="201">
        <v>15000</v>
      </c>
      <c r="G62" s="201">
        <v>10000</v>
      </c>
      <c r="H62" s="201">
        <v>113</v>
      </c>
      <c r="I62" s="201">
        <v>131</v>
      </c>
      <c r="J62" s="201">
        <v>72</v>
      </c>
      <c r="K62" s="201">
        <v>84</v>
      </c>
      <c r="L62" s="201">
        <v>77</v>
      </c>
      <c r="M62" s="201">
        <v>119</v>
      </c>
      <c r="N62" s="201">
        <v>0.26</v>
      </c>
      <c r="O62" s="201">
        <v>0.34</v>
      </c>
      <c r="P62" s="201">
        <v>0.5</v>
      </c>
      <c r="Q62" s="201">
        <v>0.37</v>
      </c>
    </row>
    <row r="63" spans="2:17" x14ac:dyDescent="0.25">
      <c r="B63" s="201" t="s">
        <v>543</v>
      </c>
      <c r="C63" s="201" t="s">
        <v>737</v>
      </c>
      <c r="D63" s="201">
        <v>20000</v>
      </c>
      <c r="E63" s="201">
        <v>25000</v>
      </c>
      <c r="F63" s="201">
        <v>25000</v>
      </c>
      <c r="G63" s="201">
        <v>30000</v>
      </c>
      <c r="H63" s="201">
        <v>-51</v>
      </c>
      <c r="I63" s="201">
        <v>17</v>
      </c>
      <c r="J63" s="201">
        <v>-128</v>
      </c>
      <c r="K63" s="201">
        <v>-129</v>
      </c>
      <c r="L63" s="201">
        <v>-123</v>
      </c>
      <c r="M63" s="201">
        <v>-57</v>
      </c>
      <c r="N63" s="201">
        <v>1.04</v>
      </c>
      <c r="O63" s="201">
        <v>1.03</v>
      </c>
      <c r="P63" s="201">
        <v>1.1200000000000001</v>
      </c>
      <c r="Q63" s="201">
        <v>1.06</v>
      </c>
    </row>
    <row r="64" spans="2:17" x14ac:dyDescent="0.25">
      <c r="B64" s="201" t="s">
        <v>543</v>
      </c>
      <c r="C64" s="201" t="s">
        <v>738</v>
      </c>
      <c r="D64" s="201">
        <v>20000</v>
      </c>
      <c r="E64" s="201">
        <v>25000</v>
      </c>
      <c r="F64" s="201">
        <v>25000</v>
      </c>
      <c r="G64" s="201">
        <v>30000</v>
      </c>
      <c r="H64" s="201">
        <v>-45</v>
      </c>
      <c r="I64" s="201">
        <v>25</v>
      </c>
      <c r="J64" s="201">
        <v>-119</v>
      </c>
      <c r="K64" s="201">
        <v>-122</v>
      </c>
      <c r="L64" s="201">
        <v>-113</v>
      </c>
      <c r="M64" s="201">
        <v>-52</v>
      </c>
      <c r="N64" s="201">
        <v>1.1599999999999999</v>
      </c>
      <c r="O64" s="201">
        <v>1.1100000000000001</v>
      </c>
      <c r="P64" s="201">
        <v>1.04</v>
      </c>
      <c r="Q64" s="201">
        <v>1.1000000000000001</v>
      </c>
    </row>
    <row r="65" spans="2:17" x14ac:dyDescent="0.25">
      <c r="B65" s="201" t="s">
        <v>545</v>
      </c>
      <c r="C65" s="201" t="s">
        <v>737</v>
      </c>
      <c r="D65" s="201">
        <v>20000</v>
      </c>
      <c r="E65" s="201">
        <v>25000</v>
      </c>
      <c r="F65" s="201">
        <v>25000</v>
      </c>
      <c r="G65" s="201">
        <v>30000</v>
      </c>
      <c r="H65" s="201">
        <v>-63</v>
      </c>
      <c r="I65" s="201">
        <v>31</v>
      </c>
      <c r="J65" s="201">
        <v>-155</v>
      </c>
      <c r="K65" s="201">
        <v>-153</v>
      </c>
      <c r="L65" s="201">
        <v>-152</v>
      </c>
      <c r="M65" s="201">
        <v>-73</v>
      </c>
      <c r="N65" s="201">
        <v>1.27</v>
      </c>
      <c r="O65" s="201">
        <v>1.32</v>
      </c>
      <c r="P65" s="201">
        <v>1.32</v>
      </c>
      <c r="Q65" s="201">
        <v>1.3</v>
      </c>
    </row>
    <row r="66" spans="2:17" x14ac:dyDescent="0.25">
      <c r="B66" s="201" t="s">
        <v>545</v>
      </c>
      <c r="C66" s="201" t="s">
        <v>738</v>
      </c>
      <c r="D66" s="201">
        <v>20000</v>
      </c>
      <c r="E66" s="201">
        <v>25000</v>
      </c>
      <c r="F66" s="201">
        <v>25000</v>
      </c>
      <c r="G66" s="201">
        <v>30000</v>
      </c>
      <c r="H66" s="201">
        <v>-62</v>
      </c>
      <c r="I66" s="201">
        <v>32</v>
      </c>
      <c r="J66" s="201">
        <v>-148</v>
      </c>
      <c r="K66" s="201">
        <v>-147</v>
      </c>
      <c r="L66" s="201">
        <v>-132</v>
      </c>
      <c r="M66" s="201">
        <v>-76</v>
      </c>
      <c r="N66" s="201">
        <v>1.52</v>
      </c>
      <c r="O66" s="201">
        <v>1.54</v>
      </c>
      <c r="P66" s="201">
        <v>1.34</v>
      </c>
      <c r="Q66" s="201">
        <v>1.47</v>
      </c>
    </row>
    <row r="67" spans="2:17" x14ac:dyDescent="0.25">
      <c r="B67" s="201" t="s">
        <v>547</v>
      </c>
      <c r="C67" s="201" t="s">
        <v>737</v>
      </c>
      <c r="D67" s="201">
        <v>20000</v>
      </c>
      <c r="E67" s="201">
        <v>25000</v>
      </c>
      <c r="F67" s="201">
        <v>25000</v>
      </c>
      <c r="G67" s="201">
        <v>30000</v>
      </c>
      <c r="H67" s="201">
        <v>-102</v>
      </c>
      <c r="I67" s="201">
        <v>46</v>
      </c>
      <c r="J67" s="201">
        <v>-197</v>
      </c>
      <c r="K67" s="201">
        <v>-193</v>
      </c>
      <c r="L67" s="201">
        <v>-191</v>
      </c>
      <c r="M67" s="201">
        <v>-134</v>
      </c>
      <c r="N67" s="201">
        <v>2.81</v>
      </c>
      <c r="O67" s="201">
        <v>3</v>
      </c>
      <c r="P67" s="201">
        <v>3.1</v>
      </c>
      <c r="Q67" s="201">
        <v>2.97</v>
      </c>
    </row>
    <row r="68" spans="2:17" x14ac:dyDescent="0.25">
      <c r="B68" s="201" t="s">
        <v>547</v>
      </c>
      <c r="C68" s="201" t="s">
        <v>738</v>
      </c>
      <c r="D68" s="201">
        <v>20000</v>
      </c>
      <c r="E68" s="201">
        <v>25000</v>
      </c>
      <c r="F68" s="201">
        <v>25000</v>
      </c>
      <c r="G68" s="201">
        <v>30000</v>
      </c>
      <c r="H68" s="201">
        <v>-97</v>
      </c>
      <c r="I68" s="201">
        <v>63</v>
      </c>
      <c r="J68" s="201">
        <v>-180</v>
      </c>
      <c r="K68" s="201">
        <v>-173</v>
      </c>
      <c r="L68" s="201">
        <v>-156</v>
      </c>
      <c r="M68" s="201">
        <v>-117</v>
      </c>
      <c r="N68" s="201">
        <v>2.86</v>
      </c>
      <c r="O68" s="201">
        <v>3.16</v>
      </c>
      <c r="P68" s="201">
        <v>2.71</v>
      </c>
      <c r="Q68" s="201">
        <v>2.91</v>
      </c>
    </row>
    <row r="69" spans="2:17" x14ac:dyDescent="0.25">
      <c r="B69" s="201" t="s">
        <v>543</v>
      </c>
      <c r="C69" s="201" t="s">
        <v>737</v>
      </c>
      <c r="D69" s="201">
        <v>10000</v>
      </c>
      <c r="E69" s="201">
        <v>30000</v>
      </c>
      <c r="F69" s="201">
        <v>30000</v>
      </c>
      <c r="G69" s="201">
        <v>30000</v>
      </c>
      <c r="H69" s="201">
        <v>-134</v>
      </c>
      <c r="I69" s="201">
        <v>-72</v>
      </c>
      <c r="J69" s="201">
        <v>-192</v>
      </c>
      <c r="K69" s="201">
        <v>-192</v>
      </c>
      <c r="L69" s="201">
        <v>-190</v>
      </c>
      <c r="M69" s="201">
        <v>-146</v>
      </c>
      <c r="N69" s="201">
        <v>1.61</v>
      </c>
      <c r="O69" s="201">
        <v>1.57</v>
      </c>
      <c r="P69" s="201">
        <v>1.64</v>
      </c>
      <c r="Q69" s="201">
        <v>1.61</v>
      </c>
    </row>
    <row r="70" spans="2:17" x14ac:dyDescent="0.25">
      <c r="B70" s="201" t="s">
        <v>543</v>
      </c>
      <c r="C70" s="201" t="s">
        <v>738</v>
      </c>
      <c r="D70" s="201">
        <v>10000</v>
      </c>
      <c r="E70" s="201">
        <v>30000</v>
      </c>
      <c r="F70" s="201">
        <v>30000</v>
      </c>
      <c r="G70" s="201">
        <v>30000</v>
      </c>
      <c r="H70" s="201">
        <v>-133</v>
      </c>
      <c r="I70" s="201">
        <v>-68</v>
      </c>
      <c r="J70" s="201">
        <v>-182</v>
      </c>
      <c r="K70" s="201">
        <v>-180</v>
      </c>
      <c r="L70" s="201">
        <v>-179</v>
      </c>
      <c r="M70" s="201">
        <v>-136</v>
      </c>
      <c r="N70" s="201">
        <v>1.43</v>
      </c>
      <c r="O70" s="201">
        <v>1.49</v>
      </c>
      <c r="P70" s="201">
        <v>1.41</v>
      </c>
      <c r="Q70" s="201">
        <v>1.44</v>
      </c>
    </row>
    <row r="71" spans="2:17" x14ac:dyDescent="0.25">
      <c r="B71" s="201" t="s">
        <v>545</v>
      </c>
      <c r="C71" s="201" t="s">
        <v>737</v>
      </c>
      <c r="D71" s="201">
        <v>10000</v>
      </c>
      <c r="E71" s="201">
        <v>30000</v>
      </c>
      <c r="F71" s="201">
        <v>30000</v>
      </c>
      <c r="G71" s="201">
        <v>30000</v>
      </c>
      <c r="H71" s="201">
        <v>-148</v>
      </c>
      <c r="I71" s="201">
        <v>-88</v>
      </c>
      <c r="J71" s="201">
        <v>-204</v>
      </c>
      <c r="K71" s="201">
        <v>-202</v>
      </c>
      <c r="L71" s="201">
        <v>-202</v>
      </c>
      <c r="M71" s="201">
        <v>-169</v>
      </c>
      <c r="N71" s="201">
        <v>2.31</v>
      </c>
      <c r="O71" s="201">
        <v>2.4500000000000002</v>
      </c>
      <c r="P71" s="201">
        <v>2.4500000000000002</v>
      </c>
      <c r="Q71" s="201">
        <v>2.4</v>
      </c>
    </row>
    <row r="72" spans="2:17" x14ac:dyDescent="0.25">
      <c r="B72" s="201" t="s">
        <v>545</v>
      </c>
      <c r="C72" s="201" t="s">
        <v>738</v>
      </c>
      <c r="D72" s="201">
        <v>10000</v>
      </c>
      <c r="E72" s="201">
        <v>30000</v>
      </c>
      <c r="F72" s="201">
        <v>30000</v>
      </c>
      <c r="G72" s="201">
        <v>30000</v>
      </c>
      <c r="H72" s="201">
        <v>-153</v>
      </c>
      <c r="I72" s="201">
        <v>-105</v>
      </c>
      <c r="J72" s="201">
        <v>-199</v>
      </c>
      <c r="K72" s="201">
        <v>-196</v>
      </c>
      <c r="L72" s="201">
        <v>-189</v>
      </c>
      <c r="M72" s="201">
        <v>-159</v>
      </c>
      <c r="N72" s="201">
        <v>1.41</v>
      </c>
      <c r="O72" s="201">
        <v>1.53</v>
      </c>
      <c r="P72" s="201">
        <v>1.33</v>
      </c>
      <c r="Q72" s="201">
        <v>1.42</v>
      </c>
    </row>
    <row r="73" spans="2:17" x14ac:dyDescent="0.25">
      <c r="B73" s="201" t="s">
        <v>547</v>
      </c>
      <c r="C73" s="201" t="s">
        <v>737</v>
      </c>
      <c r="D73" s="201">
        <v>10000</v>
      </c>
      <c r="E73" s="201">
        <v>30000</v>
      </c>
      <c r="F73" s="201">
        <v>30000</v>
      </c>
      <c r="G73" s="201">
        <v>30000</v>
      </c>
      <c r="H73" s="201">
        <v>-168</v>
      </c>
      <c r="I73" s="201">
        <v>-124</v>
      </c>
      <c r="J73" s="201">
        <v>-207</v>
      </c>
      <c r="K73" s="201">
        <v>-207</v>
      </c>
      <c r="L73" s="201">
        <v>-207</v>
      </c>
      <c r="M73" s="201">
        <v>-202</v>
      </c>
      <c r="N73" s="201">
        <v>15.6</v>
      </c>
      <c r="O73" s="201">
        <v>15.6</v>
      </c>
      <c r="P73" s="201">
        <v>15.6</v>
      </c>
      <c r="Q73" s="201">
        <v>15.6</v>
      </c>
    </row>
    <row r="74" spans="2:17" x14ac:dyDescent="0.25">
      <c r="B74" s="201" t="s">
        <v>547</v>
      </c>
      <c r="C74" s="201" t="s">
        <v>738</v>
      </c>
      <c r="D74" s="201">
        <v>10000</v>
      </c>
      <c r="E74" s="201">
        <v>30000</v>
      </c>
      <c r="F74" s="201">
        <v>30000</v>
      </c>
      <c r="G74" s="201">
        <v>30000</v>
      </c>
      <c r="H74" s="201">
        <v>-167</v>
      </c>
      <c r="I74" s="201">
        <v>-134</v>
      </c>
      <c r="J74" s="201">
        <v>-204</v>
      </c>
      <c r="K74" s="201">
        <v>-206</v>
      </c>
      <c r="L74" s="201">
        <v>-200</v>
      </c>
      <c r="M74" s="201">
        <v>-184</v>
      </c>
      <c r="N74" s="201">
        <v>2.5499999999999998</v>
      </c>
      <c r="O74" s="201">
        <v>2.3199999999999998</v>
      </c>
      <c r="P74" s="201">
        <v>1.03</v>
      </c>
      <c r="Q74" s="201">
        <v>1.97</v>
      </c>
    </row>
    <row r="75" spans="2:17" x14ac:dyDescent="0.25">
      <c r="B75" s="201" t="s">
        <v>543</v>
      </c>
      <c r="C75" s="201" t="s">
        <v>737</v>
      </c>
      <c r="D75" s="201">
        <v>10000</v>
      </c>
      <c r="E75" s="201">
        <v>15000</v>
      </c>
      <c r="F75" s="201">
        <v>40000</v>
      </c>
      <c r="G75" s="201">
        <v>35000</v>
      </c>
      <c r="H75" s="201">
        <v>-113</v>
      </c>
      <c r="I75" s="201">
        <v>-53</v>
      </c>
      <c r="J75" s="201">
        <v>-190</v>
      </c>
      <c r="K75" s="201">
        <v>-168</v>
      </c>
      <c r="L75" s="201">
        <v>-167</v>
      </c>
      <c r="M75" s="201">
        <v>-120</v>
      </c>
      <c r="N75" s="201">
        <v>0.93</v>
      </c>
      <c r="O75" s="201">
        <v>1.35</v>
      </c>
      <c r="P75" s="201">
        <v>1.4</v>
      </c>
      <c r="Q75" s="201">
        <v>1.23</v>
      </c>
    </row>
    <row r="76" spans="2:17" x14ac:dyDescent="0.25">
      <c r="B76" s="201" t="s">
        <v>543</v>
      </c>
      <c r="C76" s="201" t="s">
        <v>738</v>
      </c>
      <c r="D76" s="201">
        <v>10000</v>
      </c>
      <c r="E76" s="201">
        <v>15000</v>
      </c>
      <c r="F76" s="201">
        <v>40000</v>
      </c>
      <c r="G76" s="201">
        <v>35000</v>
      </c>
      <c r="H76" s="201">
        <v>-115</v>
      </c>
      <c r="I76" s="201">
        <v>-54</v>
      </c>
      <c r="J76" s="201">
        <v>-176</v>
      </c>
      <c r="K76" s="201">
        <v>-167</v>
      </c>
      <c r="L76" s="201">
        <v>-165</v>
      </c>
      <c r="M76" s="201">
        <v>-116</v>
      </c>
      <c r="N76" s="201">
        <v>1.02</v>
      </c>
      <c r="O76" s="201">
        <v>1.2</v>
      </c>
      <c r="P76" s="201">
        <v>1.18</v>
      </c>
      <c r="Q76" s="201">
        <v>1.1299999999999999</v>
      </c>
    </row>
    <row r="77" spans="2:17" x14ac:dyDescent="0.25">
      <c r="B77" s="201" t="s">
        <v>545</v>
      </c>
      <c r="C77" s="201" t="s">
        <v>737</v>
      </c>
      <c r="D77" s="201">
        <v>10000</v>
      </c>
      <c r="E77" s="201">
        <v>15000</v>
      </c>
      <c r="F77" s="201">
        <v>40000</v>
      </c>
      <c r="G77" s="201">
        <v>35000</v>
      </c>
      <c r="H77" s="201">
        <v>-122</v>
      </c>
      <c r="I77" s="201">
        <v>-57</v>
      </c>
      <c r="J77" s="201">
        <v>-197</v>
      </c>
      <c r="K77" s="201">
        <v>-180</v>
      </c>
      <c r="L77" s="201">
        <v>-179</v>
      </c>
      <c r="M77" s="201">
        <v>-133</v>
      </c>
      <c r="N77" s="201">
        <v>1.17</v>
      </c>
      <c r="O77" s="201">
        <v>1.62</v>
      </c>
      <c r="P77" s="201">
        <v>1.62</v>
      </c>
      <c r="Q77" s="201">
        <v>1.47</v>
      </c>
    </row>
    <row r="78" spans="2:17" x14ac:dyDescent="0.25">
      <c r="B78" s="201" t="s">
        <v>545</v>
      </c>
      <c r="C78" s="201" t="s">
        <v>738</v>
      </c>
      <c r="D78" s="201">
        <v>10000</v>
      </c>
      <c r="E78" s="201">
        <v>15000</v>
      </c>
      <c r="F78" s="201">
        <v>40000</v>
      </c>
      <c r="G78" s="201">
        <v>35000</v>
      </c>
      <c r="H78" s="201">
        <v>-125</v>
      </c>
      <c r="I78" s="201">
        <v>-56</v>
      </c>
      <c r="J78" s="201">
        <v>-189</v>
      </c>
      <c r="K78" s="201">
        <v>-181</v>
      </c>
      <c r="L78" s="201">
        <v>-176</v>
      </c>
      <c r="M78" s="201">
        <v>-130</v>
      </c>
      <c r="N78" s="201">
        <v>1.28</v>
      </c>
      <c r="O78" s="201">
        <v>1.48</v>
      </c>
      <c r="P78" s="201">
        <v>1.38</v>
      </c>
      <c r="Q78" s="201">
        <v>1.38</v>
      </c>
    </row>
    <row r="79" spans="2:17" x14ac:dyDescent="0.25">
      <c r="B79" s="201" t="s">
        <v>547</v>
      </c>
      <c r="C79" s="201" t="s">
        <v>737</v>
      </c>
      <c r="D79" s="201">
        <v>10000</v>
      </c>
      <c r="E79" s="201">
        <v>15000</v>
      </c>
      <c r="F79" s="201">
        <v>40000</v>
      </c>
      <c r="G79" s="201">
        <v>35000</v>
      </c>
      <c r="H79" s="201">
        <v>-146</v>
      </c>
      <c r="I79" s="201">
        <v>-52</v>
      </c>
      <c r="J79" s="201">
        <v>-209</v>
      </c>
      <c r="K79" s="201">
        <v>-196</v>
      </c>
      <c r="L79" s="201">
        <v>-194</v>
      </c>
      <c r="M79" s="201">
        <v>-166</v>
      </c>
      <c r="N79" s="201">
        <v>2.65</v>
      </c>
      <c r="O79" s="201">
        <v>3.8</v>
      </c>
      <c r="P79" s="201">
        <v>4.07</v>
      </c>
      <c r="Q79" s="201">
        <v>3.51</v>
      </c>
    </row>
    <row r="80" spans="2:17" x14ac:dyDescent="0.25">
      <c r="B80" s="201" t="s">
        <v>547</v>
      </c>
      <c r="C80" s="201" t="s">
        <v>738</v>
      </c>
      <c r="D80" s="201">
        <v>10000</v>
      </c>
      <c r="E80" s="201">
        <v>15000</v>
      </c>
      <c r="F80" s="201">
        <v>40000</v>
      </c>
      <c r="G80" s="201">
        <v>35000</v>
      </c>
      <c r="H80" s="201">
        <v>-151</v>
      </c>
      <c r="I80" s="201">
        <v>-42</v>
      </c>
      <c r="J80" s="201">
        <v>-205</v>
      </c>
      <c r="K80" s="201">
        <v>-197</v>
      </c>
      <c r="L80" s="201">
        <v>-186</v>
      </c>
      <c r="M80" s="201">
        <v>-170</v>
      </c>
      <c r="N80" s="201">
        <v>3.66</v>
      </c>
      <c r="O80" s="201">
        <v>4.74</v>
      </c>
      <c r="P80" s="201">
        <v>3.11</v>
      </c>
      <c r="Q80" s="201">
        <v>3.84</v>
      </c>
    </row>
    <row r="81" spans="2:17" x14ac:dyDescent="0.25">
      <c r="B81" s="201" t="s">
        <v>543</v>
      </c>
      <c r="C81" s="201" t="s">
        <v>737</v>
      </c>
      <c r="D81" s="201">
        <v>24000</v>
      </c>
      <c r="E81" s="201">
        <v>26000</v>
      </c>
      <c r="F81" s="201">
        <v>25000</v>
      </c>
      <c r="G81" s="201">
        <v>25000</v>
      </c>
      <c r="H81" s="201">
        <v>-16</v>
      </c>
      <c r="I81" s="201">
        <v>50</v>
      </c>
      <c r="J81" s="201">
        <v>-92</v>
      </c>
      <c r="K81" s="201">
        <v>-93</v>
      </c>
      <c r="L81" s="201">
        <v>-93</v>
      </c>
      <c r="M81" s="201">
        <v>-20</v>
      </c>
      <c r="N81" s="201">
        <v>1</v>
      </c>
      <c r="O81" s="201">
        <v>0.97</v>
      </c>
      <c r="P81" s="201">
        <v>0.97</v>
      </c>
      <c r="Q81" s="201">
        <v>0.98</v>
      </c>
    </row>
    <row r="82" spans="2:17" x14ac:dyDescent="0.25">
      <c r="B82" s="201" t="s">
        <v>543</v>
      </c>
      <c r="C82" s="201" t="s">
        <v>738</v>
      </c>
      <c r="D82" s="201">
        <v>24000</v>
      </c>
      <c r="E82" s="201">
        <v>26000</v>
      </c>
      <c r="F82" s="201">
        <v>25000</v>
      </c>
      <c r="G82" s="201">
        <v>25000</v>
      </c>
      <c r="H82" s="201">
        <v>-12</v>
      </c>
      <c r="I82" s="201">
        <v>62</v>
      </c>
      <c r="J82" s="201">
        <v>-87</v>
      </c>
      <c r="K82" s="201">
        <v>-87</v>
      </c>
      <c r="L82" s="201">
        <v>-81</v>
      </c>
      <c r="M82" s="201">
        <v>-14</v>
      </c>
      <c r="N82" s="201">
        <v>1.01</v>
      </c>
      <c r="O82" s="201">
        <v>1.03</v>
      </c>
      <c r="P82" s="201">
        <v>1.06</v>
      </c>
      <c r="Q82" s="201">
        <v>1.03</v>
      </c>
    </row>
    <row r="83" spans="2:17" x14ac:dyDescent="0.25">
      <c r="B83" s="201" t="s">
        <v>545</v>
      </c>
      <c r="C83" s="201" t="s">
        <v>737</v>
      </c>
      <c r="D83" s="201">
        <v>24000</v>
      </c>
      <c r="E83" s="201">
        <v>26000</v>
      </c>
      <c r="F83" s="201">
        <v>25000</v>
      </c>
      <c r="G83" s="201">
        <v>25000</v>
      </c>
      <c r="H83" s="201">
        <v>-19</v>
      </c>
      <c r="I83" s="201">
        <v>66</v>
      </c>
      <c r="J83" s="201">
        <v>-118</v>
      </c>
      <c r="K83" s="201">
        <v>-116</v>
      </c>
      <c r="L83" s="201">
        <v>-122</v>
      </c>
      <c r="M83" s="201">
        <v>-22</v>
      </c>
      <c r="N83" s="201">
        <v>0.9</v>
      </c>
      <c r="O83" s="201">
        <v>0.92</v>
      </c>
      <c r="P83" s="201">
        <v>0.87</v>
      </c>
      <c r="Q83" s="201">
        <v>0.9</v>
      </c>
    </row>
    <row r="84" spans="2:17" x14ac:dyDescent="0.25">
      <c r="B84" s="201" t="s">
        <v>545</v>
      </c>
      <c r="C84" s="201" t="s">
        <v>738</v>
      </c>
      <c r="D84" s="201">
        <v>24000</v>
      </c>
      <c r="E84" s="201">
        <v>26000</v>
      </c>
      <c r="F84" s="201">
        <v>25000</v>
      </c>
      <c r="G84" s="201">
        <v>25000</v>
      </c>
      <c r="H84" s="201">
        <v>-19</v>
      </c>
      <c r="I84" s="201">
        <v>78</v>
      </c>
      <c r="J84" s="201">
        <v>-118</v>
      </c>
      <c r="K84" s="201">
        <v>-122</v>
      </c>
      <c r="L84" s="201">
        <v>-102</v>
      </c>
      <c r="M84" s="201">
        <v>-25</v>
      </c>
      <c r="N84" s="201">
        <v>1.1200000000000001</v>
      </c>
      <c r="O84" s="201">
        <v>1.07</v>
      </c>
      <c r="P84" s="201">
        <v>1.1499999999999999</v>
      </c>
      <c r="Q84" s="201">
        <v>1.1100000000000001</v>
      </c>
    </row>
    <row r="85" spans="2:17" x14ac:dyDescent="0.25">
      <c r="B85" s="201" t="s">
        <v>547</v>
      </c>
      <c r="C85" s="201" t="s">
        <v>737</v>
      </c>
      <c r="D85" s="201">
        <v>24000</v>
      </c>
      <c r="E85" s="201">
        <v>26000</v>
      </c>
      <c r="F85" s="201">
        <v>25000</v>
      </c>
      <c r="G85" s="201">
        <v>25000</v>
      </c>
      <c r="H85" s="201">
        <v>-35</v>
      </c>
      <c r="I85" s="201">
        <v>94</v>
      </c>
      <c r="J85" s="201">
        <v>-178</v>
      </c>
      <c r="K85" s="201">
        <v>-173</v>
      </c>
      <c r="L85" s="201">
        <v>-182</v>
      </c>
      <c r="M85" s="201">
        <v>-36</v>
      </c>
      <c r="N85" s="201">
        <v>0.92</v>
      </c>
      <c r="O85" s="201">
        <v>0.95</v>
      </c>
      <c r="P85" s="201">
        <v>0.89</v>
      </c>
      <c r="Q85" s="201">
        <v>0.92</v>
      </c>
    </row>
    <row r="86" spans="2:17" x14ac:dyDescent="0.25">
      <c r="B86" s="201" t="s">
        <v>547</v>
      </c>
      <c r="C86" s="201" t="s">
        <v>738</v>
      </c>
      <c r="D86" s="201">
        <v>24000</v>
      </c>
      <c r="E86" s="201">
        <v>26000</v>
      </c>
      <c r="F86" s="201">
        <v>25000</v>
      </c>
      <c r="G86" s="201">
        <v>25000</v>
      </c>
      <c r="H86" s="201">
        <v>-33</v>
      </c>
      <c r="I86" s="201">
        <v>109</v>
      </c>
      <c r="J86" s="201">
        <v>-158</v>
      </c>
      <c r="K86" s="201">
        <v>-151</v>
      </c>
      <c r="L86" s="201">
        <v>-136</v>
      </c>
      <c r="M86" s="201">
        <v>-35</v>
      </c>
      <c r="N86" s="201">
        <v>1.17</v>
      </c>
      <c r="O86" s="201">
        <v>1.24</v>
      </c>
      <c r="P86" s="201">
        <v>1.38</v>
      </c>
      <c r="Q86" s="201">
        <v>1.26</v>
      </c>
    </row>
    <row r="87" spans="2:17" x14ac:dyDescent="0.25">
      <c r="B87" s="201" t="s">
        <v>543</v>
      </c>
      <c r="C87" s="201" t="s">
        <v>737</v>
      </c>
      <c r="D87" s="201">
        <v>25000</v>
      </c>
      <c r="E87" s="201">
        <v>30000</v>
      </c>
      <c r="F87" s="201">
        <v>25000</v>
      </c>
      <c r="G87" s="201">
        <v>20000</v>
      </c>
      <c r="H87" s="201">
        <v>-2</v>
      </c>
      <c r="I87" s="201">
        <v>57</v>
      </c>
      <c r="J87" s="201">
        <v>-75</v>
      </c>
      <c r="K87" s="201">
        <v>-79</v>
      </c>
      <c r="L87" s="201">
        <v>-85</v>
      </c>
      <c r="M87" s="201">
        <v>-5</v>
      </c>
      <c r="N87" s="201">
        <v>0.89</v>
      </c>
      <c r="O87" s="201">
        <v>0.84</v>
      </c>
      <c r="P87" s="201">
        <v>0.78</v>
      </c>
      <c r="Q87" s="201">
        <v>0.84</v>
      </c>
    </row>
    <row r="88" spans="2:17" x14ac:dyDescent="0.25">
      <c r="B88" s="201" t="s">
        <v>543</v>
      </c>
      <c r="C88" s="201" t="s">
        <v>738</v>
      </c>
      <c r="D88" s="201">
        <v>25000</v>
      </c>
      <c r="E88" s="201">
        <v>30000</v>
      </c>
      <c r="F88" s="201">
        <v>25000</v>
      </c>
      <c r="G88" s="201">
        <v>20000</v>
      </c>
      <c r="H88" s="201">
        <v>2</v>
      </c>
      <c r="I88" s="201">
        <v>68</v>
      </c>
      <c r="J88" s="201">
        <v>-70</v>
      </c>
      <c r="K88" s="201">
        <v>-74</v>
      </c>
      <c r="L88" s="201">
        <v>-73</v>
      </c>
      <c r="M88" s="201">
        <v>2</v>
      </c>
      <c r="N88" s="201">
        <v>0.89</v>
      </c>
      <c r="O88" s="201">
        <v>0.86</v>
      </c>
      <c r="P88" s="201">
        <v>0.86</v>
      </c>
      <c r="Q88" s="201">
        <v>0.87</v>
      </c>
    </row>
    <row r="89" spans="2:17" x14ac:dyDescent="0.25">
      <c r="B89" s="201" t="s">
        <v>545</v>
      </c>
      <c r="C89" s="201" t="s">
        <v>737</v>
      </c>
      <c r="D89" s="201">
        <v>25000</v>
      </c>
      <c r="E89" s="201">
        <v>30000</v>
      </c>
      <c r="F89" s="201">
        <v>25000</v>
      </c>
      <c r="G89" s="201">
        <v>20000</v>
      </c>
      <c r="H89" s="201">
        <v>-2</v>
      </c>
      <c r="I89" s="201">
        <v>72</v>
      </c>
      <c r="J89" s="201">
        <v>-93</v>
      </c>
      <c r="K89" s="201">
        <v>-93</v>
      </c>
      <c r="L89" s="201">
        <v>-110</v>
      </c>
      <c r="M89" s="201">
        <v>-5</v>
      </c>
      <c r="N89" s="201">
        <v>0.86</v>
      </c>
      <c r="O89" s="201">
        <v>0.86</v>
      </c>
      <c r="P89" s="201">
        <v>0.72</v>
      </c>
      <c r="Q89" s="201">
        <v>0.81</v>
      </c>
    </row>
    <row r="90" spans="2:17" x14ac:dyDescent="0.25">
      <c r="B90" s="201" t="s">
        <v>545</v>
      </c>
      <c r="C90" s="201" t="s">
        <v>738</v>
      </c>
      <c r="D90" s="201">
        <v>25000</v>
      </c>
      <c r="E90" s="201">
        <v>30000</v>
      </c>
      <c r="F90" s="201">
        <v>25000</v>
      </c>
      <c r="G90" s="201">
        <v>20000</v>
      </c>
      <c r="H90" s="201">
        <v>0</v>
      </c>
      <c r="I90" s="201">
        <v>80</v>
      </c>
      <c r="J90" s="201">
        <v>-94</v>
      </c>
      <c r="K90" s="201">
        <v>-102</v>
      </c>
      <c r="L90" s="201">
        <v>-98</v>
      </c>
      <c r="M90" s="201">
        <v>2</v>
      </c>
      <c r="N90" s="201">
        <v>0.8</v>
      </c>
      <c r="O90" s="201">
        <v>0.74</v>
      </c>
      <c r="P90" s="201">
        <v>0.8</v>
      </c>
      <c r="Q90" s="201">
        <v>0.78</v>
      </c>
    </row>
    <row r="91" spans="2:17" x14ac:dyDescent="0.25">
      <c r="B91" s="201" t="s">
        <v>547</v>
      </c>
      <c r="C91" s="201" t="s">
        <v>737</v>
      </c>
      <c r="D91" s="201">
        <v>25000</v>
      </c>
      <c r="E91" s="201">
        <v>30000</v>
      </c>
      <c r="F91" s="201">
        <v>25000</v>
      </c>
      <c r="G91" s="201">
        <v>20000</v>
      </c>
      <c r="H91" s="201">
        <v>10</v>
      </c>
      <c r="I91" s="201">
        <v>96</v>
      </c>
      <c r="J91" s="201">
        <v>-154</v>
      </c>
      <c r="K91" s="201">
        <v>-148</v>
      </c>
      <c r="L91" s="201">
        <v>-170</v>
      </c>
      <c r="M91" s="201">
        <v>16</v>
      </c>
      <c r="N91" s="201">
        <v>0.47</v>
      </c>
      <c r="O91" s="201">
        <v>0.49</v>
      </c>
      <c r="P91" s="201">
        <v>0.43</v>
      </c>
      <c r="Q91" s="201">
        <v>0.46</v>
      </c>
    </row>
    <row r="92" spans="2:17" x14ac:dyDescent="0.25">
      <c r="B92" s="201" t="s">
        <v>547</v>
      </c>
      <c r="C92" s="201" t="s">
        <v>738</v>
      </c>
      <c r="D92" s="201">
        <v>25000</v>
      </c>
      <c r="E92" s="201">
        <v>30000</v>
      </c>
      <c r="F92" s="201">
        <v>25000</v>
      </c>
      <c r="G92" s="201">
        <v>20000</v>
      </c>
      <c r="H92" s="201">
        <v>10</v>
      </c>
      <c r="I92" s="201">
        <v>113</v>
      </c>
      <c r="J92" s="201">
        <v>-144</v>
      </c>
      <c r="K92" s="201">
        <v>-140</v>
      </c>
      <c r="L92" s="201">
        <v>-126</v>
      </c>
      <c r="M92" s="201">
        <v>14</v>
      </c>
      <c r="N92" s="201">
        <v>0.64</v>
      </c>
      <c r="O92" s="201">
        <v>0.65</v>
      </c>
      <c r="P92" s="201">
        <v>0.75</v>
      </c>
      <c r="Q92" s="201">
        <v>0.68</v>
      </c>
    </row>
    <row r="93" spans="2:17" x14ac:dyDescent="0.25">
      <c r="B93" s="201" t="s">
        <v>543</v>
      </c>
      <c r="C93" s="201" t="s">
        <v>737</v>
      </c>
      <c r="D93" s="201">
        <v>25000</v>
      </c>
      <c r="E93" s="201">
        <v>40000</v>
      </c>
      <c r="F93" s="201">
        <v>10000</v>
      </c>
      <c r="G93" s="201">
        <v>25000</v>
      </c>
      <c r="H93" s="201">
        <v>7</v>
      </c>
      <c r="I93" s="201">
        <v>57</v>
      </c>
      <c r="J93" s="201">
        <v>-45</v>
      </c>
      <c r="K93" s="201">
        <v>-69</v>
      </c>
      <c r="L93" s="201">
        <v>-57</v>
      </c>
      <c r="M93" s="201">
        <v>7</v>
      </c>
      <c r="N93" s="201">
        <v>0.98</v>
      </c>
      <c r="O93" s="201">
        <v>0.67</v>
      </c>
      <c r="P93" s="201">
        <v>0.78</v>
      </c>
      <c r="Q93" s="201">
        <v>0.81</v>
      </c>
    </row>
    <row r="94" spans="2:17" x14ac:dyDescent="0.25">
      <c r="B94" s="201" t="s">
        <v>543</v>
      </c>
      <c r="C94" s="201" t="s">
        <v>738</v>
      </c>
      <c r="D94" s="201">
        <v>25000</v>
      </c>
      <c r="E94" s="201">
        <v>40000</v>
      </c>
      <c r="F94" s="201">
        <v>10000</v>
      </c>
      <c r="G94" s="201">
        <v>25000</v>
      </c>
      <c r="H94" s="201">
        <v>5</v>
      </c>
      <c r="I94" s="201">
        <v>61</v>
      </c>
      <c r="J94" s="201">
        <v>-43</v>
      </c>
      <c r="K94" s="201">
        <v>-66</v>
      </c>
      <c r="L94" s="201">
        <v>-56</v>
      </c>
      <c r="M94" s="201">
        <v>9</v>
      </c>
      <c r="N94" s="201">
        <v>1.04</v>
      </c>
      <c r="O94" s="201">
        <v>0.72</v>
      </c>
      <c r="P94" s="201">
        <v>0.92</v>
      </c>
      <c r="Q94" s="201">
        <v>0.89</v>
      </c>
    </row>
    <row r="95" spans="2:17" x14ac:dyDescent="0.25">
      <c r="B95" s="201" t="s">
        <v>545</v>
      </c>
      <c r="C95" s="201" t="s">
        <v>737</v>
      </c>
      <c r="D95" s="201">
        <v>25000</v>
      </c>
      <c r="E95" s="201">
        <v>40000</v>
      </c>
      <c r="F95" s="201">
        <v>10000</v>
      </c>
      <c r="G95" s="201">
        <v>25000</v>
      </c>
      <c r="H95" s="201">
        <v>11</v>
      </c>
      <c r="I95" s="201">
        <v>66</v>
      </c>
      <c r="J95" s="201">
        <v>-41</v>
      </c>
      <c r="K95" s="201">
        <v>-88</v>
      </c>
      <c r="L95" s="201">
        <v>-56</v>
      </c>
      <c r="M95" s="201">
        <v>19</v>
      </c>
      <c r="N95" s="201">
        <v>0.8</v>
      </c>
      <c r="O95" s="201">
        <v>0.45</v>
      </c>
      <c r="P95" s="201">
        <v>0.65</v>
      </c>
      <c r="Q95" s="201">
        <v>0.63</v>
      </c>
    </row>
    <row r="96" spans="2:17" x14ac:dyDescent="0.25">
      <c r="B96" s="201" t="s">
        <v>545</v>
      </c>
      <c r="C96" s="201" t="s">
        <v>738</v>
      </c>
      <c r="D96" s="201">
        <v>25000</v>
      </c>
      <c r="E96" s="201">
        <v>40000</v>
      </c>
      <c r="F96" s="201">
        <v>10000</v>
      </c>
      <c r="G96" s="201">
        <v>25000</v>
      </c>
      <c r="H96" s="201">
        <v>8</v>
      </c>
      <c r="I96" s="201">
        <v>74</v>
      </c>
      <c r="J96" s="201">
        <v>-42</v>
      </c>
      <c r="K96" s="201">
        <v>-82</v>
      </c>
      <c r="L96" s="201">
        <v>-52</v>
      </c>
      <c r="M96" s="201">
        <v>14</v>
      </c>
      <c r="N96" s="201">
        <v>1.07</v>
      </c>
      <c r="O96" s="201">
        <v>0.62</v>
      </c>
      <c r="P96" s="201">
        <v>1.1000000000000001</v>
      </c>
      <c r="Q96" s="201">
        <v>0.93</v>
      </c>
    </row>
    <row r="97" spans="2:17" x14ac:dyDescent="0.25">
      <c r="B97" s="201" t="s">
        <v>547</v>
      </c>
      <c r="C97" s="201" t="s">
        <v>737</v>
      </c>
      <c r="D97" s="201">
        <v>25000</v>
      </c>
      <c r="E97" s="201">
        <v>40000</v>
      </c>
      <c r="F97" s="201">
        <v>10000</v>
      </c>
      <c r="G97" s="201">
        <v>25000</v>
      </c>
      <c r="H97" s="201">
        <v>21</v>
      </c>
      <c r="I97" s="201">
        <v>76</v>
      </c>
      <c r="J97" s="201">
        <v>-37</v>
      </c>
      <c r="K97" s="201">
        <v>-124</v>
      </c>
      <c r="L97" s="201">
        <v>-37</v>
      </c>
      <c r="M97" s="201">
        <v>25</v>
      </c>
      <c r="N97" s="201">
        <v>0.84</v>
      </c>
      <c r="O97" s="201">
        <v>0.35</v>
      </c>
      <c r="P97" s="201">
        <v>0.84</v>
      </c>
      <c r="Q97" s="201">
        <v>0.68</v>
      </c>
    </row>
    <row r="98" spans="2:17" x14ac:dyDescent="0.25">
      <c r="B98" s="201" t="s">
        <v>547</v>
      </c>
      <c r="C98" s="201" t="s">
        <v>738</v>
      </c>
      <c r="D98" s="201">
        <v>25000</v>
      </c>
      <c r="E98" s="201">
        <v>40000</v>
      </c>
      <c r="F98" s="201">
        <v>10000</v>
      </c>
      <c r="G98" s="201">
        <v>25000</v>
      </c>
      <c r="H98" s="201">
        <v>22</v>
      </c>
      <c r="I98" s="201">
        <v>81</v>
      </c>
      <c r="J98" s="201">
        <v>-39</v>
      </c>
      <c r="K98" s="201">
        <v>-134</v>
      </c>
      <c r="L98" s="201">
        <v>-49</v>
      </c>
      <c r="M98" s="201">
        <v>27</v>
      </c>
      <c r="N98" s="201">
        <v>0.85</v>
      </c>
      <c r="O98" s="201">
        <v>0.34</v>
      </c>
      <c r="P98" s="201">
        <v>0.85</v>
      </c>
      <c r="Q98" s="201">
        <v>0.68</v>
      </c>
    </row>
    <row r="99" spans="2:17" x14ac:dyDescent="0.25">
      <c r="B99" s="201" t="s">
        <v>543</v>
      </c>
      <c r="C99" s="201" t="s">
        <v>737</v>
      </c>
      <c r="D99" s="201">
        <v>35000</v>
      </c>
      <c r="E99" s="201">
        <v>40000</v>
      </c>
      <c r="F99" s="201">
        <v>10000</v>
      </c>
      <c r="G99" s="201">
        <v>15000</v>
      </c>
      <c r="H99" s="201">
        <v>72</v>
      </c>
      <c r="I99" s="201">
        <v>106</v>
      </c>
      <c r="J99" s="201">
        <v>37</v>
      </c>
      <c r="K99" s="201">
        <v>24</v>
      </c>
      <c r="L99" s="201">
        <v>24</v>
      </c>
      <c r="M99" s="201">
        <v>69</v>
      </c>
      <c r="N99" s="201">
        <v>1.1200000000000001</v>
      </c>
      <c r="O99" s="201">
        <v>0.78</v>
      </c>
      <c r="P99" s="201">
        <v>0.8</v>
      </c>
      <c r="Q99" s="201">
        <v>0.9</v>
      </c>
    </row>
    <row r="100" spans="2:17" x14ac:dyDescent="0.25">
      <c r="B100" s="201" t="s">
        <v>543</v>
      </c>
      <c r="C100" s="201" t="s">
        <v>738</v>
      </c>
      <c r="D100" s="201">
        <v>35000</v>
      </c>
      <c r="E100" s="201">
        <v>40000</v>
      </c>
      <c r="F100" s="201">
        <v>10000</v>
      </c>
      <c r="G100" s="201">
        <v>15000</v>
      </c>
      <c r="H100" s="201">
        <v>71</v>
      </c>
      <c r="I100" s="201">
        <v>107</v>
      </c>
      <c r="J100" s="201">
        <v>38</v>
      </c>
      <c r="K100" s="201">
        <v>26</v>
      </c>
      <c r="L100" s="201">
        <v>24</v>
      </c>
      <c r="M100" s="201">
        <v>73</v>
      </c>
      <c r="N100" s="201">
        <v>0.94</v>
      </c>
      <c r="O100" s="201">
        <v>0.72</v>
      </c>
      <c r="P100" s="201">
        <v>0.77</v>
      </c>
      <c r="Q100" s="201">
        <v>0.81</v>
      </c>
    </row>
    <row r="101" spans="2:17" x14ac:dyDescent="0.25">
      <c r="B101" s="201" t="s">
        <v>545</v>
      </c>
      <c r="C101" s="201" t="s">
        <v>737</v>
      </c>
      <c r="D101" s="201">
        <v>35000</v>
      </c>
      <c r="E101" s="201">
        <v>40000</v>
      </c>
      <c r="F101" s="201">
        <v>10000</v>
      </c>
      <c r="G101" s="201">
        <v>15000</v>
      </c>
      <c r="H101" s="201">
        <v>75</v>
      </c>
      <c r="I101" s="201">
        <v>107</v>
      </c>
      <c r="J101" s="201">
        <v>44</v>
      </c>
      <c r="K101" s="201">
        <v>33</v>
      </c>
      <c r="L101" s="201">
        <v>32</v>
      </c>
      <c r="M101" s="201">
        <v>77</v>
      </c>
      <c r="N101" s="201">
        <v>0.97</v>
      </c>
      <c r="O101" s="201">
        <v>0.72</v>
      </c>
      <c r="P101" s="201">
        <v>0.7</v>
      </c>
      <c r="Q101" s="201">
        <v>0.8</v>
      </c>
    </row>
    <row r="102" spans="2:17" x14ac:dyDescent="0.25">
      <c r="B102" s="201" t="s">
        <v>545</v>
      </c>
      <c r="C102" s="201" t="s">
        <v>738</v>
      </c>
      <c r="D102" s="201">
        <v>35000</v>
      </c>
      <c r="E102" s="201">
        <v>40000</v>
      </c>
      <c r="F102" s="201">
        <v>10000</v>
      </c>
      <c r="G102" s="201">
        <v>15000</v>
      </c>
      <c r="H102" s="201">
        <v>72</v>
      </c>
      <c r="I102" s="201">
        <v>108</v>
      </c>
      <c r="J102" s="201">
        <v>46</v>
      </c>
      <c r="K102" s="201">
        <v>39</v>
      </c>
      <c r="L102" s="201">
        <v>24</v>
      </c>
      <c r="M102" s="201">
        <v>76</v>
      </c>
      <c r="N102" s="201">
        <v>1.1399999999999999</v>
      </c>
      <c r="O102" s="201">
        <v>0.89</v>
      </c>
      <c r="P102" s="201">
        <v>0.75</v>
      </c>
      <c r="Q102" s="201">
        <v>0.93</v>
      </c>
    </row>
    <row r="103" spans="2:17" x14ac:dyDescent="0.25">
      <c r="B103" s="201" t="s">
        <v>547</v>
      </c>
      <c r="C103" s="201" t="s">
        <v>737</v>
      </c>
      <c r="D103" s="201">
        <v>35000</v>
      </c>
      <c r="E103" s="201">
        <v>40000</v>
      </c>
      <c r="F103" s="201">
        <v>10000</v>
      </c>
      <c r="G103" s="201">
        <v>15000</v>
      </c>
      <c r="H103" s="201">
        <v>79</v>
      </c>
      <c r="I103" s="201">
        <v>111</v>
      </c>
      <c r="J103" s="201">
        <v>61</v>
      </c>
      <c r="K103" s="201">
        <v>56</v>
      </c>
      <c r="L103" s="201">
        <v>43</v>
      </c>
      <c r="M103" s="201">
        <v>76</v>
      </c>
      <c r="N103" s="201">
        <v>2.57</v>
      </c>
      <c r="O103" s="201">
        <v>1.8</v>
      </c>
      <c r="P103" s="201">
        <v>1.1200000000000001</v>
      </c>
      <c r="Q103" s="201">
        <v>1.83</v>
      </c>
    </row>
    <row r="104" spans="2:17" x14ac:dyDescent="0.25">
      <c r="B104" s="201" t="s">
        <v>547</v>
      </c>
      <c r="C104" s="201" t="s">
        <v>738</v>
      </c>
      <c r="D104" s="201">
        <v>35000</v>
      </c>
      <c r="E104" s="201">
        <v>40000</v>
      </c>
      <c r="F104" s="201">
        <v>10000</v>
      </c>
      <c r="G104" s="201">
        <v>15000</v>
      </c>
      <c r="H104" s="201">
        <v>80</v>
      </c>
      <c r="I104" s="201">
        <v>118</v>
      </c>
      <c r="J104" s="201">
        <v>63</v>
      </c>
      <c r="K104" s="201">
        <v>60</v>
      </c>
      <c r="L104" s="201">
        <v>41</v>
      </c>
      <c r="M104" s="201">
        <v>80</v>
      </c>
      <c r="N104" s="201">
        <v>2.1800000000000002</v>
      </c>
      <c r="O104" s="201">
        <v>1.76</v>
      </c>
      <c r="P104" s="201">
        <v>0.93</v>
      </c>
      <c r="Q104" s="201">
        <v>1.62</v>
      </c>
    </row>
    <row r="105" spans="2:17" x14ac:dyDescent="0.25">
      <c r="B105" s="201" t="s">
        <v>543</v>
      </c>
      <c r="C105" s="201" t="s">
        <v>737</v>
      </c>
      <c r="D105" s="201">
        <v>15000</v>
      </c>
      <c r="E105" s="201">
        <v>10000</v>
      </c>
      <c r="F105" s="201">
        <v>35000</v>
      </c>
      <c r="G105" s="201">
        <v>40000</v>
      </c>
      <c r="H105" s="201">
        <v>-70</v>
      </c>
      <c r="I105" s="201">
        <v>-11</v>
      </c>
      <c r="J105" s="201">
        <v>-145</v>
      </c>
      <c r="K105" s="201">
        <v>-117</v>
      </c>
      <c r="L105" s="201">
        <v>-115</v>
      </c>
      <c r="M105" s="201">
        <v>-70</v>
      </c>
      <c r="N105" s="201">
        <v>0.79</v>
      </c>
      <c r="O105" s="201">
        <v>1.26</v>
      </c>
      <c r="P105" s="201">
        <v>1.31</v>
      </c>
      <c r="Q105" s="201">
        <v>1.1200000000000001</v>
      </c>
    </row>
    <row r="106" spans="2:17" x14ac:dyDescent="0.25">
      <c r="B106" s="201" t="s">
        <v>543</v>
      </c>
      <c r="C106" s="201" t="s">
        <v>738</v>
      </c>
      <c r="D106" s="201">
        <v>15000</v>
      </c>
      <c r="E106" s="201">
        <v>10000</v>
      </c>
      <c r="F106" s="201">
        <v>35000</v>
      </c>
      <c r="G106" s="201">
        <v>40000</v>
      </c>
      <c r="H106" s="201">
        <v>-70</v>
      </c>
      <c r="I106" s="201">
        <v>-8</v>
      </c>
      <c r="J106" s="201">
        <v>-143</v>
      </c>
      <c r="K106" s="201">
        <v>-119</v>
      </c>
      <c r="L106" s="201">
        <v>-121</v>
      </c>
      <c r="M106" s="201">
        <v>-74</v>
      </c>
      <c r="N106" s="201">
        <v>0.96</v>
      </c>
      <c r="O106" s="201">
        <v>1.43</v>
      </c>
      <c r="P106" s="201">
        <v>1.22</v>
      </c>
      <c r="Q106" s="201">
        <v>1.2</v>
      </c>
    </row>
    <row r="107" spans="2:17" x14ac:dyDescent="0.25">
      <c r="B107" s="201" t="s">
        <v>545</v>
      </c>
      <c r="C107" s="201" t="s">
        <v>737</v>
      </c>
      <c r="D107" s="201">
        <v>15000</v>
      </c>
      <c r="E107" s="201">
        <v>10000</v>
      </c>
      <c r="F107" s="201">
        <v>35000</v>
      </c>
      <c r="G107" s="201">
        <v>40000</v>
      </c>
      <c r="H107" s="201">
        <v>-71</v>
      </c>
      <c r="I107" s="201">
        <v>-6</v>
      </c>
      <c r="J107" s="201">
        <v>-162</v>
      </c>
      <c r="K107" s="201">
        <v>-125</v>
      </c>
      <c r="L107" s="201">
        <v>-122</v>
      </c>
      <c r="M107" s="201">
        <v>-66</v>
      </c>
      <c r="N107" s="201">
        <v>0.62</v>
      </c>
      <c r="O107" s="201">
        <v>1.02</v>
      </c>
      <c r="P107" s="201">
        <v>1.07</v>
      </c>
      <c r="Q107" s="201">
        <v>0.9</v>
      </c>
    </row>
    <row r="108" spans="2:17" x14ac:dyDescent="0.25">
      <c r="B108" s="201" t="s">
        <v>545</v>
      </c>
      <c r="C108" s="201" t="s">
        <v>738</v>
      </c>
      <c r="D108" s="201">
        <v>15000</v>
      </c>
      <c r="E108" s="201">
        <v>10000</v>
      </c>
      <c r="F108" s="201">
        <v>35000</v>
      </c>
      <c r="G108" s="201">
        <v>40000</v>
      </c>
      <c r="H108" s="201">
        <v>-68</v>
      </c>
      <c r="I108" s="201">
        <v>-5</v>
      </c>
      <c r="J108" s="201">
        <v>-159</v>
      </c>
      <c r="K108" s="201">
        <v>-125</v>
      </c>
      <c r="L108" s="201">
        <v>-119</v>
      </c>
      <c r="M108" s="201">
        <v>-68</v>
      </c>
      <c r="N108" s="201">
        <v>0.69</v>
      </c>
      <c r="O108" s="201">
        <v>1.1100000000000001</v>
      </c>
      <c r="P108" s="201">
        <v>1.24</v>
      </c>
      <c r="Q108" s="201">
        <v>1.01</v>
      </c>
    </row>
    <row r="109" spans="2:17" x14ac:dyDescent="0.25">
      <c r="B109" s="201" t="s">
        <v>547</v>
      </c>
      <c r="C109" s="201" t="s">
        <v>737</v>
      </c>
      <c r="D109" s="201">
        <v>15000</v>
      </c>
      <c r="E109" s="201">
        <v>10000</v>
      </c>
      <c r="F109" s="201">
        <v>35000</v>
      </c>
      <c r="G109" s="201">
        <v>40000</v>
      </c>
      <c r="H109" s="201">
        <v>-66</v>
      </c>
      <c r="I109" s="201">
        <v>-1</v>
      </c>
      <c r="J109" s="201">
        <v>-189</v>
      </c>
      <c r="K109" s="201">
        <v>-146</v>
      </c>
      <c r="L109" s="201">
        <v>-147</v>
      </c>
      <c r="M109" s="201">
        <v>-45</v>
      </c>
      <c r="N109" s="201">
        <v>0.3</v>
      </c>
      <c r="O109" s="201">
        <v>0.43</v>
      </c>
      <c r="P109" s="201">
        <v>0.42</v>
      </c>
      <c r="Q109" s="201">
        <v>0.38</v>
      </c>
    </row>
    <row r="110" spans="2:17" x14ac:dyDescent="0.25">
      <c r="B110" s="201" t="s">
        <v>547</v>
      </c>
      <c r="C110" s="201" t="s">
        <v>738</v>
      </c>
      <c r="D110" s="201">
        <v>15000</v>
      </c>
      <c r="E110" s="201">
        <v>10000</v>
      </c>
      <c r="F110" s="201">
        <v>35000</v>
      </c>
      <c r="G110" s="201">
        <v>40000</v>
      </c>
      <c r="H110" s="201">
        <v>-70</v>
      </c>
      <c r="I110" s="201">
        <v>3</v>
      </c>
      <c r="J110" s="201">
        <v>-185</v>
      </c>
      <c r="K110" s="201">
        <v>-158</v>
      </c>
      <c r="L110" s="201">
        <v>-142</v>
      </c>
      <c r="M110" s="201">
        <v>-61</v>
      </c>
      <c r="N110" s="201">
        <v>0.52</v>
      </c>
      <c r="O110" s="201">
        <v>0.66</v>
      </c>
      <c r="P110" s="201">
        <v>1.01</v>
      </c>
      <c r="Q110" s="201">
        <v>0.73</v>
      </c>
    </row>
  </sheetData>
  <mergeCells count="18">
    <mergeCell ref="H15:J20"/>
    <mergeCell ref="H21:J26"/>
    <mergeCell ref="H27:J32"/>
    <mergeCell ref="B2:S2"/>
    <mergeCell ref="B3:S4"/>
    <mergeCell ref="B27:D32"/>
    <mergeCell ref="H8:J8"/>
    <mergeCell ref="N9:P14"/>
    <mergeCell ref="N15:P20"/>
    <mergeCell ref="N21:P26"/>
    <mergeCell ref="N27:P32"/>
    <mergeCell ref="B7:S7"/>
    <mergeCell ref="B9:D14"/>
    <mergeCell ref="B8:D8"/>
    <mergeCell ref="B15:D20"/>
    <mergeCell ref="B21:D26"/>
    <mergeCell ref="N8:P8"/>
    <mergeCell ref="H9:J14"/>
  </mergeCells>
  <conditionalFormatting sqref="S9:S32 M9:M32 G9:G32">
    <cfRule type="colorScale" priority="2">
      <colorScale>
        <cfvo type="min"/>
        <cfvo type="percentile" val="50"/>
        <cfvo type="max"/>
        <color rgb="FFF8696B"/>
        <color rgb="FFFFEB84"/>
        <color rgb="FF63BE7B"/>
      </colorScale>
    </cfRule>
  </conditionalFormatting>
  <conditionalFormatting sqref="S9:S18 M9:M32 G9:G32 S20:S32">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237" t="s">
        <v>16</v>
      </c>
      <c r="C2" s="237"/>
      <c r="D2" s="237"/>
      <c r="E2" s="237"/>
      <c r="F2" s="237"/>
      <c r="G2" s="237"/>
      <c r="H2" s="237"/>
      <c r="I2" s="237"/>
    </row>
    <row r="4" spans="2:9" x14ac:dyDescent="0.25">
      <c r="B4" s="241" t="s">
        <v>13</v>
      </c>
      <c r="C4" s="241"/>
      <c r="D4" s="241"/>
      <c r="F4" s="241" t="s">
        <v>15</v>
      </c>
      <c r="G4" s="241"/>
      <c r="H4" s="241"/>
      <c r="I4" s="241"/>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41" t="s">
        <v>14</v>
      </c>
      <c r="C8" s="241"/>
      <c r="D8" s="241"/>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zoomScale="85" zoomScaleNormal="85" workbookViewId="0">
      <selection activeCell="AC18" sqref="AC18"/>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237" t="s">
        <v>656</v>
      </c>
      <c r="C2" s="237"/>
      <c r="D2" s="237"/>
      <c r="E2" s="237"/>
      <c r="F2" s="237"/>
      <c r="G2" s="237"/>
      <c r="H2" s="237"/>
      <c r="I2" s="237"/>
      <c r="J2" s="237"/>
      <c r="K2" s="237"/>
      <c r="L2" s="237"/>
      <c r="M2" s="237"/>
      <c r="N2" s="237"/>
      <c r="O2" s="237"/>
      <c r="P2" s="237"/>
      <c r="Q2" s="237"/>
      <c r="R2" s="237"/>
      <c r="S2" s="237"/>
      <c r="T2" s="237"/>
      <c r="U2" s="237"/>
    </row>
    <row r="3" spans="2:22" ht="75.75" customHeight="1" x14ac:dyDescent="0.25">
      <c r="B3" s="249" t="s">
        <v>657</v>
      </c>
      <c r="C3" s="250"/>
      <c r="D3" s="250"/>
      <c r="E3" s="250"/>
      <c r="F3" s="250"/>
      <c r="G3" s="250"/>
      <c r="H3" s="250"/>
      <c r="I3" s="250"/>
      <c r="J3" s="250"/>
      <c r="K3" s="250"/>
      <c r="L3" s="250"/>
      <c r="M3" s="250"/>
      <c r="N3" s="250"/>
      <c r="O3" s="250"/>
      <c r="P3" s="250"/>
      <c r="Q3" s="250"/>
      <c r="R3" s="250"/>
      <c r="S3" s="250"/>
      <c r="T3" s="250"/>
      <c r="U3" s="250"/>
    </row>
    <row r="4" spans="2:22" ht="91.5" customHeight="1" x14ac:dyDescent="0.25">
      <c r="B4" s="250"/>
      <c r="C4" s="250"/>
      <c r="D4" s="250"/>
      <c r="E4" s="250"/>
      <c r="F4" s="250"/>
      <c r="G4" s="250"/>
      <c r="H4" s="250"/>
      <c r="I4" s="250"/>
      <c r="J4" s="250"/>
      <c r="K4" s="250"/>
      <c r="L4" s="250"/>
      <c r="M4" s="250"/>
      <c r="N4" s="250"/>
      <c r="O4" s="250"/>
      <c r="P4" s="250"/>
      <c r="Q4" s="250"/>
      <c r="R4" s="250"/>
      <c r="S4" s="250"/>
      <c r="T4" s="250"/>
      <c r="U4" s="250"/>
    </row>
    <row r="7" spans="2:22" x14ac:dyDescent="0.25">
      <c r="C7" s="338" t="s">
        <v>349</v>
      </c>
      <c r="D7" s="338"/>
      <c r="E7" s="338"/>
      <c r="F7" s="338"/>
      <c r="H7" s="74" t="s">
        <v>641</v>
      </c>
    </row>
    <row r="8" spans="2:22" x14ac:dyDescent="0.25">
      <c r="B8" s="2" t="s">
        <v>358</v>
      </c>
      <c r="C8" s="4">
        <v>135</v>
      </c>
      <c r="D8" s="4">
        <v>65</v>
      </c>
      <c r="E8" s="4">
        <v>-5</v>
      </c>
      <c r="F8" s="4">
        <v>-210</v>
      </c>
      <c r="H8" s="135">
        <v>7.5</v>
      </c>
    </row>
    <row r="10" spans="2:22" x14ac:dyDescent="0.25">
      <c r="B10" s="241" t="s">
        <v>636</v>
      </c>
      <c r="C10" s="241"/>
      <c r="D10" s="241"/>
      <c r="E10" s="241"/>
      <c r="F10" s="241"/>
      <c r="G10" s="241"/>
      <c r="H10" s="241"/>
      <c r="I10" s="241"/>
      <c r="J10" s="241"/>
      <c r="K10" s="241"/>
      <c r="M10" s="241" t="s">
        <v>638</v>
      </c>
      <c r="N10" s="241"/>
      <c r="O10" s="241"/>
      <c r="P10" s="241"/>
      <c r="Q10" s="241"/>
      <c r="R10" s="241"/>
      <c r="S10" s="241"/>
      <c r="T10" s="241"/>
      <c r="U10" s="241"/>
      <c r="V10" s="241"/>
    </row>
    <row r="11" spans="2:22" ht="14.25" customHeight="1" x14ac:dyDescent="0.25">
      <c r="B11" s="137" t="s">
        <v>331</v>
      </c>
      <c r="C11" s="135" t="s">
        <v>259</v>
      </c>
      <c r="D11" s="135" t="s">
        <v>332</v>
      </c>
      <c r="E11" s="135"/>
      <c r="F11" s="135"/>
      <c r="G11" s="138" t="s">
        <v>334</v>
      </c>
      <c r="H11" s="334"/>
      <c r="I11" s="292" t="s">
        <v>642</v>
      </c>
      <c r="J11" s="292"/>
      <c r="K11" s="292"/>
      <c r="M11" s="137" t="s">
        <v>351</v>
      </c>
      <c r="N11" s="135" t="s">
        <v>259</v>
      </c>
      <c r="O11" s="135" t="s">
        <v>332</v>
      </c>
      <c r="P11" s="135"/>
      <c r="Q11" s="135"/>
      <c r="R11" s="138" t="s">
        <v>334</v>
      </c>
      <c r="S11" s="334"/>
      <c r="T11" s="292" t="s">
        <v>642</v>
      </c>
      <c r="U11" s="292"/>
      <c r="V11" s="292"/>
    </row>
    <row r="12" spans="2:22" x14ac:dyDescent="0.25">
      <c r="B12" s="138" t="s">
        <v>343</v>
      </c>
      <c r="C12" s="135">
        <v>25000</v>
      </c>
      <c r="D12" s="135">
        <v>25000</v>
      </c>
      <c r="E12" s="135">
        <v>25000</v>
      </c>
      <c r="F12" s="135">
        <v>25000</v>
      </c>
      <c r="G12" s="337">
        <f>C13*$C$8+D13*$D$8+E13*$E$8+F13*$F$8</f>
        <v>-3.75</v>
      </c>
      <c r="H12" s="335"/>
      <c r="I12" s="151" t="s">
        <v>643</v>
      </c>
      <c r="J12" s="139"/>
      <c r="K12" s="139"/>
      <c r="M12" s="138" t="s">
        <v>343</v>
      </c>
      <c r="N12" s="135">
        <v>20000</v>
      </c>
      <c r="O12" s="135">
        <v>30000</v>
      </c>
      <c r="P12" s="135">
        <v>25000</v>
      </c>
      <c r="Q12" s="135">
        <v>25000</v>
      </c>
      <c r="R12" s="337">
        <f>N13*$C$8+O13*$D$8+P13*$E$8+Q13*$F$8</f>
        <v>49.400000000000006</v>
      </c>
      <c r="S12" s="335"/>
      <c r="T12" s="151" t="s">
        <v>644</v>
      </c>
      <c r="U12" s="151" t="s">
        <v>645</v>
      </c>
      <c r="V12" s="139"/>
    </row>
    <row r="13" spans="2:22" x14ac:dyDescent="0.25">
      <c r="B13" s="138" t="s">
        <v>338</v>
      </c>
      <c r="C13" s="68">
        <v>0.25</v>
      </c>
      <c r="D13" s="68">
        <v>0.25</v>
      </c>
      <c r="E13" s="68">
        <v>0.25</v>
      </c>
      <c r="F13" s="68">
        <v>0.25</v>
      </c>
      <c r="G13" s="337"/>
      <c r="H13" s="336"/>
      <c r="I13" s="152">
        <f>K19/K22</f>
        <v>0.86422413793103425</v>
      </c>
      <c r="J13" s="153"/>
      <c r="K13" s="153"/>
      <c r="M13" s="138" t="s">
        <v>338</v>
      </c>
      <c r="N13" s="68">
        <v>0.37</v>
      </c>
      <c r="O13" s="68">
        <v>0.33</v>
      </c>
      <c r="P13" s="68">
        <v>0.2</v>
      </c>
      <c r="Q13" s="68">
        <v>0.1</v>
      </c>
      <c r="R13" s="337"/>
      <c r="S13" s="336"/>
      <c r="T13" s="152">
        <f>V16/V19</f>
        <v>0.77898089171974516</v>
      </c>
      <c r="U13" s="153">
        <f>V16/V18</f>
        <v>0.6866928691746208</v>
      </c>
      <c r="V13" s="153"/>
    </row>
    <row r="14" spans="2:22" x14ac:dyDescent="0.25">
      <c r="B14" s="243" t="s">
        <v>333</v>
      </c>
      <c r="C14" s="292" t="s">
        <v>336</v>
      </c>
      <c r="D14" s="292"/>
      <c r="E14" s="292"/>
      <c r="F14" s="292"/>
      <c r="G14" s="292"/>
      <c r="H14" s="292"/>
      <c r="I14" s="292"/>
      <c r="J14" s="292"/>
      <c r="K14" s="292"/>
      <c r="M14" s="243" t="s">
        <v>333</v>
      </c>
      <c r="N14" s="292" t="s">
        <v>336</v>
      </c>
      <c r="O14" s="292"/>
      <c r="P14" s="292"/>
      <c r="Q14" s="292"/>
      <c r="R14" s="292"/>
      <c r="S14" s="292"/>
      <c r="T14" s="292"/>
      <c r="U14" s="292"/>
      <c r="V14" s="292"/>
    </row>
    <row r="15" spans="2:22" x14ac:dyDescent="0.25">
      <c r="B15" s="240"/>
      <c r="C15" s="2" t="s">
        <v>326</v>
      </c>
      <c r="D15" s="2" t="s">
        <v>327</v>
      </c>
      <c r="E15" s="2" t="s">
        <v>328</v>
      </c>
      <c r="F15" s="2" t="s">
        <v>337</v>
      </c>
      <c r="G15" s="2" t="s">
        <v>352</v>
      </c>
      <c r="H15" s="2" t="s">
        <v>334</v>
      </c>
      <c r="I15" s="2" t="s">
        <v>335</v>
      </c>
      <c r="J15" s="2" t="s">
        <v>353</v>
      </c>
      <c r="K15" s="138" t="s">
        <v>640</v>
      </c>
      <c r="M15" s="240"/>
      <c r="N15" s="138" t="s">
        <v>326</v>
      </c>
      <c r="O15" s="138" t="s">
        <v>327</v>
      </c>
      <c r="P15" s="138" t="s">
        <v>328</v>
      </c>
      <c r="Q15" s="138" t="s">
        <v>337</v>
      </c>
      <c r="R15" s="138" t="s">
        <v>352</v>
      </c>
      <c r="S15" s="138" t="s">
        <v>334</v>
      </c>
      <c r="T15" s="138" t="s">
        <v>335</v>
      </c>
      <c r="U15" s="138" t="s">
        <v>353</v>
      </c>
      <c r="V15" s="138" t="s">
        <v>640</v>
      </c>
    </row>
    <row r="16" spans="2:22" x14ac:dyDescent="0.25">
      <c r="B16" s="2" t="s">
        <v>347</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138" t="s">
        <v>339</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350</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344</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348</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138" t="s">
        <v>354</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339</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138" t="s">
        <v>355</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340</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138" t="s">
        <v>356</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341</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357</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342</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344</v>
      </c>
      <c r="C23" s="154">
        <v>0.28999999999999998</v>
      </c>
      <c r="D23" s="154">
        <v>0.28000000000000003</v>
      </c>
      <c r="E23" s="154">
        <v>0.24</v>
      </c>
      <c r="F23" s="154">
        <v>0.19</v>
      </c>
      <c r="G23" s="70">
        <v>27000</v>
      </c>
      <c r="H23" s="71">
        <f t="shared" si="0"/>
        <v>16.25</v>
      </c>
      <c r="I23" s="71">
        <f t="shared" si="1"/>
        <v>20</v>
      </c>
      <c r="J23" s="64">
        <f t="shared" si="2"/>
        <v>10</v>
      </c>
      <c r="K23" s="43">
        <f t="shared" si="6"/>
        <v>1.3333333333333333</v>
      </c>
      <c r="M23" s="241" t="s">
        <v>639</v>
      </c>
      <c r="N23" s="241"/>
      <c r="O23" s="241"/>
      <c r="P23" s="241"/>
      <c r="Q23" s="241"/>
      <c r="R23" s="241"/>
      <c r="S23" s="241"/>
      <c r="T23" s="241"/>
      <c r="U23" s="241"/>
      <c r="V23" s="241"/>
    </row>
    <row r="24" spans="2:22" x14ac:dyDescent="0.25">
      <c r="B24" s="69" t="s">
        <v>345</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37" t="s">
        <v>351</v>
      </c>
      <c r="N24" s="135" t="s">
        <v>259</v>
      </c>
      <c r="O24" s="135" t="s">
        <v>332</v>
      </c>
      <c r="P24" s="135"/>
      <c r="Q24" s="135"/>
      <c r="R24" s="138" t="s">
        <v>334</v>
      </c>
      <c r="S24" s="334"/>
      <c r="T24" s="292" t="s">
        <v>642</v>
      </c>
      <c r="U24" s="292"/>
      <c r="V24" s="292"/>
    </row>
    <row r="25" spans="2:22" x14ac:dyDescent="0.25">
      <c r="B25" s="2" t="s">
        <v>346</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138" t="s">
        <v>343</v>
      </c>
      <c r="N25" s="135">
        <v>20000</v>
      </c>
      <c r="O25" s="135">
        <v>38000</v>
      </c>
      <c r="P25" s="135">
        <v>25000</v>
      </c>
      <c r="Q25" s="135">
        <v>17000</v>
      </c>
      <c r="R25" s="337">
        <f>N26*$C$8+O26*$D$8+P26*$E$8+Q26*$F$8</f>
        <v>101.50000000000001</v>
      </c>
      <c r="S25" s="335"/>
      <c r="T25" s="151" t="s">
        <v>644</v>
      </c>
      <c r="U25" s="151" t="s">
        <v>647</v>
      </c>
      <c r="V25" s="151" t="s">
        <v>649</v>
      </c>
    </row>
    <row r="26" spans="2:22" x14ac:dyDescent="0.25">
      <c r="M26" s="138" t="s">
        <v>338</v>
      </c>
      <c r="N26" s="68">
        <v>0.66</v>
      </c>
      <c r="O26" s="68">
        <v>0.26</v>
      </c>
      <c r="P26" s="68">
        <v>0.06</v>
      </c>
      <c r="Q26" s="68">
        <v>0.02</v>
      </c>
      <c r="R26" s="337"/>
      <c r="S26" s="336"/>
      <c r="T26" s="152">
        <f>V29/V32</f>
        <v>0.59251769464105075</v>
      </c>
      <c r="U26" s="153">
        <f>V29/V35</f>
        <v>0.54410399257195841</v>
      </c>
      <c r="V26" s="153">
        <f>V29/V31</f>
        <v>0.70179640718562775</v>
      </c>
    </row>
    <row r="27" spans="2:22" x14ac:dyDescent="0.25">
      <c r="B27" s="241" t="s">
        <v>637</v>
      </c>
      <c r="C27" s="241"/>
      <c r="D27" s="241"/>
      <c r="E27" s="241"/>
      <c r="F27" s="241"/>
      <c r="G27" s="241"/>
      <c r="H27" s="241"/>
      <c r="I27" s="241"/>
      <c r="J27" s="241"/>
      <c r="K27" s="241"/>
      <c r="M27" s="243" t="s">
        <v>333</v>
      </c>
      <c r="N27" s="292" t="s">
        <v>336</v>
      </c>
      <c r="O27" s="292"/>
      <c r="P27" s="292"/>
      <c r="Q27" s="292"/>
      <c r="R27" s="292"/>
      <c r="S27" s="292"/>
      <c r="T27" s="292"/>
      <c r="U27" s="292"/>
      <c r="V27" s="292"/>
    </row>
    <row r="28" spans="2:22" x14ac:dyDescent="0.25">
      <c r="B28" s="137" t="s">
        <v>351</v>
      </c>
      <c r="C28" s="135" t="s">
        <v>259</v>
      </c>
      <c r="D28" s="135" t="s">
        <v>332</v>
      </c>
      <c r="E28" s="135"/>
      <c r="F28" s="135"/>
      <c r="G28" s="138" t="s">
        <v>334</v>
      </c>
      <c r="H28" s="334"/>
      <c r="I28" s="292" t="s">
        <v>642</v>
      </c>
      <c r="J28" s="292"/>
      <c r="K28" s="292"/>
      <c r="M28" s="240"/>
      <c r="N28" s="138" t="s">
        <v>326</v>
      </c>
      <c r="O28" s="138" t="s">
        <v>327</v>
      </c>
      <c r="P28" s="138" t="s">
        <v>328</v>
      </c>
      <c r="Q28" s="138" t="s">
        <v>337</v>
      </c>
      <c r="R28" s="138" t="s">
        <v>352</v>
      </c>
      <c r="S28" s="138" t="s">
        <v>334</v>
      </c>
      <c r="T28" s="138" t="s">
        <v>335</v>
      </c>
      <c r="U28" s="138" t="s">
        <v>353</v>
      </c>
      <c r="V28" s="138" t="s">
        <v>640</v>
      </c>
    </row>
    <row r="29" spans="2:22" x14ac:dyDescent="0.25">
      <c r="B29" s="138" t="s">
        <v>343</v>
      </c>
      <c r="C29" s="135">
        <v>25000</v>
      </c>
      <c r="D29" s="135">
        <v>25000</v>
      </c>
      <c r="E29" s="135">
        <v>25000</v>
      </c>
      <c r="F29" s="135">
        <v>25000</v>
      </c>
      <c r="G29" s="337">
        <f>C30*$C$8+D30*$D$8+E30*$E$8+F30*$F$8</f>
        <v>-5.1499999999999986</v>
      </c>
      <c r="H29" s="335"/>
      <c r="I29" s="151" t="s">
        <v>643</v>
      </c>
      <c r="J29" s="139"/>
      <c r="K29" s="139"/>
      <c r="M29" s="138" t="s">
        <v>339</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138" t="s">
        <v>338</v>
      </c>
      <c r="C30" s="68">
        <v>0.24</v>
      </c>
      <c r="D30" s="68">
        <v>0.25</v>
      </c>
      <c r="E30" s="68">
        <v>0.26</v>
      </c>
      <c r="F30" s="68">
        <v>0.25</v>
      </c>
      <c r="G30" s="337"/>
      <c r="H30" s="336"/>
      <c r="I30" s="152">
        <f>K36/K39</f>
        <v>0.93123486682808709</v>
      </c>
      <c r="J30" s="153"/>
      <c r="K30" s="153"/>
      <c r="M30" s="69" t="s">
        <v>344</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43" t="s">
        <v>333</v>
      </c>
      <c r="C31" s="292" t="s">
        <v>336</v>
      </c>
      <c r="D31" s="292"/>
      <c r="E31" s="292"/>
      <c r="F31" s="292"/>
      <c r="G31" s="292"/>
      <c r="H31" s="292"/>
      <c r="I31" s="292"/>
      <c r="J31" s="292"/>
      <c r="K31" s="292"/>
      <c r="M31" s="138" t="s">
        <v>354</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40"/>
      <c r="C32" s="138" t="s">
        <v>326</v>
      </c>
      <c r="D32" s="138" t="s">
        <v>327</v>
      </c>
      <c r="E32" s="138" t="s">
        <v>328</v>
      </c>
      <c r="F32" s="138" t="s">
        <v>337</v>
      </c>
      <c r="G32" s="138" t="s">
        <v>352</v>
      </c>
      <c r="H32" s="138" t="s">
        <v>334</v>
      </c>
      <c r="I32" s="138" t="s">
        <v>335</v>
      </c>
      <c r="J32" s="138" t="s">
        <v>353</v>
      </c>
      <c r="K32" s="138" t="s">
        <v>640</v>
      </c>
      <c r="M32" s="138" t="s">
        <v>355</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138" t="s">
        <v>347</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138" t="s">
        <v>356</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350</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357</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138" t="s">
        <v>348</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138" t="s">
        <v>648</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138" t="s">
        <v>339</v>
      </c>
      <c r="C36" s="68">
        <v>0.55000000000000004</v>
      </c>
      <c r="D36" s="68">
        <v>0.33</v>
      </c>
      <c r="E36" s="68">
        <v>0.1</v>
      </c>
      <c r="F36" s="68">
        <v>0.02</v>
      </c>
      <c r="G36" s="70">
        <v>33000</v>
      </c>
      <c r="H36" s="71">
        <f t="shared" si="12"/>
        <v>91</v>
      </c>
      <c r="I36" s="71">
        <f t="shared" si="13"/>
        <v>96.15</v>
      </c>
      <c r="J36" s="64">
        <f t="shared" si="14"/>
        <v>12.018750000000001</v>
      </c>
      <c r="K36" s="43">
        <f t="shared" si="15"/>
        <v>1.6025</v>
      </c>
      <c r="M36" s="138" t="s">
        <v>360</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138" t="s">
        <v>340</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138" t="s">
        <v>359</v>
      </c>
      <c r="N37" s="154">
        <v>0.59</v>
      </c>
      <c r="O37" s="154">
        <v>0.3</v>
      </c>
      <c r="P37" s="154">
        <v>0.09</v>
      </c>
      <c r="Q37" s="154">
        <v>0.02</v>
      </c>
      <c r="R37" s="70">
        <v>36000</v>
      </c>
      <c r="S37" s="71">
        <f>N37*$C$8+O37*$D$8+P37*$E$8+Q37*$F$8</f>
        <v>94.499999999999986</v>
      </c>
      <c r="T37" s="71">
        <f>S37-R$25</f>
        <v>-7.0000000000000284</v>
      </c>
      <c r="U37" s="64">
        <f>1000*T37/(R37-O$25)</f>
        <v>3.5000000000000142</v>
      </c>
      <c r="V37" s="43">
        <f>U37/$H$8</f>
        <v>0.46666666666666856</v>
      </c>
    </row>
    <row r="38" spans="2:22" x14ac:dyDescent="0.25">
      <c r="B38" s="69" t="s">
        <v>341</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138" t="s">
        <v>342</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41" t="s">
        <v>650</v>
      </c>
      <c r="N39" s="241"/>
      <c r="O39" s="241"/>
      <c r="P39" s="241"/>
      <c r="Q39" s="241"/>
      <c r="R39" s="241"/>
      <c r="S39" s="241"/>
      <c r="T39" s="241"/>
      <c r="U39" s="241"/>
      <c r="V39" s="241"/>
    </row>
    <row r="40" spans="2:22" x14ac:dyDescent="0.25">
      <c r="B40" s="138" t="s">
        <v>344</v>
      </c>
      <c r="C40" s="154">
        <v>0.3</v>
      </c>
      <c r="D40" s="154">
        <v>0.28000000000000003</v>
      </c>
      <c r="E40" s="154">
        <v>0.23</v>
      </c>
      <c r="F40" s="154">
        <v>0.19</v>
      </c>
      <c r="G40" s="70">
        <v>27000</v>
      </c>
      <c r="H40" s="71">
        <f t="shared" si="12"/>
        <v>17.650000000000006</v>
      </c>
      <c r="I40" s="71">
        <f t="shared" si="13"/>
        <v>22.800000000000004</v>
      </c>
      <c r="J40" s="64">
        <f t="shared" si="14"/>
        <v>11.400000000000002</v>
      </c>
      <c r="K40" s="43">
        <f t="shared" si="15"/>
        <v>1.5200000000000002</v>
      </c>
      <c r="M40" s="137" t="s">
        <v>351</v>
      </c>
      <c r="N40" s="135" t="s">
        <v>259</v>
      </c>
      <c r="O40" s="135" t="s">
        <v>332</v>
      </c>
      <c r="P40" s="135"/>
      <c r="Q40" s="135"/>
      <c r="R40" s="138" t="s">
        <v>334</v>
      </c>
      <c r="S40" s="334"/>
      <c r="T40" s="292" t="s">
        <v>642</v>
      </c>
      <c r="U40" s="292"/>
      <c r="V40" s="292"/>
    </row>
    <row r="41" spans="2:22" x14ac:dyDescent="0.25">
      <c r="B41" s="69" t="s">
        <v>345</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138" t="s">
        <v>343</v>
      </c>
      <c r="N41" s="135">
        <v>25000</v>
      </c>
      <c r="O41" s="135">
        <v>20000</v>
      </c>
      <c r="P41" s="135">
        <v>25000</v>
      </c>
      <c r="Q41" s="135">
        <v>30000</v>
      </c>
      <c r="R41" s="337">
        <f>N42*$C$8+O42*$D$8+P42*$E$8+Q42*$F$8</f>
        <v>-66.8</v>
      </c>
      <c r="S41" s="335"/>
      <c r="T41" s="37" t="s">
        <v>652</v>
      </c>
      <c r="U41" s="151" t="s">
        <v>646</v>
      </c>
      <c r="V41" s="151" t="s">
        <v>651</v>
      </c>
    </row>
    <row r="42" spans="2:22" x14ac:dyDescent="0.25">
      <c r="B42" s="138" t="s">
        <v>346</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138" t="s">
        <v>338</v>
      </c>
      <c r="N42" s="68">
        <v>0.13</v>
      </c>
      <c r="O42" s="68">
        <v>0.17499999999999999</v>
      </c>
      <c r="P42" s="68">
        <v>0.245</v>
      </c>
      <c r="Q42" s="68">
        <v>0.45</v>
      </c>
      <c r="R42" s="337"/>
      <c r="S42" s="336"/>
      <c r="T42" s="152">
        <f>V45/V46</f>
        <v>1.2774708410067523</v>
      </c>
      <c r="U42" s="153">
        <f>V45/V47</f>
        <v>1.3166719392597277</v>
      </c>
      <c r="V42" s="153">
        <f>V45/V48</f>
        <v>1.5057887120115772</v>
      </c>
    </row>
    <row r="43" spans="2:22" x14ac:dyDescent="0.25">
      <c r="M43" s="243" t="s">
        <v>333</v>
      </c>
      <c r="N43" s="292" t="s">
        <v>336</v>
      </c>
      <c r="O43" s="292"/>
      <c r="P43" s="292"/>
      <c r="Q43" s="292"/>
      <c r="R43" s="292"/>
      <c r="S43" s="292"/>
      <c r="T43" s="292"/>
      <c r="U43" s="292"/>
      <c r="V43" s="292"/>
    </row>
    <row r="44" spans="2:22" x14ac:dyDescent="0.25">
      <c r="M44" s="240"/>
      <c r="N44" s="138" t="s">
        <v>326</v>
      </c>
      <c r="O44" s="138" t="s">
        <v>327</v>
      </c>
      <c r="P44" s="138" t="s">
        <v>328</v>
      </c>
      <c r="Q44" s="138" t="s">
        <v>337</v>
      </c>
      <c r="R44" s="138" t="s">
        <v>352</v>
      </c>
      <c r="S44" s="138" t="s">
        <v>334</v>
      </c>
      <c r="T44" s="138" t="s">
        <v>335</v>
      </c>
      <c r="U44" s="138" t="s">
        <v>353</v>
      </c>
      <c r="V44" s="138" t="s">
        <v>640</v>
      </c>
    </row>
    <row r="45" spans="2:22" x14ac:dyDescent="0.25">
      <c r="M45" s="138" t="s">
        <v>339</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138" t="s">
        <v>653</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138" t="s">
        <v>654</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138" t="s">
        <v>655</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I11:K11"/>
    <mergeCell ref="B10:K10"/>
    <mergeCell ref="B31:B32"/>
    <mergeCell ref="B14:B15"/>
    <mergeCell ref="G12:G13"/>
    <mergeCell ref="G29:G30"/>
    <mergeCell ref="C14:K14"/>
    <mergeCell ref="C31:K31"/>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41" priority="117" operator="between">
      <formula>-20</formula>
      <formula>20</formula>
    </cfRule>
    <cfRule type="cellIs" dxfId="40" priority="118" operator="lessThan">
      <formula>0</formula>
    </cfRule>
    <cfRule type="cellIs" dxfId="39" priority="119" operator="greaterThan">
      <formula>0</formula>
    </cfRule>
  </conditionalFormatting>
  <conditionalFormatting sqref="H16:I25">
    <cfRule type="cellIs" dxfId="38" priority="81" operator="between">
      <formula>-20</formula>
      <formula>20</formula>
    </cfRule>
    <cfRule type="cellIs" dxfId="37" priority="82" operator="lessThan">
      <formula>0</formula>
    </cfRule>
    <cfRule type="cellIs" dxfId="36" priority="83" operator="greaterThan">
      <formula>0</formula>
    </cfRule>
  </conditionalFormatting>
  <conditionalFormatting sqref="J16:J25 U29:U37 U45:U48">
    <cfRule type="cellIs" dxfId="35" priority="54" operator="lessThan">
      <formula>5</formula>
    </cfRule>
    <cfRule type="cellIs" dxfId="34" priority="55" operator="greaterThan">
      <formula>10</formula>
    </cfRule>
  </conditionalFormatting>
  <conditionalFormatting sqref="I13:K13">
    <cfRule type="cellIs" dxfId="33" priority="51" operator="greaterThan">
      <formula>1</formula>
    </cfRule>
    <cfRule type="cellIs" dxfId="32" priority="52" operator="lessThan">
      <formula>1</formula>
    </cfRule>
  </conditionalFormatting>
  <conditionalFormatting sqref="T26:V26">
    <cfRule type="cellIs" dxfId="31" priority="21" operator="greaterThan">
      <formula>1</formula>
    </cfRule>
    <cfRule type="cellIs" dxfId="30" priority="22" operator="lessThan">
      <formula>1</formula>
    </cfRule>
  </conditionalFormatting>
  <conditionalFormatting sqref="G29:G30">
    <cfRule type="cellIs" dxfId="29" priority="48" operator="between">
      <formula>-20</formula>
      <formula>20</formula>
    </cfRule>
    <cfRule type="cellIs" dxfId="28" priority="49" operator="lessThan">
      <formula>0</formula>
    </cfRule>
    <cfRule type="cellIs" dxfId="27" priority="50" operator="greaterThan">
      <formula>0</formula>
    </cfRule>
  </conditionalFormatting>
  <conditionalFormatting sqref="H33:I42">
    <cfRule type="cellIs" dxfId="26" priority="45" operator="between">
      <formula>-20</formula>
      <formula>20</formula>
    </cfRule>
    <cfRule type="cellIs" dxfId="25" priority="46" operator="lessThan">
      <formula>0</formula>
    </cfRule>
    <cfRule type="cellIs" dxfId="24" priority="47" operator="greaterThan">
      <formula>0</formula>
    </cfRule>
  </conditionalFormatting>
  <conditionalFormatting sqref="J33:J42">
    <cfRule type="cellIs" dxfId="23" priority="43" operator="lessThan">
      <formula>5</formula>
    </cfRule>
    <cfRule type="cellIs" dxfId="22" priority="44" operator="greaterThan">
      <formula>10</formula>
    </cfRule>
  </conditionalFormatting>
  <conditionalFormatting sqref="I30:K30">
    <cfRule type="cellIs" dxfId="21" priority="41" operator="greaterThan">
      <formula>1</formula>
    </cfRule>
    <cfRule type="cellIs" dxfId="20" priority="42" operator="lessThan">
      <formula>1</formula>
    </cfRule>
  </conditionalFormatting>
  <conditionalFormatting sqref="R12:R13">
    <cfRule type="cellIs" dxfId="19" priority="38" operator="between">
      <formula>-20</formula>
      <formula>20</formula>
    </cfRule>
    <cfRule type="cellIs" dxfId="18" priority="39" operator="lessThan">
      <formula>0</formula>
    </cfRule>
    <cfRule type="cellIs" dxfId="17" priority="40" operator="greaterThan">
      <formula>0</formula>
    </cfRule>
  </conditionalFormatting>
  <conditionalFormatting sqref="S16:T21">
    <cfRule type="cellIs" dxfId="16" priority="35" operator="between">
      <formula>-20</formula>
      <formula>20</formula>
    </cfRule>
    <cfRule type="cellIs" dxfId="15" priority="36" operator="lessThan">
      <formula>0</formula>
    </cfRule>
    <cfRule type="cellIs" dxfId="14" priority="37" operator="greaterThan">
      <formula>0</formula>
    </cfRule>
  </conditionalFormatting>
  <conditionalFormatting sqref="U16:U21">
    <cfRule type="cellIs" dxfId="13" priority="33" operator="lessThan">
      <formula>5</formula>
    </cfRule>
    <cfRule type="cellIs" dxfId="12" priority="34" operator="greaterThan">
      <formula>10</formula>
    </cfRule>
  </conditionalFormatting>
  <conditionalFormatting sqref="T13:V13">
    <cfRule type="cellIs" dxfId="11" priority="31" operator="greaterThan">
      <formula>1</formula>
    </cfRule>
    <cfRule type="cellIs" dxfId="10" priority="32" operator="lessThan">
      <formula>1</formula>
    </cfRule>
  </conditionalFormatting>
  <conditionalFormatting sqref="R25:R26">
    <cfRule type="cellIs" dxfId="9" priority="28" operator="between">
      <formula>-20</formula>
      <formula>20</formula>
    </cfRule>
    <cfRule type="cellIs" dxfId="8" priority="29" operator="lessThan">
      <formula>0</formula>
    </cfRule>
    <cfRule type="cellIs" dxfId="7" priority="30" operator="greaterThan">
      <formula>0</formula>
    </cfRule>
  </conditionalFormatting>
  <conditionalFormatting sqref="R41:R42">
    <cfRule type="cellIs" dxfId="6" priority="18" operator="between">
      <formula>-20</formula>
      <formula>20</formula>
    </cfRule>
    <cfRule type="cellIs" dxfId="5" priority="19" operator="lessThan">
      <formula>0</formula>
    </cfRule>
    <cfRule type="cellIs" dxfId="4" priority="20" operator="greaterThan">
      <formula>0</formula>
    </cfRule>
  </conditionalFormatting>
  <conditionalFormatting sqref="T42:V42">
    <cfRule type="cellIs" dxfId="3" priority="11" operator="greaterThan">
      <formula>1</formula>
    </cfRule>
    <cfRule type="cellIs" dxfId="2" priority="1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Riichi Hand</vt:lpstr>
      <vt:lpstr>Hand Score</vt:lpstr>
      <vt:lpstr>Betaori Cost</vt:lpstr>
      <vt:lpstr>Wait Distribution</vt:lpstr>
      <vt:lpstr>Riichi Tile</vt:lpstr>
      <vt:lpstr>Sotogawa</vt:lpstr>
      <vt:lpstr>Dora Danger</vt:lpstr>
      <vt:lpstr>Riichi Winrate</vt:lpstr>
      <vt:lpstr>Oikake Calculator</vt:lpstr>
      <vt:lpstr>Shanten &amp; Width</vt:lpstr>
      <vt:lpstr>Open &amp; Closed Winrate</vt:lpstr>
      <vt:lpstr>Skipping Yakuhai</vt:lpstr>
      <vt:lpstr>Atozuke</vt:lpstr>
      <vt:lpstr>Hand Outcome</vt:lpstr>
      <vt:lpstr>Coinflips</vt:lpstr>
      <vt:lpstr>Mentanpin</vt:lpstr>
      <vt:lpstr>Placement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2023-10-19T05:13:09Z</dcterms:modified>
</cp:coreProperties>
</file>