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2381" documentId="13_ncr:1_{B599BD79-1E9B-4B82-8BF6-C14F1B093005}" xr6:coauthVersionLast="46" xr6:coauthVersionMax="47" xr10:uidLastSave="{EE099E62-0FAD-465F-90A9-743EC33EBED8}"/>
  <bookViews>
    <workbookView xWindow="-110" yWindow="-110" windowWidth="19420" windowHeight="10420" firstSheet="4" activeTab="8"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Dama Winrate" sheetId="26" r:id="rId9"/>
    <sheet name="Oikake Calc" sheetId="8" r:id="rId10"/>
    <sheet name="1-shanten Calc" sheetId="21" r:id="rId11"/>
    <sheet name="Keiten Calc" sheetId="25" r:id="rId12"/>
    <sheet name="Open Tenpai" sheetId="23" r:id="rId13"/>
    <sheet name="Tedashi Reading" sheetId="24" r:id="rId14"/>
    <sheet name="Shanten &amp; Width" sheetId="5" r:id="rId15"/>
    <sheet name="Projected Winrate" sheetId="6" r:id="rId16"/>
    <sheet name="Wall Reading" sheetId="22" r:id="rId17"/>
    <sheet name="Skipping Yakuhai" sheetId="10" r:id="rId18"/>
    <sheet name="Atozuke" sheetId="11" r:id="rId19"/>
    <sheet name="Hand Outcome" sheetId="13" r:id="rId20"/>
    <sheet name="Score Variance" sheetId="20" r:id="rId21"/>
    <sheet name="Coinflips" sheetId="17"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26" l="1"/>
  <c r="F10" i="26"/>
  <c r="E10" i="26"/>
  <c r="D10" i="26"/>
  <c r="C10" i="26"/>
  <c r="G9" i="26"/>
  <c r="F9" i="26"/>
  <c r="E9" i="26"/>
  <c r="D9" i="26"/>
  <c r="C9" i="26"/>
  <c r="G8" i="26"/>
  <c r="F8" i="26"/>
  <c r="E8" i="26"/>
  <c r="D8" i="26"/>
  <c r="C8" i="26"/>
  <c r="W46" i="26"/>
  <c r="W45" i="26"/>
  <c r="W44" i="26"/>
  <c r="W43" i="26"/>
  <c r="W42" i="26"/>
  <c r="W41" i="26"/>
  <c r="W37" i="26"/>
  <c r="W36" i="26"/>
  <c r="W35" i="26"/>
  <c r="W34" i="26"/>
  <c r="W33" i="26"/>
  <c r="W32" i="26"/>
  <c r="W28" i="26"/>
  <c r="W27" i="26"/>
  <c r="W26" i="26"/>
  <c r="W25" i="26"/>
  <c r="W24" i="26"/>
  <c r="W23" i="26"/>
  <c r="W15" i="26"/>
  <c r="W16" i="26"/>
  <c r="W17" i="26"/>
  <c r="W18" i="26"/>
  <c r="W19" i="26"/>
  <c r="W14" i="26"/>
  <c r="AA80" i="3"/>
  <c r="Z80" i="3"/>
  <c r="Y80" i="3"/>
  <c r="X80" i="3"/>
  <c r="W80" i="3"/>
  <c r="X58" i="3"/>
  <c r="Y58" i="3"/>
  <c r="Z58" i="3"/>
  <c r="AA58" i="3"/>
  <c r="W58" i="3"/>
  <c r="AA78" i="3"/>
  <c r="Z78" i="3"/>
  <c r="Y78" i="3"/>
  <c r="X78" i="3"/>
  <c r="W78" i="3"/>
  <c r="AA77" i="3"/>
  <c r="Z77" i="3"/>
  <c r="Y77" i="3"/>
  <c r="X77" i="3"/>
  <c r="W77" i="3"/>
  <c r="AA76" i="3"/>
  <c r="Z76" i="3"/>
  <c r="Y76" i="3"/>
  <c r="X76" i="3"/>
  <c r="W76" i="3"/>
  <c r="AA75" i="3"/>
  <c r="Z75" i="3"/>
  <c r="Y75" i="3"/>
  <c r="X75" i="3"/>
  <c r="W75" i="3"/>
  <c r="AA74" i="3"/>
  <c r="Z74" i="3"/>
  <c r="Y74" i="3"/>
  <c r="X74" i="3"/>
  <c r="W74" i="3"/>
  <c r="AA73" i="3"/>
  <c r="Z73" i="3"/>
  <c r="Y73" i="3"/>
  <c r="X73" i="3"/>
  <c r="W73" i="3"/>
  <c r="AA72" i="3"/>
  <c r="Z72" i="3"/>
  <c r="Y72" i="3"/>
  <c r="X72" i="3"/>
  <c r="W72" i="3"/>
  <c r="AA71" i="3"/>
  <c r="Z71" i="3"/>
  <c r="Y71" i="3"/>
  <c r="X71" i="3"/>
  <c r="W71" i="3"/>
  <c r="AA70" i="3"/>
  <c r="Z70" i="3"/>
  <c r="Y70" i="3"/>
  <c r="X70" i="3"/>
  <c r="W70" i="3"/>
  <c r="AA69" i="3"/>
  <c r="Z69" i="3"/>
  <c r="Y69" i="3"/>
  <c r="X69" i="3"/>
  <c r="W69" i="3"/>
  <c r="AA68" i="3"/>
  <c r="Z68" i="3"/>
  <c r="Y68" i="3"/>
  <c r="X68" i="3"/>
  <c r="W68" i="3"/>
  <c r="AA67" i="3"/>
  <c r="Z67" i="3"/>
  <c r="Y67" i="3"/>
  <c r="X67" i="3"/>
  <c r="W67" i="3"/>
  <c r="AA66" i="3"/>
  <c r="Z66" i="3"/>
  <c r="Y66" i="3"/>
  <c r="X66" i="3"/>
  <c r="W66" i="3"/>
  <c r="AA65" i="3"/>
  <c r="Z65" i="3"/>
  <c r="Y65" i="3"/>
  <c r="X43" i="3"/>
  <c r="Y43" i="3"/>
  <c r="Z43" i="3"/>
  <c r="AA43" i="3"/>
  <c r="W44" i="3"/>
  <c r="X44" i="3"/>
  <c r="Y44" i="3"/>
  <c r="Z44" i="3"/>
  <c r="AA44" i="3"/>
  <c r="W45" i="3"/>
  <c r="X45" i="3"/>
  <c r="Y45" i="3"/>
  <c r="Z45" i="3"/>
  <c r="AA45" i="3"/>
  <c r="W46" i="3"/>
  <c r="X46" i="3"/>
  <c r="Y46" i="3"/>
  <c r="Z46" i="3"/>
  <c r="AA46" i="3"/>
  <c r="W47" i="3"/>
  <c r="X47" i="3"/>
  <c r="Y47" i="3"/>
  <c r="Z47" i="3"/>
  <c r="AA47" i="3"/>
  <c r="W48" i="3"/>
  <c r="X48" i="3"/>
  <c r="Y48" i="3"/>
  <c r="Z48" i="3"/>
  <c r="AA48" i="3"/>
  <c r="W49" i="3"/>
  <c r="X49" i="3"/>
  <c r="Y49" i="3"/>
  <c r="Z49" i="3"/>
  <c r="AA49" i="3"/>
  <c r="W50" i="3"/>
  <c r="X50" i="3"/>
  <c r="Y50" i="3"/>
  <c r="Z50" i="3"/>
  <c r="AA50" i="3"/>
  <c r="W51" i="3"/>
  <c r="X51" i="3"/>
  <c r="Y51" i="3"/>
  <c r="Z51" i="3"/>
  <c r="AA51" i="3"/>
  <c r="W52" i="3"/>
  <c r="X52" i="3"/>
  <c r="Y52" i="3"/>
  <c r="Z52" i="3"/>
  <c r="AA52" i="3"/>
  <c r="W53" i="3"/>
  <c r="X53" i="3"/>
  <c r="Y53" i="3"/>
  <c r="Z53" i="3"/>
  <c r="AA53" i="3"/>
  <c r="W54" i="3"/>
  <c r="X54" i="3"/>
  <c r="Y54" i="3"/>
  <c r="Z54" i="3"/>
  <c r="AA54" i="3"/>
  <c r="W55" i="3"/>
  <c r="X55" i="3"/>
  <c r="Y55" i="3"/>
  <c r="Z55" i="3"/>
  <c r="AA55" i="3"/>
  <c r="W56" i="3"/>
  <c r="X56" i="3"/>
  <c r="Y56" i="3"/>
  <c r="Z56" i="3"/>
  <c r="AA56" i="3"/>
  <c r="W57" i="3"/>
  <c r="X57" i="3"/>
  <c r="Y57" i="3"/>
  <c r="Z57" i="3"/>
  <c r="AA57" i="3"/>
  <c r="Y42" i="3"/>
  <c r="Z42" i="3"/>
  <c r="AA42" i="3"/>
  <c r="X42" i="3"/>
  <c r="T54" i="24"/>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AF24" i="18"/>
  <c r="AF23" i="18"/>
  <c r="AF22" i="18"/>
  <c r="AF21" i="18"/>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C14" i="25" l="1"/>
  <c r="O33" i="25" s="1"/>
  <c r="D14" i="25"/>
  <c r="O31" i="25"/>
  <c r="O30" i="25"/>
  <c r="O3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7" i="21" s="1"/>
  <c r="F42" i="21"/>
  <c r="F36" i="21"/>
  <c r="F34" i="21"/>
  <c r="F28" i="21"/>
  <c r="R37" i="21"/>
  <c r="R36" i="21"/>
  <c r="R35" i="21"/>
  <c r="R34" i="21"/>
  <c r="D10" i="21"/>
  <c r="M7" i="21"/>
  <c r="E28" i="21"/>
  <c r="E29" i="21"/>
  <c r="F29" i="21" s="1"/>
  <c r="E30" i="21"/>
  <c r="F30" i="21" s="1"/>
  <c r="E31" i="21"/>
  <c r="F31" i="21" s="1"/>
  <c r="E32" i="21"/>
  <c r="F32" i="21" s="1"/>
  <c r="E33" i="21"/>
  <c r="F33" i="21" s="1"/>
  <c r="E34" i="21"/>
  <c r="E35" i="21"/>
  <c r="F35" i="21" s="1"/>
  <c r="E36" i="21"/>
  <c r="E37" i="21"/>
  <c r="F37" i="21" s="1"/>
  <c r="E38" i="21"/>
  <c r="F38" i="21" s="1"/>
  <c r="E39" i="21"/>
  <c r="F39" i="21" s="1"/>
  <c r="E40" i="21"/>
  <c r="F40" i="21" s="1"/>
  <c r="E41" i="21"/>
  <c r="F41" i="21" s="1"/>
  <c r="E42" i="21"/>
  <c r="E43" i="21"/>
  <c r="F43" i="21" s="1"/>
  <c r="D28" i="21"/>
  <c r="D29" i="21"/>
  <c r="D30" i="21"/>
  <c r="D31" i="21"/>
  <c r="D32" i="21"/>
  <c r="D33" i="21"/>
  <c r="D34" i="21"/>
  <c r="D35" i="21"/>
  <c r="D36" i="21"/>
  <c r="D37" i="21"/>
  <c r="D38" i="21"/>
  <c r="D39" i="21"/>
  <c r="D40" i="21"/>
  <c r="D41" i="21"/>
  <c r="D42" i="21"/>
  <c r="D43" i="21"/>
  <c r="E27" i="21"/>
  <c r="F27" i="21" s="1"/>
  <c r="D27" i="21"/>
  <c r="C28" i="21"/>
  <c r="C29" i="21"/>
  <c r="C30" i="21"/>
  <c r="C31" i="21"/>
  <c r="C32" i="21"/>
  <c r="C33" i="21"/>
  <c r="C34" i="21"/>
  <c r="C35" i="21"/>
  <c r="C36" i="21"/>
  <c r="C37" i="21"/>
  <c r="C38" i="21"/>
  <c r="C39" i="21"/>
  <c r="C40" i="21"/>
  <c r="C41" i="21"/>
  <c r="C42" i="21"/>
  <c r="C43" i="21"/>
  <c r="C27" i="21"/>
  <c r="C18" i="21"/>
  <c r="D18" i="21" s="1"/>
  <c r="C19" i="21"/>
  <c r="D19" i="21" s="1"/>
  <c r="C20" i="21"/>
  <c r="D20" i="21" s="1"/>
  <c r="C21" i="21"/>
  <c r="D21" i="21" s="1"/>
  <c r="C22" i="21"/>
  <c r="D22" i="21" s="1"/>
  <c r="C23" i="21"/>
  <c r="D23" i="21" s="1"/>
  <c r="C17" i="21"/>
  <c r="D17" i="21" s="1"/>
  <c r="B16" i="21"/>
  <c r="B17" i="21" s="1"/>
  <c r="B18" i="21" s="1"/>
  <c r="B19" i="21" s="1"/>
  <c r="B20" i="21" s="1"/>
  <c r="B21" i="21" s="1"/>
  <c r="B22" i="21" s="1"/>
  <c r="B23" i="21" s="1"/>
  <c r="K23" i="21" s="1"/>
  <c r="C16" i="21"/>
  <c r="D16" i="21" s="1"/>
  <c r="O16"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29" i="18"/>
  <c r="V27"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O32" i="25" l="1"/>
  <c r="O29" i="25"/>
  <c r="L20" i="25"/>
  <c r="M20" i="25"/>
  <c r="M21" i="25"/>
  <c r="L21" i="25"/>
  <c r="D23" i="25"/>
  <c r="K22" i="25"/>
  <c r="L22" i="25" s="1"/>
  <c r="H32" i="21"/>
  <c r="I32"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0" i="21"/>
  <c r="I40" i="21" s="1"/>
  <c r="H38" i="21"/>
  <c r="I38" i="21" s="1"/>
  <c r="H30" i="21"/>
  <c r="I30" i="21" s="1"/>
  <c r="H31" i="21"/>
  <c r="I31" i="21" s="1"/>
  <c r="H27" i="21"/>
  <c r="I27" i="21" s="1"/>
  <c r="G36" i="21"/>
  <c r="H28" i="21"/>
  <c r="I28" i="21" s="1"/>
  <c r="H35" i="21"/>
  <c r="I35" i="21" s="1"/>
  <c r="G39" i="21"/>
  <c r="G33" i="21"/>
  <c r="H33" i="21"/>
  <c r="I33" i="21" s="1"/>
  <c r="G32" i="21"/>
  <c r="G40" i="21"/>
  <c r="G31" i="21"/>
  <c r="H39" i="21"/>
  <c r="I39" i="21" s="1"/>
  <c r="G37" i="21"/>
  <c r="G29" i="21"/>
  <c r="H37" i="21"/>
  <c r="I37" i="21" s="1"/>
  <c r="H29" i="21"/>
  <c r="I29" i="21" s="1"/>
  <c r="H36" i="21"/>
  <c r="I36" i="21" s="1"/>
  <c r="G42" i="21"/>
  <c r="G34" i="21"/>
  <c r="H41" i="21"/>
  <c r="I41" i="21" s="1"/>
  <c r="H42" i="21"/>
  <c r="I42" i="21" s="1"/>
  <c r="H34" i="21"/>
  <c r="I34" i="21" s="1"/>
  <c r="H43" i="21"/>
  <c r="I43" i="21" s="1"/>
  <c r="G41" i="21"/>
  <c r="G38" i="21"/>
  <c r="G30" i="21"/>
  <c r="G43" i="21"/>
  <c r="G35" i="21"/>
  <c r="M16" i="21"/>
  <c r="N16" i="21"/>
  <c r="G27" i="21"/>
  <c r="G28" i="21"/>
  <c r="G16" i="21"/>
  <c r="G23" i="21"/>
  <c r="G22" i="21"/>
  <c r="G21" i="21"/>
  <c r="G20" i="21"/>
  <c r="G19" i="21"/>
  <c r="G18" i="21"/>
  <c r="H23" i="21"/>
  <c r="H16" i="21"/>
  <c r="H22" i="21"/>
  <c r="H21" i="21"/>
  <c r="H20" i="21"/>
  <c r="H19" i="21"/>
  <c r="H18" i="21"/>
  <c r="H17" i="21"/>
  <c r="E16"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Y92" i="15"/>
  <c r="Y101" i="15"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N20" i="25" l="1"/>
  <c r="M22" i="25"/>
  <c r="N22" i="25" s="1"/>
  <c r="O20" i="25"/>
  <c r="D24" i="25"/>
  <c r="K23" i="25"/>
  <c r="N21" i="25"/>
  <c r="O21" i="25"/>
  <c r="I21" i="21"/>
  <c r="I23" i="21"/>
  <c r="I16" i="21"/>
  <c r="I19" i="21"/>
  <c r="I20" i="21"/>
  <c r="I18" i="21"/>
  <c r="I17" i="21"/>
  <c r="I22" i="21"/>
  <c r="M17" i="21"/>
  <c r="F16" i="21"/>
  <c r="P16" i="21"/>
  <c r="T16" i="21" s="1"/>
  <c r="E18" i="21"/>
  <c r="F18" i="21" s="1"/>
  <c r="E22" i="21"/>
  <c r="E19" i="21"/>
  <c r="F19" i="21" s="1"/>
  <c r="E20" i="21"/>
  <c r="F20" i="21" s="1"/>
  <c r="E17" i="21"/>
  <c r="F17" i="21" s="1"/>
  <c r="E21" i="21"/>
  <c r="E23" i="21"/>
  <c r="Y102" i="15"/>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P20" i="25" l="1"/>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6" i="21"/>
  <c r="O17" i="21"/>
  <c r="R16" i="21"/>
  <c r="S16" i="21"/>
  <c r="M18" i="21"/>
  <c r="N17" i="21"/>
  <c r="P17" i="21"/>
  <c r="S17" i="21" s="1"/>
  <c r="F21" i="21"/>
  <c r="F22" i="21"/>
  <c r="F23" i="21"/>
  <c r="J23"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7" i="21"/>
  <c r="T17" i="21"/>
  <c r="O18" i="21"/>
  <c r="R17" i="21"/>
  <c r="M19" i="21"/>
  <c r="N18" i="21"/>
  <c r="P18" i="21"/>
  <c r="R18" i="21" s="1"/>
  <c r="J22" i="21"/>
  <c r="J21" i="21" s="1"/>
  <c r="J20" i="21" s="1"/>
  <c r="J19" i="21" s="1"/>
  <c r="J18" i="21" s="1"/>
  <c r="J17" i="21" s="1"/>
  <c r="J16"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18" i="21"/>
  <c r="T18" i="21"/>
  <c r="S18" i="21"/>
  <c r="M20" i="21"/>
  <c r="O19" i="21"/>
  <c r="N19" i="21"/>
  <c r="P19" i="21"/>
  <c r="U19"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19" i="21"/>
  <c r="T19" i="21"/>
  <c r="O20" i="21"/>
  <c r="R19" i="21"/>
  <c r="M21" i="21"/>
  <c r="N20" i="21"/>
  <c r="P20" i="21"/>
  <c r="R20"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0" i="21"/>
  <c r="S20" i="21"/>
  <c r="T20" i="21"/>
  <c r="M22" i="21"/>
  <c r="N21" i="21"/>
  <c r="P21" i="21"/>
  <c r="R21" i="21" s="1"/>
  <c r="O21" i="21"/>
  <c r="T48" i="8"/>
  <c r="U48" i="8"/>
  <c r="M26" i="8"/>
  <c r="J26" i="8"/>
  <c r="M45" i="8"/>
  <c r="P47" i="8"/>
  <c r="N46" i="8"/>
  <c r="N45" i="8" s="1"/>
  <c r="J33" i="25" l="1"/>
  <c r="K14" i="25"/>
  <c r="M14" i="25"/>
  <c r="N34" i="25"/>
  <c r="P34" i="25" s="1"/>
  <c r="D32" i="25"/>
  <c r="N13" i="25"/>
  <c r="L13" i="25"/>
  <c r="G32" i="25"/>
  <c r="M33" i="25"/>
  <c r="I33" i="25"/>
  <c r="C32" i="25"/>
  <c r="K33" i="25"/>
  <c r="E32" i="25"/>
  <c r="L33" i="25"/>
  <c r="S21" i="21"/>
  <c r="U21" i="21"/>
  <c r="T21" i="21"/>
  <c r="M23" i="21"/>
  <c r="N22" i="21"/>
  <c r="O22" i="21"/>
  <c r="P22" i="21"/>
  <c r="R22"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2" i="21"/>
  <c r="U22" i="21"/>
  <c r="T22" i="21"/>
  <c r="N23" i="21"/>
  <c r="P23" i="21"/>
  <c r="R23" i="21" s="1"/>
  <c r="O23"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3" i="21"/>
  <c r="L10" i="21" s="1"/>
  <c r="S23" i="21"/>
  <c r="K10" i="21" s="1"/>
  <c r="T23" i="21"/>
  <c r="Q23"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<sst xmlns="http://schemas.openxmlformats.org/spreadsheetml/2006/main" count="4362" uniqueCount="1032">
  <si>
    <t>Sanmenchan</t>
  </si>
  <si>
    <t>Ryanmen</t>
  </si>
  <si>
    <t>Total</t>
  </si>
  <si>
    <t>Single</t>
  </si>
  <si>
    <t>Honor</t>
  </si>
  <si>
    <t>Shanpon</t>
  </si>
  <si>
    <t>Complex</t>
  </si>
  <si>
    <t>Sample</t>
  </si>
  <si>
    <t>Different Suit</t>
  </si>
  <si>
    <t>Twice Called Suit</t>
  </si>
  <si>
    <t>Once Called Suit</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</si>
  <si>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</si>
  <si>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</si>
  <si>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</si>
  <si>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</si>
  <si>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</si>
  <si>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</si>
  <si>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</si>
  <si>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</si>
  <si>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</si>
  <si>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</si>
  <si>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</si>
  <si>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</si>
  <si>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</si>
  <si>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</si>
  <si>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</si>
  <si>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</si>
  <si>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</si>
  <si>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</si>
  <si>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</si>
  <si>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</si>
  <si>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</si>
  <si>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</si>
  <si>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</si>
  <si>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</si>
  <si>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</si>
  <si>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</si>
  <si>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</si>
  <si>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</si>
  <si>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</si>
  <si>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</si>
  <si>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</si>
  <si>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</si>
  <si>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</si>
  <si>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</si>
  <si>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</si>
  <si>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</si>
  <si>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</si>
  <si>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</si>
  <si>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</si>
  <si>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</si>
  <si>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</si>
  <si>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</si>
  <si>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</si>
  <si>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</si>
  <si>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</si>
  <si>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</si>
  <si>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</si>
  <si>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</si>
  <si>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</si>
  <si>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</si>
  <si>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</si>
  <si>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</si>
  <si>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</si>
  <si>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</si>
  <si>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</si>
  <si>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</si>
  <si>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</si>
  <si>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</si>
  <si>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</si>
  <si>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</si>
  <si>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</si>
  <si>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</si>
  <si>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</si>
  <si>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</si>
  <si>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</si>
  <si>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</si>
  <si>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</si>
  <si>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</si>
  <si>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</si>
  <si>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</si>
  <si>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</si>
  <si>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</si>
  <si>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</si>
  <si>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</si>
  <si>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</si>
  <si>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</si>
  <si>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</si>
  <si>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</si>
  <si>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</si>
  <si>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</si>
  <si>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</si>
  <si>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</si>
  <si>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</si>
  <si>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</si>
  <si>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</si>
  <si>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</si>
  <si>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</si>
  <si>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</si>
  <si>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</si>
  <si>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</si>
  <si>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</si>
  <si>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</si>
  <si>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</si>
  <si>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</si>
  <si>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</si>
  <si>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</si>
  <si>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</si>
  <si>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</si>
  <si>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</si>
  <si>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</si>
  <si>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</si>
  <si>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</si>
  <si>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</si>
  <si>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</si>
  <si>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</si>
  <si>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</si>
  <si>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</si>
  <si>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</si>
  <si>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</si>
  <si>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</si>
  <si>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</si>
  <si>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</si>
  <si>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</si>
  <si>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</si>
  <si>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</si>
  <si>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</si>
  <si>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</si>
  <si>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</si>
  <si>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</si>
  <si>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</si>
  <si>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</si>
  <si>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</si>
  <si>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</si>
  <si>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</si>
  <si>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</si>
  <si>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</si>
  <si>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</si>
  <si>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</si>
  <si>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</si>
  <si>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</si>
  <si>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</si>
  <si>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</si>
  <si>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</si>
  <si>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</si>
  <si>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</si>
  <si>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</si>
  <si>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</si>
  <si>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</si>
  <si>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</si>
  <si>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</si>
  <si>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</si>
  <si>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</si>
  <si>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</si>
  <si>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</si>
  <si>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</si>
  <si>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</si>
  <si>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</si>
  <si>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</si>
  <si>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</si>
  <si>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</si>
  <si>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</si>
  <si>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</si>
  <si>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</si>
  <si>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</si>
  <si>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</si>
  <si>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</si>
  <si>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</si>
  <si>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</si>
  <si>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</si>
  <si>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</si>
  <si>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</si>
  <si>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</si>
  <si>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</si>
  <si>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</si>
  <si>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</si>
  <si>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</si>
  <si>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</si>
  <si>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</si>
  <si>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</si>
  <si>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</si>
  <si>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</si>
  <si>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</si>
  <si>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</si>
  <si>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</si>
  <si>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</si>
  <si>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</si>
  <si>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</si>
  <si>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</si>
  <si>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</si>
  <si>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</si>
  <si>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</si>
  <si>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</si>
  <si>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</si>
  <si>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</si>
  <si>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</si>
  <si>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</si>
  <si>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</si>
  <si>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</si>
  <si>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</si>
  <si>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</si>
  <si>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</si>
  <si>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</si>
  <si>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</si>
  <si>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</si>
  <si>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</si>
  <si>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</si>
  <si>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</si>
  <si>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</si>
  <si>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</si>
  <si>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</si>
  <si>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</si>
  <si>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</si>
  <si>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</si>
  <si>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</si>
  <si>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</si>
  <si>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</si>
  <si>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</si>
  <si>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</si>
  <si>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</si>
  <si>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</si>
  <si>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</si>
  <si>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</si>
  <si>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</si>
  <si>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</si>
  <si>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</si>
  <si>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</si>
  <si>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</si>
  <si>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</si>
  <si>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</si>
  <si>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</si>
  <si>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</si>
  <si>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</si>
  <si>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</si>
  <si>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</si>
  <si>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</si>
  <si>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</si>
  <si>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</si>
  <si>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</si>
  <si>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</si>
  <si>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</si>
  <si>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</si>
  <si>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</si>
  <si>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</si>
  <si>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</si>
  <si>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</si>
  <si>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</si>
  <si>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</si>
  <si>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</si>
  <si>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</si>
  <si>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</si>
  <si>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</si>
  <si>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</si>
  <si>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</si>
  <si>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</si>
  <si>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</si>
  <si>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</si>
  <si>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</si>
  <si>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</si>
  <si>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</si>
  <si>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</si>
  <si>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</si>
  <si>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</si>
  <si>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</si>
  <si>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</si>
  <si>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</si>
  <si>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</si>
  <si>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</si>
  <si>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</si>
  <si>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</si>
  <si>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</si>
  <si>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</si>
  <si>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</si>
  <si>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</si>
  <si>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</si>
  <si>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</si>
  <si>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</si>
  <si>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</si>
  <si>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</si>
  <si>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</si>
  <si>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</si>
  <si>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</si>
  <si>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</si>
  <si>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</si>
  <si>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</si>
  <si>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</si>
  <si>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</si>
  <si>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</si>
  <si>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</si>
  <si>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</si>
  <si>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</si>
  <si>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</si>
  <si>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</si>
  <si>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</si>
  <si>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</si>
  <si>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</si>
  <si>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</si>
  <si>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</si>
  <si>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</si>
  <si>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</si>
  <si>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</si>
  <si>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</si>
  <si>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</si>
  <si>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</si>
  <si>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</si>
  <si>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</si>
  <si>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</si>
  <si>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</si>
  <si>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</si>
  <si>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</si>
  <si>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</si>
  <si>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</si>
  <si>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</si>
  <si>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</si>
  <si>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</si>
  <si>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</si>
  <si>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</si>
  <si>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</si>
  <si>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</si>
  <si>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</si>
  <si>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</si>
  <si>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</si>
  <si>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</si>
  <si>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</si>
  <si>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</si>
  <si>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</si>
  <si>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</si>
  <si>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</si>
  <si>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</si>
  <si>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</si>
  <si>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</si>
  <si>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</si>
  <si>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</si>
  <si>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</si>
  <si>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</si>
  <si>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</si>
  <si>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</si>
  <si>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</si>
  <si>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</si>
  <si>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</si>
  <si>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</si>
  <si>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</si>
  <si>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</si>
  <si>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</si>
  <si>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</si>
  <si>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</si>
  <si>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</si>
  <si>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</si>
  <si>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</si>
  <si>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</si>
  <si>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</si>
  <si>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</si>
  <si>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</si>
  <si>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</si>
  <si>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</si>
  <si>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</si>
  <si>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</si>
  <si>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</si>
  <si>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</si>
  <si>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</si>
  <si>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</si>
  <si>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</si>
  <si>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</si>
  <si>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</si>
  <si>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</si>
  <si>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</si>
  <si>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</si>
  <si>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</si>
  <si>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</si>
  <si>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</si>
  <si>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</si>
  <si>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</si>
  <si>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</si>
  <si>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</si>
  <si>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</si>
  <si>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</si>
  <si>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</si>
  <si>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</si>
  <si>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</si>
  <si>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</si>
  <si>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</si>
  <si>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</si>
  <si>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</si>
  <si>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</si>
  <si>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</si>
  <si>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</si>
  <si>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</si>
  <si>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</si>
  <si>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</si>
  <si>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</si>
  <si>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</si>
  <si>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</si>
  <si>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</si>
  <si>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</si>
  <si>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</si>
  <si>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</si>
  <si>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</si>
  <si>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</si>
  <si>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</si>
  <si>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</si>
  <si>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</si>
  <si>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</si>
  <si>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</si>
  <si>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</si>
  <si>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</si>
  <si>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</si>
  <si>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</si>
  <si>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</si>
  <si>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</si>
  <si>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</si>
  <si>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</si>
  <si>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</si>
  <si>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</si>
  <si>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</si>
  <si>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</si>
  <si>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</si>
  <si>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</si>
  <si>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</si>
  <si>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</si>
  <si>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</si>
  <si>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</si>
  <si>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</si>
  <si>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</si>
  <si>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</si>
  <si>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</si>
  <si>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</si>
  <si>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</si>
  <si>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</si>
  <si>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</si>
  <si>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</si>
  <si>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</si>
  <si>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</si>
  <si>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</si>
  <si>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</si>
  <si>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</si>
  <si>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</si>
  <si>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</si>
  <si>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</si>
  <si>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</si>
  <si>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</si>
  <si>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</si>
  <si>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</si>
  <si>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</si>
  <si>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</si>
  <si>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</si>
  <si>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</si>
  <si>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</si>
  <si>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</si>
  <si>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</si>
  <si>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</si>
  <si>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</si>
  <si>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</si>
  <si>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</si>
  <si>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</si>
  <si>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</si>
  <si>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</si>
  <si>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</si>
  <si>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</si>
  <si>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</si>
  <si>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</si>
  <si>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</si>
  <si>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</si>
  <si>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</si>
  <si>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</si>
  <si>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</si>
  <si>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</si>
  <si>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</si>
  <si>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</si>
  <si>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</si>
  <si>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</si>
  <si>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</si>
  <si>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</si>
  <si>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</si>
  <si>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</si>
  <si>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</si>
  <si>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</si>
  <si>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</si>
  <si>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</si>
  <si>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</si>
  <si>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</si>
  <si>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</si>
  <si>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</si>
  <si>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</si>
  <si>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</si>
  <si>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</si>
  <si>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</si>
  <si>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</si>
  <si>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</si>
  <si>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</si>
  <si>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</si>
  <si>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</si>
  <si>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</si>
  <si>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</si>
  <si>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</si>
  <si>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</si>
  <si>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</si>
  <si>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</si>
  <si>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</si>
  <si>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</si>
  <si>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</si>
  <si>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</si>
  <si>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</si>
  <si>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</si>
  <si>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</si>
  <si>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</si>
  <si>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</si>
  <si>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</si>
  <si>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</si>
  <si>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</si>
  <si>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</si>
  <si>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</si>
  <si>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</si>
  <si>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</si>
  <si>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</si>
  <si>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</si>
  <si>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</si>
  <si>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</si>
  <si>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</si>
  <si>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</si>
  <si>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</si>
  <si>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</si>
  <si>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</si>
  <si>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</si>
  <si>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</si>
  <si>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</si>
  <si>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</si>
  <si>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</si>
  <si>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</si>
  <si>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</si>
  <si>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</si>
  <si>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</si>
  <si>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</si>
  <si>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</si>
  <si>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</si>
  <si>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</si>
  <si>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</si>
  <si>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</si>
  <si>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</si>
  <si>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</si>
  <si>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</si>
  <si>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</si>
  <si>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</si>
  <si>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</si>
  <si>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</si>
  <si>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</si>
  <si>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</si>
  <si>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</si>
  <si>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</si>
  <si>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</si>
  <si>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</si>
  <si>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</si>
  <si>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</si>
  <si>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</si>
  <si>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</si>
  <si>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</si>
  <si>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</si>
  <si>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</si>
  <si>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</si>
  <si>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</si>
  <si>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</si>
  <si>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</si>
  <si>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</si>
  <si>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</si>
  <si>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</si>
  <si>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</si>
  <si>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</si>
  <si>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</si>
  <si>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</si>
  <si>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</si>
  <si>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</si>
  <si>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</si>
  <si>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</si>
  <si>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</si>
  <si>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</si>
  <si>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</si>
  <si>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</si>
  <si>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</si>
  <si>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</si>
  <si>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</si>
  <si>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</si>
  <si>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</si>
  <si>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</si>
  <si>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</si>
  <si>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</si>
  <si>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</si>
  <si>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</si>
  <si>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</si>
  <si>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</si>
  <si>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</si>
  <si>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</si>
  <si>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</si>
  <si>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</si>
  <si>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</si>
  <si>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</si>
  <si>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</si>
  <si>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</si>
  <si>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</si>
  <si>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vs ND</t>
  </si>
  <si>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</si>
  <si>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</si>
  <si>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</si>
  <si>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</si>
  <si>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</si>
  <si>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</si>
  <si>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</si>
  <si>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</si>
  <si>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</si>
  <si>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</si>
  <si>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</si>
  <si>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</si>
  <si>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</si>
  <si>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</si>
  <si>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</si>
  <si>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</si>
  <si>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</si>
  <si>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</si>
  <si>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</si>
  <si>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</si>
  <si>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</si>
  <si>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</si>
  <si>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</si>
  <si>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</si>
  <si>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</si>
  <si>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</si>
  <si>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</si>
  <si>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</si>
  <si>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</si>
  <si>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</si>
  <si>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</si>
  <si>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</si>
  <si>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</si>
  <si>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</si>
  <si>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</si>
  <si>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</si>
  <si>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</si>
  <si>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</si>
  <si>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</si>
  <si>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</si>
  <si>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</si>
  <si>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</si>
  <si>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</si>
  <si>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</si>
  <si>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</si>
  <si>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</si>
  <si>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</si>
  <si>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</si>
  <si>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</si>
  <si>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</si>
  <si>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</si>
  <si>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</si>
  <si>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</si>
  <si>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</si>
  <si>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</si>
  <si>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</si>
  <si>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</si>
  <si>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</si>
  <si>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</si>
  <si>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</si>
  <si>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</si>
  <si>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</si>
  <si>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</si>
  <si>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</si>
  <si>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</si>
  <si>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</si>
  <si>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</si>
  <si>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</si>
  <si>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</si>
  <si>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</si>
  <si>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</si>
  <si>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</si>
  <si>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</si>
  <si>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</si>
  <si>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</si>
  <si>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</si>
  <si>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</si>
  <si>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</si>
  <si>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</si>
  <si>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</si>
  <si>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</si>
  <si>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</si>
  <si>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</si>
  <si>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</si>
  <si>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</si>
  <si>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</si>
  <si>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</si>
  <si>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</si>
  <si>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</si>
  <si>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</si>
  <si>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</si>
  <si>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</si>
  <si>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</si>
  <si>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</si>
  <si>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</si>
  <si>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</si>
  <si>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</si>
  <si>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</si>
  <si>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</si>
  <si>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</si>
  <si>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</si>
  <si>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</si>
  <si>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</si>
  <si>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</si>
  <si>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</si>
  <si>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</si>
  <si>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</si>
  <si>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</si>
  <si>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</si>
  <si>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</si>
  <si>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</si>
  <si>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</si>
  <si>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</si>
  <si>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</si>
  <si>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</si>
  <si>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</si>
  <si>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</si>
  <si>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</si>
  <si>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</si>
  <si>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</si>
  <si>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</si>
  <si>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</si>
  <si>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</si>
  <si>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</si>
  <si>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</si>
  <si>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</si>
  <si>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</si>
  <si>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</si>
  <si>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</si>
  <si>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</si>
  <si>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</si>
  <si>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</si>
  <si>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</si>
  <si>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</si>
  <si>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</si>
  <si>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</si>
  <si>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</si>
  <si>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</si>
  <si>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</si>
  <si>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</si>
  <si>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</si>
  <si>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</si>
  <si>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</si>
  <si>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</si>
  <si>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</si>
  <si>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</si>
  <si>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</si>
  <si>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</si>
  <si>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</si>
  <si>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</si>
  <si>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</si>
  <si>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</si>
  <si>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</si>
  <si>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</si>
  <si>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</si>
  <si>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</si>
  <si>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</si>
  <si>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</si>
  <si>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</si>
  <si>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</si>
  <si>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</si>
  <si>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</si>
  <si>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</si>
  <si>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</si>
  <si>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</si>
  <si>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</si>
  <si>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</si>
  <si>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</si>
  <si>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</si>
  <si>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</si>
  <si>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</si>
  <si>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</si>
  <si>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</si>
  <si>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</si>
  <si>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</si>
  <si>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</si>
  <si>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</si>
  <si>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</si>
  <si>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</si>
  <si>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</si>
  <si>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</si>
  <si>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</si>
  <si>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</si>
  <si>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</si>
  <si>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</si>
  <si>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</si>
  <si>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</si>
  <si>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</si>
  <si>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</si>
  <si>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</si>
  <si>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</si>
  <si>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</si>
  <si>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</si>
  <si>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</si>
  <si>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</si>
  <si>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</si>
  <si>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</si>
  <si>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</si>
  <si>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</si>
  <si>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</si>
  <si>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</si>
  <si>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</si>
  <si>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</si>
  <si>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</si>
  <si>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</si>
  <si>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</si>
  <si>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</si>
  <si>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</si>
  <si>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</si>
  <si>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</si>
  <si>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</si>
  <si>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</si>
  <si>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</si>
  <si>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</si>
  <si>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</si>
  <si>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</si>
  <si>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</si>
  <si>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</si>
  <si>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</si>
  <si>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</si>
  <si>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</si>
  <si>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</si>
  <si>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</si>
  <si>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</si>
  <si>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</si>
  <si>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</si>
  <si>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</si>
  <si>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</si>
  <si>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</si>
  <si>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</si>
  <si>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</si>
  <si>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</si>
  <si>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</si>
  <si>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</si>
  <si>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</si>
  <si>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</si>
  <si>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</si>
  <si>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</si>
  <si>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</si>
  <si>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</si>
  <si>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</si>
  <si>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</si>
  <si>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</si>
  <si>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</si>
  <si>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</si>
  <si>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</si>
  <si>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</si>
  <si>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</si>
  <si>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</si>
  <si>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</si>
  <si>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</si>
  <si>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</si>
  <si>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</si>
  <si>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Dealin on rii</t>
  </si>
  <si>
    <t>Push EV</t>
  </si>
  <si>
    <t>For calling 1-shanten, use own judgement to estimate width</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</si>
  <si>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</si>
  <si>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</si>
  <si>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</si>
  <si>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</si>
  <si>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Riichi on X2 and X1 is in the discards</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</si>
  <si>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</si>
  <si>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</si>
  <si>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</si>
  <si>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</si>
  <si>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</si>
  <si>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</si>
  <si>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</si>
  <si>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</si>
  <si>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</si>
  <si>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</si>
  <si>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</si>
  <si>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</si>
  <si>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</si>
  <si>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</si>
  <si>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</si>
  <si>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</si>
  <si>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</si>
  <si>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</si>
  <si>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</si>
  <si>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</si>
  <si>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</si>
  <si>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</si>
  <si>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</si>
  <si>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</si>
  <si>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</si>
  <si>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</si>
  <si>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</si>
  <si>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</si>
  <si>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</si>
  <si>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</si>
  <si>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</si>
  <si>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</si>
  <si>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</si>
  <si>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</si>
  <si>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</si>
  <si>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</si>
  <si>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</si>
  <si>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</si>
  <si>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</si>
  <si>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</si>
  <si>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</si>
  <si>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</si>
  <si>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</si>
  <si>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</si>
  <si>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</si>
  <si>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</si>
  <si>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</si>
  <si>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</si>
  <si>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</si>
  <si>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</si>
  <si>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</si>
  <si>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</si>
  <si>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</si>
  <si>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</si>
  <si>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</si>
  <si>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</si>
  <si>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</si>
  <si>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</si>
  <si>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</si>
  <si>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</si>
  <si>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</si>
  <si>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</si>
  <si>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</si>
  <si>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</si>
  <si>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</si>
  <si>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</si>
  <si>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</si>
  <si>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</si>
  <si>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</si>
  <si>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</si>
  <si>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</si>
  <si>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</si>
  <si>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</si>
  <si>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</si>
  <si>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</si>
  <si>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</si>
  <si>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</si>
  <si>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</si>
  <si>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</si>
  <si>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</si>
  <si>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</si>
  <si>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</si>
  <si>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</si>
  <si>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</si>
  <si>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</si>
  <si>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</si>
  <si>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</si>
  <si>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</si>
  <si>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</si>
  <si>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</si>
  <si>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</si>
  <si>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</si>
  <si>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</si>
  <si>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</si>
  <si>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</si>
  <si>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</si>
  <si>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</si>
  <si>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</si>
  <si>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</si>
  <si>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</si>
  <si>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</si>
  <si>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</si>
  <si>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</si>
  <si>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</si>
  <si>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</si>
  <si>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</si>
  <si>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</si>
  <si>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</si>
  <si>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</si>
  <si>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</si>
  <si>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</si>
  <si>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</si>
  <si>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</si>
  <si>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</si>
  <si>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</si>
  <si>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</si>
  <si>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</si>
  <si>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</si>
  <si>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</si>
  <si>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</si>
  <si>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</si>
  <si>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</si>
  <si>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</si>
  <si>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</si>
  <si>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</si>
  <si>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</si>
  <si>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</si>
  <si>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</si>
  <si>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</si>
  <si>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</si>
  <si>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</si>
  <si>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</si>
  <si>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</si>
  <si>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</si>
  <si>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</si>
  <si>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</si>
  <si>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</si>
  <si>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</si>
  <si>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</si>
  <si>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</si>
  <si>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</si>
  <si>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</si>
  <si>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</si>
  <si>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</si>
  <si>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</si>
  <si>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</si>
  <si>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</si>
  <si>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</si>
  <si>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</si>
  <si>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</si>
  <si>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</si>
  <si>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</si>
  <si>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</si>
  <si>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</si>
  <si>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</si>
  <si>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</si>
  <si>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</si>
  <si>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</si>
  <si>
    <t>1st Riichi Win on this turn % (calculated)</t>
  </si>
  <si>
    <t>2nd Riichi Win on this turn % (calculated)</t>
  </si>
  <si>
    <t>Projected Open and Closed Winrate given Shanten and Width by Turn + Call Judgement Calculator</t>
  </si>
  <si>
    <t>Fresh Tile</t>
  </si>
  <si>
    <t>Non Fresh Tile</t>
  </si>
  <si>
    <t>Fresh Dora</t>
  </si>
  <si>
    <t>Non Fresh Dora</t>
  </si>
  <si>
    <t>Chance that X tile gets discarded before you draw again, Non Fresh Tile</t>
  </si>
  <si>
    <t>Chance that X tile gets discarded before you draw again, Fresh Tile</t>
  </si>
  <si>
    <t>Chance that X tile gets discarded before you draw again, Non Fresh Dora</t>
  </si>
  <si>
    <t>Chance that X tile gets discarded before you draw again, Fresh Dora</t>
  </si>
  <si>
    <r>
      <t xml:space="preserve">Average </t>
    </r>
    <r>
      <rPr>
        <sz val="9"/>
        <color theme="1"/>
        <rFont val="Calibri"/>
        <family val="2"/>
        <scheme val="minor"/>
      </rPr>
      <t>(3/37 = 8%)</t>
    </r>
  </si>
  <si>
    <t>Implied Damaten Ron chances / turn (assuming all fresh tiles)</t>
  </si>
  <si>
    <t>Dama Winrate</t>
  </si>
  <si>
    <t>Dama Winrate is hard to calculate since there are so many factors that affect what people throw. One approach is to look at what people throw if there is no obvious danger (no riichi or dora pon), and use that to imagine winrate if someone happened to be damaten. This can approximate your chances to Ron during 1 turn (until your next draw). This needs to be balanced against how much you believe Ron chances will decrease if you call Riichi.
-Dama on once discarded tiles are best, especially dora. Once cut dora is almost 3 times as likely to come out again compared to fresh dora. "Riichi dora wait because no one will throw dora anyway" applies for fresh dora, but not once cut dora.
-Dama on 69p will win on 9p twice as often as 6p. That's why 4000 9p yasume/8000 6p takame is lean riichi as the average is 5200.
-Middle game (turn 8) is a sweet spot to dama on fresh 36. Before that, people are keeping them for efficiency and after that, people are wary of throwing it.
-Unsurprisingly, 14 dama is much better to Ron with. If 14 won't be discarded if you Riichi, then you are taking the biggest winrate hit by calling Riichi with 14.
-Single waits on middle tiles have a terrible winrate especially early game. These might prefer riichi for pressure in the early game as you are unlikely to Ron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</si>
</sst>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11"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
      <sz val="9"/>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65">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0" fontId="0" fillId="3" borderId="1" xfId="0" applyFill="1" applyBorder="1"/>
    <xf numFmtId="0" fontId="0" fillId="0" borderId="1" xfId="0" applyBorder="1"/>
    <xf numFmtId="2" fontId="0" fillId="0" borderId="0" xfId="0" applyNumberFormat="1" applyBorder="1"/>
    <xf numFmtId="0" fontId="0" fillId="3" borderId="1" xfId="0" applyFill="1" applyBorder="1"/>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1" applyNumberFormat="1" applyFont="1" applyBorder="1"/>
    <xf numFmtId="9" fontId="0" fillId="18" borderId="1" xfId="1" applyFont="1" applyFill="1" applyBorder="1"/>
    <xf numFmtId="0" fontId="0" fillId="3" borderId="1" xfId="0" applyFill="1" applyBorder="1"/>
    <xf numFmtId="0" fontId="0" fillId="3" borderId="1" xfId="0" applyFill="1" applyBorder="1"/>
    <xf numFmtId="0" fontId="0" fillId="3" borderId="1" xfId="0" applyFill="1" applyBorder="1"/>
    <xf numFmtId="0" fontId="0" fillId="3" borderId="2" xfId="0" applyFill="1" applyBorder="1"/>
    <xf numFmtId="164" fontId="0" fillId="0" borderId="1" xfId="0" applyNumberFormat="1"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0" xfId="0" applyNumberFormat="1" applyFont="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0" borderId="1" xfId="0" applyBorder="1"/>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9" fontId="0" fillId="0" borderId="1" xfId="1" applyFont="1" applyBorder="1" applyAlignment="1">
      <alignment horizontal="center"/>
    </xf>
    <xf numFmtId="0" fontId="0" fillId="3" borderId="1" xfId="0" applyFill="1" applyBorder="1" applyAlignment="1">
      <alignment horizontal="center" vertical="center" wrapText="1"/>
    </xf>
    <xf numFmtId="0" fontId="0" fillId="3" borderId="1" xfId="0" quotePrefix="1" applyFill="1" applyBorder="1" applyAlignment="1">
      <alignment horizontal="center" vertical="center" wrapText="1"/>
    </xf>
    <xf numFmtId="0" fontId="2" fillId="7" borderId="1" xfId="0" applyFont="1" applyFill="1" applyBorder="1" applyAlignment="1">
      <alignment horizontal="center" vertical="center"/>
    </xf>
    <xf numFmtId="0" fontId="0" fillId="0" borderId="1" xfId="0" applyBorder="1" applyAlignment="1">
      <alignment horizontal="center" wrapText="1"/>
    </xf>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9" fontId="0" fillId="3" borderId="2" xfId="0" applyNumberFormat="1" applyFill="1" applyBorder="1"/>
    <xf numFmtId="9" fontId="0" fillId="3" borderId="3" xfId="0" applyNumberFormat="1" applyFill="1" applyBorder="1"/>
    <xf numFmtId="9" fontId="0" fillId="3" borderId="4" xfId="0" applyNumberFormat="1" applyFill="1" applyBorder="1"/>
    <xf numFmtId="0" fontId="0" fillId="3" borderId="3" xfId="0" applyFill="1" applyBorder="1"/>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0" borderId="9" xfId="0" applyBorder="1" applyAlignment="1">
      <alignment horizontal="left"/>
    </xf>
    <xf numFmtId="2" fontId="0" fillId="0" borderId="1" xfId="0" applyNumberFormat="1" applyBorder="1"/>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0" fontId="0" fillId="0" borderId="0" xfId="0" applyAlignment="1">
      <alignment horizontal="center" vertical="center" textRotation="90"/>
    </xf>
    <xf numFmtId="0" fontId="0" fillId="0" borderId="0" xfId="0" applyAlignment="1"/>
    <xf numFmtId="0" fontId="0" fillId="0" borderId="0" xfId="0" applyAlignment="1">
      <alignment horizontal="center" vertical="center" textRotation="90" wrapText="1"/>
    </xf>
    <xf numFmtId="9" fontId="0" fillId="0" borderId="0" xfId="1" applyFont="1" applyFill="1"/>
    <xf numFmtId="0" fontId="0" fillId="0" borderId="1" xfId="0" applyBorder="1" applyAlignment="1">
      <alignment horizontal="center" vertical="center" textRotation="90"/>
    </xf>
    <xf numFmtId="9" fontId="0" fillId="0" borderId="2" xfId="1" applyFont="1" applyBorder="1"/>
    <xf numFmtId="0" fontId="0" fillId="3" borderId="1" xfId="0" applyFill="1" applyBorder="1" applyAlignment="1">
      <alignment horizontal="center" vertical="top" wrapText="1"/>
    </xf>
  </cellXfs>
  <cellStyles count="2">
    <cellStyle name="Normal" xfId="0" builtinId="0"/>
    <cellStyle name="Percent" xfId="1" builtinId="5"/>
  </cellStyles>
  <dxfs count="5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600"/>
      <color rgb="FFCCCCFF"/>
      <color rgb="FFFF5050"/>
      <color rgb="FFFF7C80"/>
      <color rgb="FFFFCCFF"/>
      <color rgb="FFCAFAD0"/>
      <color rgb="FFE1E1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79"/>
  <sheetViews>
    <sheetView zoomScale="85" zoomScaleNormal="85" workbookViewId="0"/>
  </sheetViews>
  <sheetFormatPr defaultRowHeight="14.5" x14ac:dyDescent="0.35"/>
  <cols>
    <col min="2" max="2" width="10.26953125" customWidth="1"/>
    <col min="18" max="18" width="9.1796875" customWidth="1"/>
    <col min="27" max="27" width="9.26953125" customWidth="1"/>
  </cols>
  <sheetData>
    <row r="2" spans="2:41" ht="18.5" x14ac:dyDescent="0.45">
      <c r="B2" s="243" t="s">
        <v>654</v>
      </c>
      <c r="C2" s="243"/>
      <c r="D2" s="243"/>
      <c r="E2" s="243"/>
      <c r="F2" s="243"/>
      <c r="G2" s="243"/>
      <c r="H2" s="243"/>
      <c r="I2" s="243"/>
      <c r="J2" s="243"/>
      <c r="K2" s="243"/>
      <c r="L2" s="243"/>
      <c r="M2" s="243"/>
      <c r="N2" s="243"/>
      <c r="O2" s="243"/>
      <c r="P2" s="243"/>
      <c r="Q2" s="243"/>
      <c r="R2" s="243"/>
      <c r="S2" s="243"/>
      <c r="T2" s="243"/>
      <c r="U2" s="243"/>
      <c r="V2" s="243"/>
      <c r="W2" s="243"/>
      <c r="X2" s="243"/>
      <c r="Y2" s="243"/>
    </row>
    <row r="3" spans="2:41" ht="83.25" customHeight="1" x14ac:dyDescent="0.35">
      <c r="B3" s="244" t="s">
        <v>670</v>
      </c>
      <c r="C3" s="245"/>
      <c r="D3" s="245"/>
      <c r="E3" s="245"/>
      <c r="F3" s="245"/>
      <c r="G3" s="245"/>
      <c r="H3" s="245"/>
      <c r="I3" s="245"/>
      <c r="J3" s="245"/>
      <c r="K3" s="245"/>
      <c r="L3" s="245"/>
      <c r="M3" s="245"/>
      <c r="N3" s="245"/>
      <c r="O3" s="245"/>
      <c r="P3" s="245"/>
      <c r="Q3" s="245"/>
      <c r="R3" s="245"/>
      <c r="S3" s="245"/>
      <c r="T3" s="245"/>
      <c r="U3" s="245"/>
      <c r="V3" s="245"/>
      <c r="W3" s="245"/>
      <c r="X3" s="245"/>
      <c r="Y3" s="245"/>
    </row>
    <row r="4" spans="2:41" ht="39.75" customHeight="1" x14ac:dyDescent="0.35">
      <c r="B4" s="245"/>
      <c r="C4" s="245"/>
      <c r="D4" s="245"/>
      <c r="E4" s="245"/>
      <c r="F4" s="245"/>
      <c r="G4" s="245"/>
      <c r="H4" s="245"/>
      <c r="I4" s="245"/>
      <c r="J4" s="245"/>
      <c r="K4" s="245"/>
      <c r="L4" s="245"/>
      <c r="M4" s="245"/>
      <c r="N4" s="245"/>
      <c r="O4" s="245"/>
      <c r="P4" s="245"/>
      <c r="Q4" s="245"/>
      <c r="R4" s="245"/>
      <c r="S4" s="245"/>
      <c r="T4" s="245"/>
      <c r="U4" s="245"/>
      <c r="V4" s="245"/>
      <c r="W4" s="245"/>
      <c r="X4" s="245"/>
      <c r="Y4" s="245"/>
    </row>
    <row r="5" spans="2:41" ht="17.25" customHeight="1" x14ac:dyDescent="0.35"/>
    <row r="6" spans="2:41" ht="16.5" customHeight="1" x14ac:dyDescent="0.35">
      <c r="B6" s="235" t="s">
        <v>633</v>
      </c>
      <c r="C6" s="235"/>
      <c r="D6" s="235"/>
      <c r="E6" s="235"/>
      <c r="F6" s="235"/>
      <c r="G6" s="235"/>
      <c r="H6" s="235" t="s">
        <v>634</v>
      </c>
      <c r="I6" s="235"/>
      <c r="J6" s="235"/>
      <c r="K6" s="235"/>
      <c r="L6" s="235"/>
      <c r="N6" s="236" t="s">
        <v>628</v>
      </c>
      <c r="O6" s="237"/>
      <c r="P6" s="238"/>
      <c r="Q6" s="236" t="s">
        <v>630</v>
      </c>
      <c r="R6" s="237"/>
      <c r="S6" s="238"/>
      <c r="T6" s="236" t="s">
        <v>629</v>
      </c>
      <c r="U6" s="237"/>
      <c r="V6" s="238"/>
      <c r="X6" s="235" t="s">
        <v>820</v>
      </c>
      <c r="Y6" s="235"/>
      <c r="Z6" s="235"/>
      <c r="AA6" s="235"/>
      <c r="AB6" s="235"/>
      <c r="AC6" s="235"/>
    </row>
    <row r="7" spans="2:41" x14ac:dyDescent="0.35">
      <c r="B7" s="2" t="s">
        <v>16</v>
      </c>
      <c r="C7" s="2" t="s">
        <v>570</v>
      </c>
      <c r="D7" s="2" t="s">
        <v>571</v>
      </c>
      <c r="E7" s="2" t="s">
        <v>582</v>
      </c>
      <c r="F7" s="2" t="s">
        <v>651</v>
      </c>
      <c r="G7" s="2" t="s">
        <v>43</v>
      </c>
      <c r="H7" s="2" t="s">
        <v>570</v>
      </c>
      <c r="I7" s="2" t="s">
        <v>571</v>
      </c>
      <c r="J7" s="2" t="s">
        <v>582</v>
      </c>
      <c r="K7" s="2" t="s">
        <v>651</v>
      </c>
      <c r="L7" s="2" t="s">
        <v>43</v>
      </c>
      <c r="N7" s="2" t="s">
        <v>378</v>
      </c>
      <c r="O7" s="61" t="s">
        <v>570</v>
      </c>
      <c r="P7" s="2" t="s">
        <v>582</v>
      </c>
      <c r="Q7" s="2" t="s">
        <v>378</v>
      </c>
      <c r="R7" s="61" t="s">
        <v>570</v>
      </c>
      <c r="S7" s="2" t="s">
        <v>582</v>
      </c>
      <c r="T7" s="2" t="s">
        <v>378</v>
      </c>
      <c r="U7" s="61" t="s">
        <v>570</v>
      </c>
      <c r="V7" s="2" t="s">
        <v>582</v>
      </c>
      <c r="X7" s="2" t="s">
        <v>821</v>
      </c>
      <c r="Y7" s="2" t="s">
        <v>570</v>
      </c>
      <c r="Z7" s="2" t="s">
        <v>161</v>
      </c>
      <c r="AA7" s="2" t="s">
        <v>778</v>
      </c>
      <c r="AB7" s="2" t="s">
        <v>813</v>
      </c>
      <c r="AC7" s="2" t="s">
        <v>812</v>
      </c>
    </row>
    <row r="8" spans="2:41" x14ac:dyDescent="0.35">
      <c r="B8" s="2">
        <v>0</v>
      </c>
      <c r="C8" s="3">
        <v>0.34944237918215615</v>
      </c>
      <c r="D8" s="3">
        <v>0.65055762081784385</v>
      </c>
      <c r="E8" s="3">
        <v>7.8066914498141265E-2</v>
      </c>
      <c r="F8" s="3">
        <v>0.14869888475836432</v>
      </c>
      <c r="G8" s="123">
        <v>0.74721189591078063</v>
      </c>
      <c r="H8" s="3">
        <v>0.31200000000000006</v>
      </c>
      <c r="I8" s="3">
        <v>0.68799999999999994</v>
      </c>
      <c r="J8" s="3">
        <v>7.1999999999999995E-2</v>
      </c>
      <c r="K8" s="3">
        <v>0.184</v>
      </c>
      <c r="L8" s="123">
        <v>0.69599999999999995</v>
      </c>
      <c r="N8" s="2" t="s">
        <v>347</v>
      </c>
      <c r="O8" s="3">
        <v>0.67588325652841774</v>
      </c>
      <c r="P8" s="3">
        <v>0.3145587984297662</v>
      </c>
      <c r="Q8" s="2" t="s">
        <v>347</v>
      </c>
      <c r="R8" s="3">
        <v>0.75420168067226889</v>
      </c>
      <c r="S8" s="3">
        <v>0.30094537815126049</v>
      </c>
      <c r="T8" s="2" t="s">
        <v>347</v>
      </c>
      <c r="U8" s="3">
        <v>0.61578065134099613</v>
      </c>
      <c r="V8" s="3">
        <v>0.14744971264367815</v>
      </c>
      <c r="X8" s="2" t="s">
        <v>817</v>
      </c>
      <c r="Y8" s="3">
        <v>0.66769794889423628</v>
      </c>
      <c r="Z8" s="123">
        <v>6.5559757075741949</v>
      </c>
      <c r="AA8" s="76">
        <v>9488.6295928500494</v>
      </c>
      <c r="AB8" s="76">
        <v>12279.421654337501</v>
      </c>
      <c r="AC8" s="3">
        <v>0.40116878652457888</v>
      </c>
    </row>
    <row r="9" spans="2:41" x14ac:dyDescent="0.35">
      <c r="B9" s="2">
        <v>1</v>
      </c>
      <c r="C9" s="3">
        <v>0.51239669421487599</v>
      </c>
      <c r="D9" s="3">
        <v>0.48760330578512395</v>
      </c>
      <c r="E9" s="3">
        <v>0.10247933884297521</v>
      </c>
      <c r="F9" s="3">
        <v>0.1834710743801653</v>
      </c>
      <c r="G9" s="123">
        <v>0.71404958677685948</v>
      </c>
      <c r="H9" s="3">
        <v>0.52747252747252749</v>
      </c>
      <c r="I9" s="3">
        <v>0.47252747252747251</v>
      </c>
      <c r="J9" s="3">
        <v>9.8901098901098897E-2</v>
      </c>
      <c r="K9" s="3">
        <v>0.17582417582417584</v>
      </c>
      <c r="L9" s="123">
        <v>0.8351648351648352</v>
      </c>
      <c r="N9" s="2" t="s">
        <v>352</v>
      </c>
      <c r="O9" s="3">
        <v>0.64850976361767732</v>
      </c>
      <c r="P9" s="3">
        <v>0.19167523124357658</v>
      </c>
      <c r="Q9" s="2" t="s">
        <v>352</v>
      </c>
      <c r="R9" s="3">
        <v>0.85051546391752575</v>
      </c>
      <c r="S9" s="3">
        <v>0.20747422680412372</v>
      </c>
      <c r="T9" s="2" t="s">
        <v>352</v>
      </c>
      <c r="U9" s="3">
        <v>0.62255936083307151</v>
      </c>
      <c r="V9" s="3">
        <v>0.17213519457785359</v>
      </c>
      <c r="X9" s="2" t="s">
        <v>818</v>
      </c>
      <c r="Y9" s="3">
        <v>0.6844077387780072</v>
      </c>
      <c r="Z9" s="123">
        <v>6.6213963447273843</v>
      </c>
      <c r="AA9" s="76">
        <v>6726.8623024830704</v>
      </c>
      <c r="AB9" s="76">
        <v>8644.0505099562797</v>
      </c>
      <c r="AC9" s="3">
        <v>0.39458591420050471</v>
      </c>
    </row>
    <row r="10" spans="2:41" x14ac:dyDescent="0.35">
      <c r="B10" s="2">
        <v>2</v>
      </c>
      <c r="C10" s="3">
        <v>0.55443548387096775</v>
      </c>
      <c r="D10" s="3">
        <v>0.44556451612903225</v>
      </c>
      <c r="E10" s="3">
        <v>0.11559139784946236</v>
      </c>
      <c r="F10" s="3">
        <v>0.19623655913978494</v>
      </c>
      <c r="G10" s="123">
        <v>0.82594086021505375</v>
      </c>
      <c r="H10" s="3">
        <v>0.58680555555555558</v>
      </c>
      <c r="I10" s="3">
        <v>0.41319444444444442</v>
      </c>
      <c r="J10" s="3">
        <v>0.11805555555555555</v>
      </c>
      <c r="K10" s="3">
        <v>0.24652777777777779</v>
      </c>
      <c r="L10" s="123">
        <v>0.875</v>
      </c>
      <c r="N10" s="2" t="s">
        <v>359</v>
      </c>
      <c r="O10" s="3">
        <v>0.6502732240437159</v>
      </c>
      <c r="P10" s="3">
        <v>0.16575591985428051</v>
      </c>
      <c r="Q10" s="2" t="s">
        <v>359</v>
      </c>
      <c r="R10" s="3">
        <v>0.68656716417910446</v>
      </c>
      <c r="S10" s="3">
        <v>0.18159203980099503</v>
      </c>
      <c r="T10" s="2" t="s">
        <v>359</v>
      </c>
      <c r="U10" s="3">
        <v>0.62555534459844309</v>
      </c>
      <c r="V10" s="3">
        <v>0.17509018416555913</v>
      </c>
      <c r="X10" s="2" t="s">
        <v>819</v>
      </c>
      <c r="Y10" s="3">
        <v>0.72079735906551545</v>
      </c>
      <c r="Z10" s="123">
        <v>6.7629507364144237</v>
      </c>
      <c r="AA10" s="76">
        <v>6982.6353421859003</v>
      </c>
      <c r="AB10" s="76">
        <v>8897.8899773926096</v>
      </c>
      <c r="AC10" s="3">
        <v>0.41708989334687657</v>
      </c>
    </row>
    <row r="11" spans="2:41" x14ac:dyDescent="0.35">
      <c r="B11" s="2">
        <v>3</v>
      </c>
      <c r="C11" s="3">
        <v>0.58373205741626799</v>
      </c>
      <c r="D11" s="3">
        <v>0.41626794258373206</v>
      </c>
      <c r="E11" s="3">
        <v>0.11449077238550923</v>
      </c>
      <c r="F11" s="3">
        <v>0.20608339029391662</v>
      </c>
      <c r="G11" s="123">
        <v>0.80690362269309635</v>
      </c>
      <c r="H11" s="3">
        <v>0.60202020202020201</v>
      </c>
      <c r="I11" s="3">
        <v>0.39797979797979799</v>
      </c>
      <c r="J11" s="3">
        <v>0.11717171717171718</v>
      </c>
      <c r="K11" s="3">
        <v>0.17373737373737375</v>
      </c>
      <c r="L11" s="123">
        <v>0.81212121212121213</v>
      </c>
      <c r="N11" s="2" t="s">
        <v>358</v>
      </c>
      <c r="O11" s="3">
        <v>0.6103763987792471</v>
      </c>
      <c r="P11" s="3">
        <v>0.12919633774160733</v>
      </c>
      <c r="Q11" s="2" t="s">
        <v>358</v>
      </c>
      <c r="R11" s="3">
        <v>0.64545454545454539</v>
      </c>
      <c r="S11" s="3">
        <v>0.14242424242424243</v>
      </c>
      <c r="T11" s="2" t="s">
        <v>358</v>
      </c>
      <c r="U11" s="3">
        <v>0.60328993020123267</v>
      </c>
      <c r="V11" s="3">
        <v>0.18396669251806197</v>
      </c>
      <c r="AI11" s="5"/>
      <c r="AJ11" s="5"/>
      <c r="AL11" s="143"/>
      <c r="AM11" s="144"/>
      <c r="AN11" s="5"/>
      <c r="AO11" s="143"/>
    </row>
    <row r="12" spans="2:41" x14ac:dyDescent="0.35">
      <c r="B12" s="2">
        <v>4</v>
      </c>
      <c r="C12" s="3">
        <v>0.57893634840871022</v>
      </c>
      <c r="D12" s="3">
        <v>0.42106365159128978</v>
      </c>
      <c r="E12" s="3">
        <v>0.13170016750418762</v>
      </c>
      <c r="F12" s="3">
        <v>0.20791457286432161</v>
      </c>
      <c r="G12" s="123">
        <v>0.84778056951423786</v>
      </c>
      <c r="H12" s="3">
        <v>0.61735419630156474</v>
      </c>
      <c r="I12" s="3">
        <v>0.38264580369843526</v>
      </c>
      <c r="J12" s="3">
        <v>0.13513513513513514</v>
      </c>
      <c r="K12" s="3">
        <v>0.19630156472261737</v>
      </c>
      <c r="L12" s="123">
        <v>0.82645803698435283</v>
      </c>
      <c r="N12" s="2" t="s">
        <v>361</v>
      </c>
      <c r="O12" s="3">
        <v>0.59147424511545288</v>
      </c>
      <c r="P12" s="3">
        <v>9.7690941385435173E-2</v>
      </c>
      <c r="Q12" s="2" t="s">
        <v>361</v>
      </c>
      <c r="R12" s="3">
        <v>0.63736263736263743</v>
      </c>
      <c r="S12" s="3">
        <v>8.2417582417582416E-2</v>
      </c>
      <c r="T12" s="2" t="s">
        <v>361</v>
      </c>
      <c r="U12" s="3">
        <v>0.5999104405635356</v>
      </c>
      <c r="V12" s="3">
        <v>0.11876959112672661</v>
      </c>
    </row>
    <row r="13" spans="2:41" x14ac:dyDescent="0.35">
      <c r="B13" s="2">
        <v>5</v>
      </c>
      <c r="C13" s="3">
        <v>0.60520849976034508</v>
      </c>
      <c r="D13" s="3">
        <v>0.39479150023965492</v>
      </c>
      <c r="E13" s="3">
        <v>0.14906534590190126</v>
      </c>
      <c r="F13" s="3">
        <v>0.21904457581083239</v>
      </c>
      <c r="G13" s="123">
        <v>0.86179900942642595</v>
      </c>
      <c r="H13" s="3">
        <v>0.68913043478260871</v>
      </c>
      <c r="I13" s="3">
        <v>0.31086956521739129</v>
      </c>
      <c r="J13" s="3">
        <v>0.14456521739130435</v>
      </c>
      <c r="K13" s="3">
        <v>0.2326086956521739</v>
      </c>
      <c r="L13" s="123">
        <v>0.91739130434782612</v>
      </c>
      <c r="N13" s="2" t="s">
        <v>350</v>
      </c>
      <c r="O13" s="3">
        <v>0.64251245330012452</v>
      </c>
      <c r="P13" s="3">
        <v>0.25124533001245331</v>
      </c>
      <c r="Q13" s="2" t="s">
        <v>350</v>
      </c>
      <c r="R13" s="3">
        <v>0.68316831683168311</v>
      </c>
      <c r="S13" s="3">
        <v>0.21914191419141915</v>
      </c>
      <c r="T13" s="2" t="s">
        <v>350</v>
      </c>
      <c r="U13" s="3">
        <v>0.61935651271406345</v>
      </c>
      <c r="V13" s="3">
        <v>0.23819408406850026</v>
      </c>
    </row>
    <row r="14" spans="2:41" x14ac:dyDescent="0.35">
      <c r="B14" s="2">
        <v>6</v>
      </c>
      <c r="C14" s="3">
        <v>0.60726985381272225</v>
      </c>
      <c r="D14" s="3">
        <v>0.39273014618727775</v>
      </c>
      <c r="E14" s="3">
        <v>0.1463189780060582</v>
      </c>
      <c r="F14" s="3">
        <v>0.22375872514157777</v>
      </c>
      <c r="G14" s="123">
        <v>0.88621098380086927</v>
      </c>
      <c r="H14" s="3">
        <v>0.69307832422586524</v>
      </c>
      <c r="I14" s="3">
        <v>0.30692167577413476</v>
      </c>
      <c r="J14" s="3">
        <v>0.13661202185792351</v>
      </c>
      <c r="K14" s="3">
        <v>0.25136612021857924</v>
      </c>
      <c r="L14" s="123">
        <v>0.85519125683060104</v>
      </c>
      <c r="N14" s="2" t="s">
        <v>346</v>
      </c>
      <c r="O14" s="3">
        <v>0.65671191553544495</v>
      </c>
      <c r="P14" s="3">
        <v>0.16938159879336351</v>
      </c>
      <c r="Q14" s="2" t="s">
        <v>346</v>
      </c>
      <c r="R14" s="3">
        <v>0.71191619380183324</v>
      </c>
      <c r="S14" s="3">
        <v>0.15582714971628109</v>
      </c>
      <c r="T14" s="2" t="s">
        <v>346</v>
      </c>
      <c r="U14" s="3">
        <v>0.69875376020627422</v>
      </c>
      <c r="V14" s="3">
        <v>0.1400945423291792</v>
      </c>
    </row>
    <row r="15" spans="2:41" x14ac:dyDescent="0.35">
      <c r="B15" s="2">
        <v>7</v>
      </c>
      <c r="C15" s="3">
        <v>0.62971457696228339</v>
      </c>
      <c r="D15" s="3">
        <v>0.37028542303771661</v>
      </c>
      <c r="E15" s="3">
        <v>0.16692150866462793</v>
      </c>
      <c r="F15" s="3">
        <v>0.22680937818552496</v>
      </c>
      <c r="G15" s="123">
        <v>0.90902140672782872</v>
      </c>
      <c r="H15" s="3">
        <v>0.69068128425998432</v>
      </c>
      <c r="I15" s="3">
        <v>0.30931871574001568</v>
      </c>
      <c r="J15" s="3">
        <v>0.16209866875489429</v>
      </c>
      <c r="K15" s="3">
        <v>0.2255285826155051</v>
      </c>
      <c r="L15" s="123">
        <v>0.90211433046202039</v>
      </c>
      <c r="N15" s="2" t="s">
        <v>355</v>
      </c>
      <c r="O15" s="3">
        <v>0.61243105642766216</v>
      </c>
      <c r="P15" s="3">
        <v>0.15273652948663555</v>
      </c>
      <c r="Q15" s="2" t="s">
        <v>355</v>
      </c>
      <c r="R15" s="3">
        <v>0.65519765739385072</v>
      </c>
      <c r="S15" s="3">
        <v>0.14055636896046853</v>
      </c>
      <c r="T15" s="2" t="s">
        <v>355</v>
      </c>
      <c r="U15" s="3">
        <v>0.62377096587622904</v>
      </c>
      <c r="V15" s="3">
        <v>0.17090803932909196</v>
      </c>
    </row>
    <row r="16" spans="2:41" x14ac:dyDescent="0.35">
      <c r="B16" s="2">
        <v>8</v>
      </c>
      <c r="C16" s="3">
        <v>0.62868369351669939</v>
      </c>
      <c r="D16" s="3">
        <v>0.37131630648330061</v>
      </c>
      <c r="E16" s="3">
        <v>0.17344934044344654</v>
      </c>
      <c r="F16" s="3">
        <v>0.23393207970811114</v>
      </c>
      <c r="G16" s="123">
        <v>0.91692394049957904</v>
      </c>
      <c r="H16" s="3">
        <v>0.70800627943485095</v>
      </c>
      <c r="I16" s="3">
        <v>0.29199372056514905</v>
      </c>
      <c r="J16" s="3">
        <v>0.17032967032967034</v>
      </c>
      <c r="K16" s="3">
        <v>0.27708006279434849</v>
      </c>
      <c r="L16" s="123">
        <v>0.95447409733124022</v>
      </c>
      <c r="N16" s="2" t="s">
        <v>348</v>
      </c>
      <c r="O16" s="3">
        <v>0.63197650020981944</v>
      </c>
      <c r="P16" s="3">
        <v>0.12547209399916073</v>
      </c>
      <c r="Q16" s="2" t="s">
        <v>348</v>
      </c>
      <c r="R16" s="3">
        <v>0.70178739416745062</v>
      </c>
      <c r="S16" s="3">
        <v>0.12699905926622765</v>
      </c>
      <c r="T16" s="2" t="s">
        <v>348</v>
      </c>
      <c r="U16" s="3">
        <v>0.62768817204301075</v>
      </c>
      <c r="V16" s="3">
        <v>0.13239247311827956</v>
      </c>
    </row>
    <row r="17" spans="2:22" x14ac:dyDescent="0.35">
      <c r="B17" s="2">
        <v>9</v>
      </c>
      <c r="C17" s="3">
        <v>0.64195759604654867</v>
      </c>
      <c r="D17" s="3">
        <v>0.35804240395345133</v>
      </c>
      <c r="E17" s="3">
        <v>0.1804559222062809</v>
      </c>
      <c r="F17" s="3">
        <v>0.2359317710824167</v>
      </c>
      <c r="G17" s="123">
        <v>0.94739359158297465</v>
      </c>
      <c r="H17" s="3">
        <v>0.73227091633466135</v>
      </c>
      <c r="I17" s="3">
        <v>0.26772908366533865</v>
      </c>
      <c r="J17" s="3">
        <v>0.18725099601593626</v>
      </c>
      <c r="K17" s="3">
        <v>0.26693227091633465</v>
      </c>
      <c r="L17" s="123">
        <v>0.94023904382470125</v>
      </c>
      <c r="N17" s="2" t="s">
        <v>351</v>
      </c>
      <c r="O17" s="3">
        <v>0.63922120572366881</v>
      </c>
      <c r="P17" s="3">
        <v>0.24161388693408398</v>
      </c>
      <c r="Q17" s="2" t="s">
        <v>351</v>
      </c>
      <c r="R17" s="3">
        <v>0.69290573372206032</v>
      </c>
      <c r="S17" s="3">
        <v>0.21768707482993196</v>
      </c>
      <c r="T17" s="2" t="s">
        <v>351</v>
      </c>
      <c r="U17" s="3">
        <v>0.65279406017975772</v>
      </c>
      <c r="V17" s="3">
        <v>0.23563892145369286</v>
      </c>
    </row>
    <row r="18" spans="2:22" x14ac:dyDescent="0.35">
      <c r="B18" s="2">
        <v>10</v>
      </c>
      <c r="C18" s="3">
        <v>0.63848216127036506</v>
      </c>
      <c r="D18" s="3">
        <v>0.361517838729635</v>
      </c>
      <c r="E18" s="3">
        <v>0.18663641988038771</v>
      </c>
      <c r="F18" s="3">
        <v>0.24974221488966797</v>
      </c>
      <c r="G18" s="123">
        <v>0.95029903072798516</v>
      </c>
      <c r="H18" s="3">
        <v>0.70508166969147013</v>
      </c>
      <c r="I18" s="3">
        <v>0.29491833030852987</v>
      </c>
      <c r="J18" s="3">
        <v>0.19691470054446461</v>
      </c>
      <c r="K18" s="3">
        <v>0.2558983666061706</v>
      </c>
      <c r="L18" s="123">
        <v>0.94918330308529941</v>
      </c>
      <c r="N18" s="2" t="s">
        <v>362</v>
      </c>
      <c r="O18" s="3">
        <v>0.68311981914091935</v>
      </c>
      <c r="P18" s="3">
        <v>0.17633760361718162</v>
      </c>
      <c r="Q18" s="2" t="s">
        <v>362</v>
      </c>
      <c r="R18" s="3">
        <v>0.74042220484753718</v>
      </c>
      <c r="S18" s="3">
        <v>0.17200938232994528</v>
      </c>
      <c r="T18" s="2" t="s">
        <v>362</v>
      </c>
      <c r="U18" s="3">
        <v>0.69797782126549257</v>
      </c>
      <c r="V18" s="3">
        <v>0.13698630136986301</v>
      </c>
    </row>
    <row r="19" spans="2:22" x14ac:dyDescent="0.35">
      <c r="B19" s="2">
        <v>11</v>
      </c>
      <c r="C19" s="3">
        <v>0.64778118894780912</v>
      </c>
      <c r="D19" s="3">
        <v>0.35221881105219088</v>
      </c>
      <c r="E19" s="3">
        <v>0.17917945855428413</v>
      </c>
      <c r="F19" s="3">
        <v>0.25453530560982418</v>
      </c>
      <c r="G19" s="123">
        <v>1.0019536701088474</v>
      </c>
      <c r="H19" s="3">
        <v>0.69837296620775968</v>
      </c>
      <c r="I19" s="3">
        <v>0.30162703379224032</v>
      </c>
      <c r="J19" s="3">
        <v>0.16645807259073842</v>
      </c>
      <c r="K19" s="3">
        <v>0.29286608260325409</v>
      </c>
      <c r="L19" s="123">
        <v>0.99249061326658328</v>
      </c>
      <c r="N19" s="2" t="s">
        <v>357</v>
      </c>
      <c r="O19" s="3">
        <v>0.5912311780336581</v>
      </c>
      <c r="P19" s="3">
        <v>0.12931798051372898</v>
      </c>
      <c r="Q19" s="2" t="s">
        <v>357</v>
      </c>
      <c r="R19" s="3">
        <v>0.63772048846675711</v>
      </c>
      <c r="S19" s="3">
        <v>0.10176390773405698</v>
      </c>
      <c r="T19" s="2" t="s">
        <v>357</v>
      </c>
      <c r="U19" s="3">
        <v>0.63749060856498874</v>
      </c>
      <c r="V19" s="3">
        <v>0.11570247933884298</v>
      </c>
    </row>
    <row r="20" spans="2:22" x14ac:dyDescent="0.35">
      <c r="B20" s="2">
        <v>12</v>
      </c>
      <c r="C20" s="3">
        <v>0.61921850079744811</v>
      </c>
      <c r="D20" s="3">
        <v>0.38078149920255183</v>
      </c>
      <c r="E20" s="3">
        <v>0.21012759170653908</v>
      </c>
      <c r="F20" s="3">
        <v>0.23046251993620415</v>
      </c>
      <c r="G20" s="123">
        <v>1.0003987240829346</v>
      </c>
      <c r="H20" s="3">
        <v>0.65764331210191096</v>
      </c>
      <c r="I20" s="3">
        <v>0.34235668789808904</v>
      </c>
      <c r="J20" s="3">
        <v>0.19585987261146498</v>
      </c>
      <c r="K20" s="3">
        <v>0.2643312101910828</v>
      </c>
      <c r="L20" s="123">
        <v>1.0334394904458599</v>
      </c>
      <c r="N20" s="2" t="s">
        <v>354</v>
      </c>
      <c r="O20" s="3">
        <v>0.61057962858750714</v>
      </c>
      <c r="P20" s="3">
        <v>0.11761395610579628</v>
      </c>
      <c r="Q20" s="2" t="s">
        <v>354</v>
      </c>
      <c r="R20" s="3">
        <v>0.69393939393939397</v>
      </c>
      <c r="S20" s="3">
        <v>0.10909090909090909</v>
      </c>
      <c r="T20" s="2" t="s">
        <v>354</v>
      </c>
      <c r="U20" s="3">
        <v>0.62681846932321317</v>
      </c>
      <c r="V20" s="3">
        <v>0.12713472485768501</v>
      </c>
    </row>
    <row r="21" spans="2:22" x14ac:dyDescent="0.35">
      <c r="B21" s="2">
        <v>13</v>
      </c>
      <c r="C21" s="3">
        <v>0.62180267965895253</v>
      </c>
      <c r="D21" s="3">
        <v>0.37819732034104753</v>
      </c>
      <c r="E21" s="3">
        <v>0.2046285018270402</v>
      </c>
      <c r="F21" s="3">
        <v>0.26857490864799027</v>
      </c>
      <c r="G21" s="123">
        <v>1.0816077953714982</v>
      </c>
      <c r="H21" s="3">
        <v>0.69859154929577461</v>
      </c>
      <c r="I21" s="3">
        <v>0.30140845070422539</v>
      </c>
      <c r="J21" s="3">
        <v>0.19436619718309858</v>
      </c>
      <c r="K21" s="3">
        <v>0.28732394366197184</v>
      </c>
      <c r="L21" s="123">
        <v>1.0676056338028168</v>
      </c>
      <c r="N21" s="2" t="s">
        <v>353</v>
      </c>
      <c r="O21" s="3">
        <v>0.60274828232354782</v>
      </c>
      <c r="P21" s="3">
        <v>0.20861961274203622</v>
      </c>
      <c r="Q21" s="2" t="s">
        <v>353</v>
      </c>
      <c r="R21" s="3">
        <v>0.65310492505353324</v>
      </c>
      <c r="S21" s="3">
        <v>0.18201284796573874</v>
      </c>
      <c r="T21" s="2" t="s">
        <v>353</v>
      </c>
      <c r="U21" s="3">
        <v>0.61240310077519378</v>
      </c>
      <c r="V21" s="3">
        <v>0.20852713178294574</v>
      </c>
    </row>
    <row r="22" spans="2:22" x14ac:dyDescent="0.35">
      <c r="B22" s="2">
        <v>14</v>
      </c>
      <c r="C22" s="3">
        <v>0.64658634538152615</v>
      </c>
      <c r="D22" s="3">
        <v>0.3534136546184739</v>
      </c>
      <c r="E22" s="3">
        <v>0.20080321285140562</v>
      </c>
      <c r="F22" s="3">
        <v>0.28012048192771083</v>
      </c>
      <c r="G22" s="123">
        <v>1.0923694779116466</v>
      </c>
      <c r="H22" s="3">
        <v>0.67755102040816317</v>
      </c>
      <c r="I22" s="3">
        <v>0.32244897959183683</v>
      </c>
      <c r="J22" s="3">
        <v>0.20816326530612245</v>
      </c>
      <c r="K22" s="3">
        <v>0.27755102040816326</v>
      </c>
      <c r="L22" s="123">
        <v>1.1877551020408164</v>
      </c>
      <c r="N22" s="2" t="s">
        <v>356</v>
      </c>
      <c r="O22" s="3">
        <v>0.6724715338245143</v>
      </c>
      <c r="P22" s="3">
        <v>0.18620227729403885</v>
      </c>
      <c r="Q22" s="2" t="s">
        <v>356</v>
      </c>
      <c r="R22" s="3">
        <v>0.70131771595900438</v>
      </c>
      <c r="S22" s="3">
        <v>0.1698389458272328</v>
      </c>
      <c r="T22" s="2" t="s">
        <v>356</v>
      </c>
      <c r="U22" s="3">
        <v>0.72801450589301897</v>
      </c>
      <c r="V22" s="3">
        <v>0.20761559383499548</v>
      </c>
    </row>
    <row r="23" spans="2:22" x14ac:dyDescent="0.35">
      <c r="B23" s="2">
        <v>15</v>
      </c>
      <c r="C23" s="3">
        <v>0.56131260794473226</v>
      </c>
      <c r="D23" s="3">
        <v>0.43868739205526769</v>
      </c>
      <c r="E23" s="3">
        <v>0.21588946459412781</v>
      </c>
      <c r="F23" s="3">
        <v>0.27461139896373055</v>
      </c>
      <c r="G23" s="123">
        <v>1.1312607944732298</v>
      </c>
      <c r="H23" s="3">
        <v>0.6148148148148147</v>
      </c>
      <c r="I23" s="3">
        <v>0.3851851851851853</v>
      </c>
      <c r="J23" s="3">
        <v>0.17037037037037037</v>
      </c>
      <c r="K23" s="3">
        <v>0.29629629629629628</v>
      </c>
      <c r="L23" s="123">
        <v>1.1703703703703703</v>
      </c>
      <c r="N23" s="2" t="s">
        <v>364</v>
      </c>
      <c r="O23" s="3">
        <v>0.58299039780521267</v>
      </c>
      <c r="P23" s="3">
        <v>0.16323731138545952</v>
      </c>
      <c r="Q23" s="2" t="s">
        <v>364</v>
      </c>
      <c r="R23" s="3">
        <v>0.62903225806451601</v>
      </c>
      <c r="S23" s="3">
        <v>0.15725806451612903</v>
      </c>
      <c r="T23" s="2" t="s">
        <v>364</v>
      </c>
      <c r="U23" s="3">
        <v>0.61102831594634865</v>
      </c>
      <c r="V23" s="3">
        <v>0.18032786885245902</v>
      </c>
    </row>
    <row r="24" spans="2:22" x14ac:dyDescent="0.35">
      <c r="B24" s="2">
        <v>16</v>
      </c>
      <c r="C24" s="3">
        <v>0.59437751004016059</v>
      </c>
      <c r="D24" s="3">
        <v>0.40562248995983935</v>
      </c>
      <c r="E24" s="3">
        <v>0.21285140562248997</v>
      </c>
      <c r="F24" s="3">
        <v>0.30522088353413657</v>
      </c>
      <c r="G24" s="123">
        <v>1.2409638554216869</v>
      </c>
      <c r="H24" s="3">
        <v>0.55932203389830504</v>
      </c>
      <c r="I24" s="3">
        <v>0.44067796610169496</v>
      </c>
      <c r="J24" s="3">
        <v>0.20338983050847459</v>
      </c>
      <c r="K24" s="3">
        <v>0.22033898305084745</v>
      </c>
      <c r="L24" s="123">
        <v>1.2203389830508475</v>
      </c>
      <c r="N24" s="2" t="s">
        <v>349</v>
      </c>
      <c r="O24" s="3">
        <v>0.56607700312174813</v>
      </c>
      <c r="P24" s="3">
        <v>0.11550468262226847</v>
      </c>
      <c r="Q24" s="2" t="s">
        <v>349</v>
      </c>
      <c r="R24" s="3">
        <v>0.63296703296703294</v>
      </c>
      <c r="S24" s="3">
        <v>0.10989010989010989</v>
      </c>
      <c r="T24" s="2" t="s">
        <v>349</v>
      </c>
      <c r="U24" s="3">
        <v>0.60526315789473695</v>
      </c>
      <c r="V24" s="3">
        <v>0.13636363636363635</v>
      </c>
    </row>
    <row r="25" spans="2:22" x14ac:dyDescent="0.35">
      <c r="B25" s="2">
        <v>17</v>
      </c>
      <c r="C25" s="3">
        <v>0.63414634146341464</v>
      </c>
      <c r="D25" s="3">
        <v>0.36585365853658536</v>
      </c>
      <c r="E25" s="3">
        <v>0.24390243902439024</v>
      </c>
      <c r="F25" s="3">
        <v>0.21951219512195122</v>
      </c>
      <c r="G25" s="123">
        <v>1.4146341463414633</v>
      </c>
      <c r="H25" s="3">
        <v>0.625</v>
      </c>
      <c r="I25" s="3">
        <v>0.375</v>
      </c>
      <c r="J25" s="3">
        <v>0</v>
      </c>
      <c r="K25" s="3">
        <v>0.25</v>
      </c>
      <c r="L25" s="123">
        <v>1.375</v>
      </c>
      <c r="N25" s="2" t="s">
        <v>363</v>
      </c>
      <c r="O25" s="3">
        <v>0.5</v>
      </c>
      <c r="P25" s="3">
        <v>0.1</v>
      </c>
      <c r="Q25" s="2" t="s">
        <v>363</v>
      </c>
      <c r="R25" s="3">
        <v>0.53475935828877008</v>
      </c>
      <c r="S25" s="3">
        <v>8.2887700534759357E-2</v>
      </c>
      <c r="T25" s="2" t="s">
        <v>363</v>
      </c>
      <c r="U25" s="3">
        <v>0.53976670201484622</v>
      </c>
      <c r="V25" s="3">
        <v>0.11240721102863202</v>
      </c>
    </row>
    <row r="26" spans="2:22" x14ac:dyDescent="0.35">
      <c r="N26" s="2" t="s">
        <v>360</v>
      </c>
      <c r="O26" s="129">
        <v>0.54338842975206614</v>
      </c>
      <c r="P26" s="129">
        <v>9.5041322314049589E-2</v>
      </c>
      <c r="Q26" s="2" t="s">
        <v>360</v>
      </c>
      <c r="R26" s="3">
        <v>0.61052631578947369</v>
      </c>
      <c r="S26" s="3">
        <v>6.8421052631578952E-2</v>
      </c>
      <c r="T26" s="2" t="s">
        <v>360</v>
      </c>
      <c r="U26" s="3">
        <v>0.53395784543325531</v>
      </c>
      <c r="V26" s="3">
        <v>0.10304449648711944</v>
      </c>
    </row>
    <row r="27" spans="2:22" x14ac:dyDescent="0.35">
      <c r="B27" s="236" t="s">
        <v>600</v>
      </c>
      <c r="C27" s="237"/>
      <c r="D27" s="237"/>
      <c r="E27" s="237"/>
      <c r="F27" s="237"/>
      <c r="G27" s="237"/>
      <c r="H27" s="237"/>
      <c r="I27" s="238"/>
      <c r="N27" s="4" t="s">
        <v>650</v>
      </c>
      <c r="O27" s="3">
        <v>0.62637485023689798</v>
      </c>
      <c r="P27" s="3">
        <v>0.16441720881427072</v>
      </c>
      <c r="Q27" s="4" t="s">
        <v>650</v>
      </c>
      <c r="R27" s="3">
        <v>0.62637485023689798</v>
      </c>
      <c r="S27" s="3">
        <v>0.16441720881427072</v>
      </c>
      <c r="T27" s="4" t="s">
        <v>650</v>
      </c>
      <c r="U27" s="3">
        <v>0.62637485023689798</v>
      </c>
      <c r="V27" s="3">
        <v>0.16441720881427072</v>
      </c>
    </row>
    <row r="28" spans="2:22" x14ac:dyDescent="0.35">
      <c r="B28" s="2" t="s">
        <v>592</v>
      </c>
      <c r="C28" s="61" t="s">
        <v>570</v>
      </c>
      <c r="D28" s="2" t="s">
        <v>571</v>
      </c>
      <c r="E28" s="2" t="s">
        <v>582</v>
      </c>
      <c r="F28" s="2" t="s">
        <v>605</v>
      </c>
      <c r="G28" s="2" t="s">
        <v>573</v>
      </c>
      <c r="H28" s="2" t="s">
        <v>574</v>
      </c>
      <c r="I28" s="2" t="s">
        <v>572</v>
      </c>
      <c r="N28" t="s">
        <v>858</v>
      </c>
    </row>
    <row r="29" spans="2:22" x14ac:dyDescent="0.35">
      <c r="B29" s="22" t="s">
        <v>590</v>
      </c>
      <c r="C29" s="68">
        <v>0.57681726035331593</v>
      </c>
      <c r="D29" s="68">
        <v>0.42318273964668407</v>
      </c>
      <c r="E29" s="68">
        <v>8.3333333333333329E-2</v>
      </c>
      <c r="F29" s="68">
        <v>0.23146539241239503</v>
      </c>
      <c r="G29" s="42">
        <v>0.8593976252534028</v>
      </c>
      <c r="H29" s="68">
        <v>0.20576310454677094</v>
      </c>
      <c r="I29" s="42">
        <v>6.1646394439617724</v>
      </c>
    </row>
    <row r="30" spans="2:22" x14ac:dyDescent="0.35">
      <c r="B30" s="22" t="s">
        <v>43</v>
      </c>
      <c r="C30" s="68">
        <v>0.68201808394609997</v>
      </c>
      <c r="D30" s="68">
        <v>0.31798191605390003</v>
      </c>
      <c r="E30" s="68">
        <v>0.15695035710516131</v>
      </c>
      <c r="F30" s="68">
        <v>0.15413573514407347</v>
      </c>
      <c r="G30" s="42">
        <v>0.68933610104492837</v>
      </c>
      <c r="H30" s="68">
        <v>0.13246314604369699</v>
      </c>
      <c r="I30" s="42">
        <v>6.6826161911128308</v>
      </c>
    </row>
    <row r="31" spans="2:22" x14ac:dyDescent="0.3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35">
      <c r="B32" s="22">
        <v>19</v>
      </c>
      <c r="C32" s="68">
        <v>0.60541503989135981</v>
      </c>
      <c r="D32" s="68">
        <v>0.39458496010864019</v>
      </c>
      <c r="E32" s="68">
        <v>0.14748890559449038</v>
      </c>
      <c r="F32" s="68">
        <v>0.24314329364405751</v>
      </c>
      <c r="G32" s="42">
        <v>0.92849867837136557</v>
      </c>
      <c r="H32" s="68">
        <v>0.22431311686107136</v>
      </c>
      <c r="I32" s="42">
        <v>6.3017193297281571</v>
      </c>
      <c r="N32" s="235" t="s">
        <v>606</v>
      </c>
      <c r="O32" s="235"/>
      <c r="P32" s="235"/>
      <c r="Q32" s="235"/>
      <c r="R32" s="235"/>
      <c r="S32" s="235"/>
      <c r="T32" s="235"/>
      <c r="U32" s="235"/>
      <c r="V32" s="235"/>
    </row>
    <row r="33" spans="2:111" x14ac:dyDescent="0.35">
      <c r="B33" s="22">
        <v>28</v>
      </c>
      <c r="C33" s="68">
        <v>0.61132137718679258</v>
      </c>
      <c r="D33" s="68">
        <v>0.38867862281320742</v>
      </c>
      <c r="E33" s="68">
        <v>0.17245076566380441</v>
      </c>
      <c r="F33" s="68">
        <v>0.23572914471091724</v>
      </c>
      <c r="G33" s="42">
        <v>0.93443058622996489</v>
      </c>
      <c r="H33" s="68">
        <v>0.22575856159675955</v>
      </c>
      <c r="I33" s="42">
        <v>6.3450756499665513</v>
      </c>
      <c r="N33" s="2" t="s">
        <v>570</v>
      </c>
      <c r="O33" s="2" t="s">
        <v>571</v>
      </c>
      <c r="P33" s="2" t="s">
        <v>582</v>
      </c>
      <c r="Q33" s="2" t="s">
        <v>605</v>
      </c>
      <c r="R33" s="2" t="s">
        <v>573</v>
      </c>
      <c r="S33" s="2" t="s">
        <v>574</v>
      </c>
      <c r="T33" s="2" t="s">
        <v>572</v>
      </c>
      <c r="U33" s="2" t="s">
        <v>583</v>
      </c>
      <c r="V33" s="2" t="s">
        <v>649</v>
      </c>
    </row>
    <row r="34" spans="2:111" x14ac:dyDescent="0.35">
      <c r="B34" s="22">
        <v>34567</v>
      </c>
      <c r="C34" s="68">
        <v>0.60660675343979498</v>
      </c>
      <c r="D34" s="68">
        <v>0.39339324656020502</v>
      </c>
      <c r="E34" s="68">
        <v>0.17114711989490738</v>
      </c>
      <c r="F34" s="68">
        <v>0.23025846135792449</v>
      </c>
      <c r="G34" s="42">
        <v>0.93525590249594981</v>
      </c>
      <c r="H34" s="68">
        <v>0.22612842553385684</v>
      </c>
      <c r="I34" s="42">
        <v>6.3315176822251997</v>
      </c>
      <c r="L34" s="242" t="s">
        <v>576</v>
      </c>
      <c r="M34" s="242"/>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35">
      <c r="B35" s="4" t="s">
        <v>575</v>
      </c>
      <c r="C35" s="3">
        <v>0.62637485023689798</v>
      </c>
      <c r="D35" s="3">
        <v>0.37393076407424786</v>
      </c>
      <c r="E35" s="3">
        <v>0.16441720881427072</v>
      </c>
      <c r="F35" s="3">
        <v>0.23935826109457886</v>
      </c>
      <c r="G35" s="123">
        <v>0.92041972717733478</v>
      </c>
      <c r="H35" s="3">
        <v>0.22089569779643231</v>
      </c>
      <c r="I35" s="4">
        <v>6.42</v>
      </c>
      <c r="L35" s="242" t="s">
        <v>575</v>
      </c>
      <c r="M35" s="242"/>
      <c r="N35" s="3">
        <v>0.62637485023689798</v>
      </c>
      <c r="O35" s="3">
        <v>0.37393076407424786</v>
      </c>
      <c r="P35" s="3">
        <v>0.16441720881427072</v>
      </c>
      <c r="Q35" s="3">
        <v>0.23935826109457886</v>
      </c>
      <c r="R35" s="123">
        <v>0.92041972717733478</v>
      </c>
      <c r="S35" s="3">
        <v>0.22089569779643231</v>
      </c>
      <c r="T35" s="4">
        <v>6.42</v>
      </c>
      <c r="U35" s="123">
        <v>7.447958027282267</v>
      </c>
      <c r="V35" s="11"/>
    </row>
    <row r="36" spans="2:111" x14ac:dyDescent="0.35">
      <c r="M36" s="5"/>
      <c r="N36" s="5"/>
      <c r="P36" s="5"/>
      <c r="Q36" s="5"/>
      <c r="S36" s="5"/>
      <c r="T36" s="5"/>
    </row>
    <row r="37" spans="2:111" x14ac:dyDescent="0.35">
      <c r="M37" s="5"/>
      <c r="N37" s="5"/>
      <c r="P37" s="5"/>
      <c r="Q37" s="5"/>
      <c r="S37" s="5"/>
      <c r="T37" s="5"/>
    </row>
    <row r="38" spans="2:111" ht="18.5" x14ac:dyDescent="0.45">
      <c r="B38" s="243" t="s">
        <v>40</v>
      </c>
      <c r="C38" s="243"/>
      <c r="D38" s="243"/>
      <c r="E38" s="243"/>
      <c r="F38" s="243"/>
      <c r="G38" s="243"/>
      <c r="H38" s="243"/>
      <c r="I38" s="243"/>
      <c r="J38" s="243"/>
      <c r="K38" s="243"/>
      <c r="L38" s="243"/>
      <c r="M38" s="243"/>
      <c r="N38" s="243"/>
      <c r="O38" s="243"/>
      <c r="P38" s="243"/>
      <c r="Q38" s="243"/>
      <c r="R38" s="243"/>
      <c r="S38" s="243"/>
      <c r="T38" s="243"/>
      <c r="U38" s="243"/>
      <c r="V38" s="243"/>
      <c r="W38" s="243"/>
      <c r="X38" s="243"/>
      <c r="Y38" s="243"/>
      <c r="Z38" s="243"/>
      <c r="AA38" s="243"/>
      <c r="AB38" s="243"/>
      <c r="AC38" s="243"/>
      <c r="AD38" s="243"/>
      <c r="AE38" s="243"/>
      <c r="AF38" s="243"/>
    </row>
    <row r="40" spans="2:111" x14ac:dyDescent="0.35">
      <c r="B40" s="236" t="s">
        <v>600</v>
      </c>
      <c r="C40" s="237"/>
      <c r="D40" s="237"/>
      <c r="E40" s="237"/>
      <c r="F40" s="237"/>
      <c r="G40" s="237"/>
      <c r="H40" s="237"/>
      <c r="I40" s="237"/>
      <c r="J40" s="237"/>
      <c r="K40" s="237"/>
      <c r="L40" s="237"/>
      <c r="M40" s="237"/>
      <c r="N40" s="237"/>
      <c r="O40" s="237"/>
      <c r="P40" s="238"/>
      <c r="R40" s="236" t="s">
        <v>608</v>
      </c>
      <c r="S40" s="237"/>
      <c r="T40" s="237"/>
      <c r="U40" s="237"/>
      <c r="V40" s="237"/>
      <c r="W40" s="237"/>
      <c r="X40" s="237"/>
      <c r="Y40" s="237"/>
      <c r="Z40" s="237"/>
      <c r="AA40" s="237"/>
      <c r="AB40" s="237"/>
      <c r="AC40" s="237"/>
      <c r="AD40" s="237"/>
      <c r="AE40" s="237"/>
      <c r="AF40" s="238"/>
      <c r="AH40" s="235" t="s">
        <v>814</v>
      </c>
      <c r="AI40" s="235"/>
      <c r="AJ40" s="235"/>
      <c r="AK40" s="235"/>
      <c r="AL40" s="235"/>
      <c r="AM40" s="235"/>
    </row>
    <row r="41" spans="2:111" x14ac:dyDescent="0.35">
      <c r="B41" s="2" t="s">
        <v>592</v>
      </c>
      <c r="C41" s="2" t="s">
        <v>559</v>
      </c>
      <c r="D41" s="2" t="s">
        <v>560</v>
      </c>
      <c r="E41" s="2" t="s">
        <v>561</v>
      </c>
      <c r="F41" s="2" t="s">
        <v>563</v>
      </c>
      <c r="G41" s="2" t="s">
        <v>562</v>
      </c>
      <c r="H41" s="2" t="s">
        <v>564</v>
      </c>
      <c r="I41" s="2" t="s">
        <v>592</v>
      </c>
      <c r="J41" s="2" t="s">
        <v>593</v>
      </c>
      <c r="K41" s="2" t="s">
        <v>594</v>
      </c>
      <c r="L41" s="2" t="s">
        <v>565</v>
      </c>
      <c r="M41" s="2" t="s">
        <v>585</v>
      </c>
      <c r="N41" s="2" t="s">
        <v>586</v>
      </c>
      <c r="O41" s="2" t="s">
        <v>587</v>
      </c>
      <c r="P41" s="2" t="s">
        <v>588</v>
      </c>
      <c r="R41" s="2" t="s">
        <v>16</v>
      </c>
      <c r="S41" s="2" t="s">
        <v>559</v>
      </c>
      <c r="T41" s="2" t="s">
        <v>560</v>
      </c>
      <c r="U41" s="2" t="s">
        <v>561</v>
      </c>
      <c r="V41" s="2" t="s">
        <v>562</v>
      </c>
      <c r="W41" s="2" t="s">
        <v>563</v>
      </c>
      <c r="X41" s="2" t="s">
        <v>564</v>
      </c>
      <c r="Y41" s="2" t="s">
        <v>16</v>
      </c>
      <c r="Z41" s="2" t="s">
        <v>593</v>
      </c>
      <c r="AA41" s="2" t="s">
        <v>594</v>
      </c>
      <c r="AB41" s="2" t="s">
        <v>565</v>
      </c>
      <c r="AC41" s="2" t="s">
        <v>585</v>
      </c>
      <c r="AD41" s="2" t="s">
        <v>586</v>
      </c>
      <c r="AE41" s="2" t="s">
        <v>587</v>
      </c>
      <c r="AF41" s="2" t="s">
        <v>588</v>
      </c>
      <c r="AH41" s="2" t="s">
        <v>16</v>
      </c>
      <c r="AI41" s="2" t="s">
        <v>570</v>
      </c>
      <c r="AJ41" s="2" t="s">
        <v>161</v>
      </c>
      <c r="AK41" s="2" t="s">
        <v>778</v>
      </c>
      <c r="AL41" s="2" t="s">
        <v>813</v>
      </c>
      <c r="AM41" s="2" t="s">
        <v>812</v>
      </c>
    </row>
    <row r="42" spans="2:111" x14ac:dyDescent="0.35">
      <c r="B42" s="22" t="s">
        <v>590</v>
      </c>
      <c r="C42" s="68">
        <v>5.5821025195482189E-2</v>
      </c>
      <c r="D42" s="68">
        <v>0.48385461917173472</v>
      </c>
      <c r="E42" s="68">
        <v>0.20373588184187663</v>
      </c>
      <c r="F42" s="68">
        <v>0.10548798146539241</v>
      </c>
      <c r="G42" s="68">
        <v>0.113958876339415</v>
      </c>
      <c r="H42" s="68">
        <v>3.7141615986099046E-2</v>
      </c>
      <c r="I42" s="22" t="s">
        <v>590</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3">
        <v>0.74721189591078063</v>
      </c>
      <c r="AE42" s="3">
        <v>0.16728624535315986</v>
      </c>
      <c r="AF42" s="123">
        <v>5.1152416356877319</v>
      </c>
      <c r="AH42" s="2">
        <v>2</v>
      </c>
      <c r="AI42" s="3">
        <v>0.56097560975609762</v>
      </c>
      <c r="AJ42" s="123">
        <v>6.1219512195121952</v>
      </c>
      <c r="AK42" s="76">
        <v>7754.5454545454504</v>
      </c>
      <c r="AL42" s="76">
        <v>12150</v>
      </c>
      <c r="AM42" s="3">
        <v>0.46341463414634149</v>
      </c>
    </row>
    <row r="43" spans="2:111" x14ac:dyDescent="0.35">
      <c r="B43" s="22" t="s">
        <v>43</v>
      </c>
      <c r="C43" s="68">
        <v>6.4560391232452594E-2</v>
      </c>
      <c r="D43" s="68">
        <v>0.57819371635647188</v>
      </c>
      <c r="E43" s="68">
        <v>0.17890440840164656</v>
      </c>
      <c r="F43" s="68">
        <v>3.6062343876438099E-2</v>
      </c>
      <c r="G43" s="68">
        <v>0.10301516377581536</v>
      </c>
      <c r="H43" s="68">
        <v>3.9263976357175524E-2</v>
      </c>
      <c r="I43" s="22" t="s">
        <v>43</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3">
        <v>0.71404958677685948</v>
      </c>
      <c r="AE43" s="3">
        <v>0.15537190082644628</v>
      </c>
      <c r="AF43" s="123">
        <v>5.9190082644628097</v>
      </c>
      <c r="AH43" s="2">
        <v>3</v>
      </c>
      <c r="AI43" s="3">
        <v>0.5625</v>
      </c>
      <c r="AJ43" s="123">
        <v>6.1</v>
      </c>
      <c r="AK43" s="76">
        <v>7474.4680851063804</v>
      </c>
      <c r="AL43" s="76">
        <v>10522.222222222201</v>
      </c>
      <c r="AM43" s="3">
        <v>0.46250000000000002</v>
      </c>
    </row>
    <row r="44" spans="2:111" x14ac:dyDescent="0.3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3">
        <v>0.82594086021505375</v>
      </c>
      <c r="AE44" s="3">
        <v>0.19086021505376344</v>
      </c>
      <c r="AF44" s="123">
        <v>6.077284946236559</v>
      </c>
      <c r="AH44" s="2">
        <v>4</v>
      </c>
      <c r="AI44" s="3">
        <v>0.5695461200585652</v>
      </c>
      <c r="AJ44" s="123">
        <v>6.1390922401171304</v>
      </c>
      <c r="AK44" s="76">
        <v>8481.3725490195993</v>
      </c>
      <c r="AL44" s="76">
        <v>10084.4444444444</v>
      </c>
      <c r="AM44" s="3">
        <v>0.49633967789165445</v>
      </c>
    </row>
    <row r="45" spans="2:111" x14ac:dyDescent="0.3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3">
        <v>0.80690362269309635</v>
      </c>
      <c r="AE45" s="3">
        <v>0.17737525632262474</v>
      </c>
      <c r="AF45" s="123">
        <v>6.2142857142857144</v>
      </c>
      <c r="AH45" s="2">
        <v>5</v>
      </c>
      <c r="AI45" s="3">
        <v>0.61220930232558135</v>
      </c>
      <c r="AJ45" s="123">
        <v>6.3011627906976742</v>
      </c>
      <c r="AK45" s="76">
        <v>8632.4942791762005</v>
      </c>
      <c r="AL45" s="76">
        <v>10855.873925501401</v>
      </c>
      <c r="AM45" s="3">
        <v>0.4569767441860465</v>
      </c>
      <c r="DG45">
        <v>1</v>
      </c>
    </row>
    <row r="46" spans="2:111" x14ac:dyDescent="0.3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3">
        <v>0.84778056951423786</v>
      </c>
      <c r="AE46" s="3">
        <v>0.19430485762144054</v>
      </c>
      <c r="AF46" s="123">
        <v>6.2116834170854274</v>
      </c>
      <c r="AH46" s="2">
        <v>6</v>
      </c>
      <c r="AI46" s="3">
        <v>0.61511216056670603</v>
      </c>
      <c r="AJ46" s="123">
        <v>6.3394332939787486</v>
      </c>
      <c r="AK46" s="76">
        <v>9002.5056947608191</v>
      </c>
      <c r="AL46" s="76">
        <v>11254.1538461538</v>
      </c>
      <c r="AM46" s="3">
        <v>0.45100354191263281</v>
      </c>
    </row>
    <row r="47" spans="2:111" x14ac:dyDescent="0.35">
      <c r="B47" s="132">
        <v>34567</v>
      </c>
      <c r="C47" s="130">
        <v>5.9877370207023342E-2</v>
      </c>
      <c r="D47" s="130">
        <v>0.51198753491950177</v>
      </c>
      <c r="E47" s="130">
        <v>0.22603063463036668</v>
      </c>
      <c r="F47" s="130">
        <v>5.9577478102986858E-2</v>
      </c>
      <c r="G47" s="130">
        <v>0.10778513382685143</v>
      </c>
      <c r="H47" s="130">
        <v>3.4741848313269902E-2</v>
      </c>
      <c r="I47" s="132">
        <v>34567</v>
      </c>
      <c r="J47" s="130">
        <v>0.60660675343979498</v>
      </c>
      <c r="K47" s="130">
        <v>0.39339324656020502</v>
      </c>
      <c r="L47" s="130">
        <v>0.17114711989490738</v>
      </c>
      <c r="M47" s="130">
        <v>0.23025846135792449</v>
      </c>
      <c r="N47" s="133">
        <v>0.93525590249594981</v>
      </c>
      <c r="O47" s="130">
        <v>0.22612842553385684</v>
      </c>
      <c r="P47" s="133">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3">
        <v>0.86179900942642595</v>
      </c>
      <c r="AE47" s="3">
        <v>0.19699632529158012</v>
      </c>
      <c r="AF47" s="123">
        <v>6.309314586994728</v>
      </c>
      <c r="AH47" s="2">
        <v>7</v>
      </c>
      <c r="AI47" s="3">
        <v>0.65026817088958755</v>
      </c>
      <c r="AJ47" s="123">
        <v>6.4967634547808393</v>
      </c>
      <c r="AK47" s="76">
        <v>8776.8624641833794</v>
      </c>
      <c r="AL47" s="76">
        <v>11597.9939819458</v>
      </c>
      <c r="AM47" s="3">
        <v>0.44257444054004069</v>
      </c>
    </row>
    <row r="48" spans="2:111" x14ac:dyDescent="0.35">
      <c r="B48" s="239" t="s">
        <v>627</v>
      </c>
      <c r="C48" s="240"/>
      <c r="D48" s="240"/>
      <c r="E48" s="240"/>
      <c r="F48" s="240"/>
      <c r="G48" s="240"/>
      <c r="H48" s="240"/>
      <c r="I48" s="240"/>
      <c r="J48" s="240"/>
      <c r="K48" s="240"/>
      <c r="L48" s="240"/>
      <c r="M48" s="240"/>
      <c r="N48" s="240"/>
      <c r="O48" s="240"/>
      <c r="P48" s="241"/>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3">
        <v>0.88621098380086927</v>
      </c>
      <c r="AE48" s="3">
        <v>0.20913999736599501</v>
      </c>
      <c r="AF48" s="123">
        <v>6.3497958646121431</v>
      </c>
      <c r="AH48" s="2">
        <v>8</v>
      </c>
      <c r="AI48" s="3">
        <v>0.64404894327030038</v>
      </c>
      <c r="AJ48" s="123">
        <v>6.4870689655172411</v>
      </c>
      <c r="AK48" s="76">
        <v>9065.5350978135793</v>
      </c>
      <c r="AL48" s="76">
        <v>11672.874806800601</v>
      </c>
      <c r="AM48" s="3">
        <v>0.42157953281423804</v>
      </c>
    </row>
    <row r="49" spans="2:39" x14ac:dyDescent="0.35">
      <c r="B49" s="2" t="s">
        <v>599</v>
      </c>
      <c r="C49" s="2" t="s">
        <v>559</v>
      </c>
      <c r="D49" s="2" t="s">
        <v>560</v>
      </c>
      <c r="E49" s="2" t="s">
        <v>561</v>
      </c>
      <c r="F49" s="2" t="s">
        <v>563</v>
      </c>
      <c r="G49" s="2" t="s">
        <v>562</v>
      </c>
      <c r="H49" s="2" t="s">
        <v>564</v>
      </c>
      <c r="I49" s="2" t="s">
        <v>599</v>
      </c>
      <c r="J49" s="2" t="s">
        <v>593</v>
      </c>
      <c r="K49" s="2" t="s">
        <v>594</v>
      </c>
      <c r="L49" s="2" t="s">
        <v>565</v>
      </c>
      <c r="M49" s="2" t="s">
        <v>585</v>
      </c>
      <c r="N49" s="2" t="s">
        <v>586</v>
      </c>
      <c r="O49" s="2" t="s">
        <v>587</v>
      </c>
      <c r="P49" s="2" t="s">
        <v>588</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3">
        <v>0.90902140672782872</v>
      </c>
      <c r="AE49" s="3">
        <v>0.21725280326197757</v>
      </c>
      <c r="AF49" s="123">
        <v>6.4568042813455655</v>
      </c>
      <c r="AH49" s="2">
        <v>9</v>
      </c>
      <c r="AI49" s="3">
        <v>0.67065581617999037</v>
      </c>
      <c r="AJ49" s="123">
        <v>6.5818573480134033</v>
      </c>
      <c r="AK49" s="76">
        <v>9325.1972386587695</v>
      </c>
      <c r="AL49" s="76">
        <v>12128.806584362101</v>
      </c>
      <c r="AM49" s="3">
        <v>0.41718525610339874</v>
      </c>
    </row>
    <row r="50" spans="2:39" x14ac:dyDescent="0.35">
      <c r="B50" s="2" t="s">
        <v>347</v>
      </c>
      <c r="C50" s="3">
        <v>6.4516129032258063E-2</v>
      </c>
      <c r="D50" s="3">
        <v>0.5780849974398361</v>
      </c>
      <c r="E50" s="3">
        <v>0.19457245263696876</v>
      </c>
      <c r="F50" s="3">
        <v>0.10069977811913296</v>
      </c>
      <c r="G50" s="3">
        <v>2.8844512715480459E-2</v>
      </c>
      <c r="H50" s="3">
        <v>3.3282130056323606E-2</v>
      </c>
      <c r="I50" s="2" t="s">
        <v>347</v>
      </c>
      <c r="J50" s="3">
        <v>0.67588325652841774</v>
      </c>
      <c r="K50" s="3">
        <v>0.32411674347158226</v>
      </c>
      <c r="L50" s="3">
        <v>0.3145587984297662</v>
      </c>
      <c r="M50" s="3">
        <v>0.25977129202935656</v>
      </c>
      <c r="N50" s="123">
        <v>1.0329407748762587</v>
      </c>
      <c r="O50" s="3">
        <v>0.25994196961938898</v>
      </c>
      <c r="P50" s="123">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3">
        <v>0.91692394049957904</v>
      </c>
      <c r="AE50" s="3">
        <v>0.21709233791748528</v>
      </c>
      <c r="AF50" s="123">
        <v>6.4403592478248664</v>
      </c>
      <c r="AH50" s="2">
        <v>10</v>
      </c>
      <c r="AI50" s="3">
        <v>0.66769794889423628</v>
      </c>
      <c r="AJ50" s="123">
        <v>6.5559757075741949</v>
      </c>
      <c r="AK50" s="76">
        <v>9488.6295928500494</v>
      </c>
      <c r="AL50" s="76">
        <v>12279.421654337501</v>
      </c>
      <c r="AM50" s="3">
        <v>0.40116878652457888</v>
      </c>
    </row>
    <row r="51" spans="2:39" x14ac:dyDescent="0.35">
      <c r="B51" s="2" t="s">
        <v>352</v>
      </c>
      <c r="C51" s="3">
        <v>4.8304213771839674E-2</v>
      </c>
      <c r="D51" s="3">
        <v>0.57245632065775953</v>
      </c>
      <c r="E51" s="3">
        <v>0.19578622816032887</v>
      </c>
      <c r="F51" s="3">
        <v>0.12076053442959918</v>
      </c>
      <c r="G51" s="3">
        <v>3.4943473792394653E-2</v>
      </c>
      <c r="H51" s="3">
        <v>2.7749229188078109E-2</v>
      </c>
      <c r="I51" s="2" t="s">
        <v>352</v>
      </c>
      <c r="J51" s="3">
        <v>0.64850976361767732</v>
      </c>
      <c r="K51" s="3">
        <v>0.35149023638232268</v>
      </c>
      <c r="L51" s="3">
        <v>0.19167523124357658</v>
      </c>
      <c r="M51" s="3">
        <v>0.25282631038026721</v>
      </c>
      <c r="N51" s="123">
        <v>1.0945529290853031</v>
      </c>
      <c r="O51" s="3">
        <v>0.29650565262076051</v>
      </c>
      <c r="P51" s="123">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3">
        <v>0.94739359158297465</v>
      </c>
      <c r="AE51" s="3">
        <v>0.23258409054678783</v>
      </c>
      <c r="AF51" s="123">
        <v>6.4728200223178707</v>
      </c>
      <c r="AH51" s="2">
        <v>11</v>
      </c>
      <c r="AI51" s="3">
        <v>0.67292191435768267</v>
      </c>
      <c r="AJ51" s="123">
        <v>6.5729219143576829</v>
      </c>
      <c r="AK51" s="76">
        <v>9684.6450192625198</v>
      </c>
      <c r="AL51" s="76">
        <v>12245.4976303317</v>
      </c>
      <c r="AM51" s="3">
        <v>0.38828715365239297</v>
      </c>
    </row>
    <row r="52" spans="2:39" ht="15" thickBot="1" x14ac:dyDescent="0.4">
      <c r="B52" s="2" t="s">
        <v>359</v>
      </c>
      <c r="C52" s="3">
        <v>5.0091074681238613E-2</v>
      </c>
      <c r="D52" s="3">
        <v>0.57285974499089254</v>
      </c>
      <c r="E52" s="3">
        <v>0.1785063752276867</v>
      </c>
      <c r="F52" s="129">
        <v>0.13114754098360656</v>
      </c>
      <c r="G52" s="3">
        <v>4.0072859744990891E-2</v>
      </c>
      <c r="H52" s="3">
        <v>2.7322404371584699E-2</v>
      </c>
      <c r="I52" s="2" t="s">
        <v>359</v>
      </c>
      <c r="J52" s="3">
        <v>0.6502732240437159</v>
      </c>
      <c r="K52" s="3">
        <v>0.3497267759562841</v>
      </c>
      <c r="L52" s="3">
        <v>0.16575591985428051</v>
      </c>
      <c r="M52" s="3">
        <v>0.24408014571948999</v>
      </c>
      <c r="N52" s="123">
        <v>1.1402550091074681</v>
      </c>
      <c r="O52" s="3">
        <v>0.30236794171220399</v>
      </c>
      <c r="P52" s="123">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3">
        <v>0.95029903072798516</v>
      </c>
      <c r="AE52" s="3">
        <v>0.23860589812332439</v>
      </c>
      <c r="AF52" s="123">
        <v>6.4520519694782426</v>
      </c>
      <c r="AH52" s="2">
        <v>12</v>
      </c>
      <c r="AI52" s="3">
        <v>0.66558201449489718</v>
      </c>
      <c r="AJ52" s="123">
        <v>6.5503623724301141</v>
      </c>
      <c r="AK52" s="76">
        <v>10045.132127955399</v>
      </c>
      <c r="AL52" s="76">
        <v>12618.483412322201</v>
      </c>
      <c r="AM52" s="3">
        <v>0.36873243603017303</v>
      </c>
    </row>
    <row r="53" spans="2:39" ht="15" thickBot="1" x14ac:dyDescent="0.4">
      <c r="B53" s="2" t="s">
        <v>358</v>
      </c>
      <c r="C53" s="3">
        <v>5.2899287894201424E-2</v>
      </c>
      <c r="D53" s="3">
        <v>0.52695829094608337</v>
      </c>
      <c r="E53" s="147">
        <v>0.20142421159715157</v>
      </c>
      <c r="F53" s="146">
        <v>0.14343845371312308</v>
      </c>
      <c r="G53" s="145">
        <v>4.4760935910478125E-2</v>
      </c>
      <c r="H53" s="3">
        <v>3.0518819938962362E-2</v>
      </c>
      <c r="I53" s="2" t="s">
        <v>358</v>
      </c>
      <c r="J53" s="3">
        <v>0.6103763987792471</v>
      </c>
      <c r="K53" s="3">
        <v>0.3896236012207529</v>
      </c>
      <c r="L53" s="3">
        <v>0.12919633774160733</v>
      </c>
      <c r="M53" s="3">
        <v>0.2451678535096643</v>
      </c>
      <c r="N53" s="123">
        <v>1.0305188199389623</v>
      </c>
      <c r="O53" s="3">
        <v>0.27975584944048831</v>
      </c>
      <c r="P53" s="123">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3">
        <v>1.0019536701088474</v>
      </c>
      <c r="AE53" s="3">
        <v>0.25453530560982418</v>
      </c>
      <c r="AF53" s="123">
        <v>6.5288864080379572</v>
      </c>
      <c r="AH53" s="2">
        <v>13</v>
      </c>
      <c r="AI53" s="3">
        <v>0.66877758587603142</v>
      </c>
      <c r="AJ53" s="123">
        <v>6.5592016887353672</v>
      </c>
      <c r="AK53" s="76">
        <v>10093.3980582524</v>
      </c>
      <c r="AL53" s="76">
        <v>12962.535211267599</v>
      </c>
      <c r="AM53" s="3">
        <v>0.33390903857225102</v>
      </c>
    </row>
    <row r="54" spans="2:39" ht="15" thickBot="1" x14ac:dyDescent="0.4">
      <c r="B54" s="2" t="s">
        <v>361</v>
      </c>
      <c r="C54" s="3">
        <v>3.5523978685612786E-2</v>
      </c>
      <c r="D54" s="3">
        <v>0.52753108348134992</v>
      </c>
      <c r="E54" s="147">
        <v>0.18294849023090587</v>
      </c>
      <c r="F54" s="148">
        <v>0.18117229129662521</v>
      </c>
      <c r="G54" s="145">
        <v>4.4404973357015987E-2</v>
      </c>
      <c r="H54" s="3">
        <v>2.8419182948490232E-2</v>
      </c>
      <c r="I54" s="2" t="s">
        <v>361</v>
      </c>
      <c r="J54" s="3">
        <v>0.59147424511545288</v>
      </c>
      <c r="K54" s="3">
        <v>0.40852575488454712</v>
      </c>
      <c r="L54" s="3">
        <v>9.7690941385435173E-2</v>
      </c>
      <c r="M54" s="3">
        <v>0.26998223801065718</v>
      </c>
      <c r="N54" s="123">
        <v>1.0426287744227354</v>
      </c>
      <c r="O54" s="3">
        <v>0.27708703374777977</v>
      </c>
      <c r="P54" s="123">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3">
        <v>1.0003987240829346</v>
      </c>
      <c r="AE54" s="3">
        <v>0.25558213716108452</v>
      </c>
      <c r="AF54" s="123">
        <v>6.3815789473684212</v>
      </c>
      <c r="AH54" s="2">
        <v>14</v>
      </c>
      <c r="AI54" s="3">
        <v>0.67321178120617109</v>
      </c>
      <c r="AJ54" s="123">
        <v>6.5366058906030853</v>
      </c>
      <c r="AK54" s="76">
        <v>10648.3180428134</v>
      </c>
      <c r="AL54" s="76">
        <v>13419.402985074599</v>
      </c>
      <c r="AM54" s="3">
        <v>0.29621318373071531</v>
      </c>
    </row>
    <row r="55" spans="2:39" x14ac:dyDescent="0.35">
      <c r="B55" s="2" t="s">
        <v>350</v>
      </c>
      <c r="C55" s="3">
        <v>6.934931506849315E-2</v>
      </c>
      <c r="D55" s="3">
        <v>0.53066625155666247</v>
      </c>
      <c r="E55" s="3">
        <v>0.1952054794520548</v>
      </c>
      <c r="F55" s="125">
        <v>9.9392901618929011E-2</v>
      </c>
      <c r="G55" s="3">
        <v>6.2889165628891658E-2</v>
      </c>
      <c r="H55" s="3">
        <v>4.249688667496887E-2</v>
      </c>
      <c r="I55" s="2" t="s">
        <v>350</v>
      </c>
      <c r="J55" s="3">
        <v>0.64251245330012452</v>
      </c>
      <c r="K55" s="3">
        <v>0.35748754669987548</v>
      </c>
      <c r="L55" s="3">
        <v>0.25124533001245331</v>
      </c>
      <c r="M55" s="3">
        <v>0.24439601494396015</v>
      </c>
      <c r="N55" s="123">
        <v>0.96295143212951428</v>
      </c>
      <c r="O55" s="3">
        <v>0.23622353673723537</v>
      </c>
      <c r="P55" s="123">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3">
        <v>1.0816077953714982</v>
      </c>
      <c r="AE55" s="3">
        <v>0.27527405602923266</v>
      </c>
      <c r="AF55" s="123">
        <v>6.3928136419001218</v>
      </c>
      <c r="AH55" s="2">
        <v>15</v>
      </c>
      <c r="AI55" s="3">
        <v>0.65163739914570484</v>
      </c>
      <c r="AJ55" s="123">
        <v>6.4693877551020407</v>
      </c>
      <c r="AK55" s="76">
        <v>11078.688524590099</v>
      </c>
      <c r="AL55" s="76">
        <v>13350.704225352099</v>
      </c>
      <c r="AM55" s="3">
        <v>0.24584717607973422</v>
      </c>
    </row>
    <row r="56" spans="2:39" x14ac:dyDescent="0.35">
      <c r="B56" s="2" t="s">
        <v>346</v>
      </c>
      <c r="C56" s="3">
        <v>5.5806938159879339E-2</v>
      </c>
      <c r="D56" s="3">
        <v>0.56651583710407238</v>
      </c>
      <c r="E56" s="3">
        <v>0.17948717948717949</v>
      </c>
      <c r="F56" s="3">
        <v>0.10542986425339367</v>
      </c>
      <c r="G56" s="3">
        <v>5.8371040723981901E-2</v>
      </c>
      <c r="H56" s="3">
        <v>3.4389140271493215E-2</v>
      </c>
      <c r="I56" s="2" t="s">
        <v>346</v>
      </c>
      <c r="J56" s="3">
        <v>0.65671191553544495</v>
      </c>
      <c r="K56" s="3">
        <v>0.34328808446455505</v>
      </c>
      <c r="L56" s="3">
        <v>0.16938159879336351</v>
      </c>
      <c r="M56" s="3">
        <v>0.25972850678733034</v>
      </c>
      <c r="N56" s="123">
        <v>1.0006033182503771</v>
      </c>
      <c r="O56" s="3">
        <v>0.25007541478129713</v>
      </c>
      <c r="P56" s="123">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3">
        <v>1.0923694779116466</v>
      </c>
      <c r="AE56" s="3">
        <v>0.28012048192771083</v>
      </c>
      <c r="AF56" s="123">
        <v>6.4989959839357434</v>
      </c>
      <c r="AH56" s="2">
        <v>16</v>
      </c>
      <c r="AI56" s="3">
        <v>0.6593001841620626</v>
      </c>
      <c r="AJ56" s="123">
        <v>6.5598526703499083</v>
      </c>
      <c r="AK56" s="76">
        <v>11257.971014492699</v>
      </c>
      <c r="AL56" s="76">
        <v>15835.1351351351</v>
      </c>
      <c r="AM56" s="3">
        <v>0.19521178637200737</v>
      </c>
    </row>
    <row r="57" spans="2:39" x14ac:dyDescent="0.35">
      <c r="B57" s="2" t="s">
        <v>355</v>
      </c>
      <c r="C57" s="3">
        <v>6.5125159100551555E-2</v>
      </c>
      <c r="D57" s="3">
        <v>0.50954603309291469</v>
      </c>
      <c r="E57" s="3">
        <v>0.18667798048366568</v>
      </c>
      <c r="F57" s="3">
        <v>0.10330929147221043</v>
      </c>
      <c r="G57" s="3">
        <v>9.7581671616461599E-2</v>
      </c>
      <c r="H57" s="3">
        <v>3.7759864234196014E-2</v>
      </c>
      <c r="I57" s="2" t="s">
        <v>355</v>
      </c>
      <c r="J57" s="3">
        <v>0.61243105642766216</v>
      </c>
      <c r="K57" s="3">
        <v>0.38756894357233784</v>
      </c>
      <c r="L57" s="3">
        <v>0.15273652948663555</v>
      </c>
      <c r="M57" s="3">
        <v>0.2494696648281714</v>
      </c>
      <c r="N57" s="123">
        <v>0.99172677131947395</v>
      </c>
      <c r="O57" s="3">
        <v>0.25434874840899446</v>
      </c>
      <c r="P57" s="123">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3">
        <v>1.1312607944732298</v>
      </c>
      <c r="AE57" s="3">
        <v>0.29706390328151988</v>
      </c>
      <c r="AF57" s="123">
        <v>6.081174438687392</v>
      </c>
      <c r="AH57" s="2">
        <v>17</v>
      </c>
      <c r="AI57" s="3">
        <v>0.66153846153846152</v>
      </c>
      <c r="AJ57" s="123">
        <v>6.4153846153846157</v>
      </c>
      <c r="AK57" s="76">
        <v>11792.307692307601</v>
      </c>
      <c r="AL57" s="76">
        <v>15950</v>
      </c>
      <c r="AM57" s="3">
        <v>0.14615384615384616</v>
      </c>
    </row>
    <row r="58" spans="2:39" x14ac:dyDescent="0.35">
      <c r="B58" s="2" t="s">
        <v>348</v>
      </c>
      <c r="C58" s="3">
        <v>5.4972723457826271E-2</v>
      </c>
      <c r="D58" s="3">
        <v>0.54553084347461178</v>
      </c>
      <c r="E58" s="3">
        <v>0.14141838019303399</v>
      </c>
      <c r="F58" s="3">
        <v>0.10784725136382711</v>
      </c>
      <c r="G58" s="3">
        <v>0.11875786823331934</v>
      </c>
      <c r="H58" s="3">
        <v>3.1472933277381453E-2</v>
      </c>
      <c r="I58" s="2" t="s">
        <v>348</v>
      </c>
      <c r="J58" s="3">
        <v>0.63197650020981944</v>
      </c>
      <c r="K58" s="3">
        <v>0.36802349979018056</v>
      </c>
      <c r="L58" s="3">
        <v>0.12547209399916073</v>
      </c>
      <c r="M58" s="3">
        <v>0.24422996223248006</v>
      </c>
      <c r="N58" s="123">
        <v>0.93033990767939567</v>
      </c>
      <c r="O58" s="3">
        <v>0.23080151070079732</v>
      </c>
      <c r="P58" s="123">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3">
        <v>1.2409638554216869</v>
      </c>
      <c r="AE58" s="3">
        <v>0.35742971887550201</v>
      </c>
      <c r="AF58" s="123">
        <v>6.188755020080321</v>
      </c>
    </row>
    <row r="59" spans="2:39" x14ac:dyDescent="0.35">
      <c r="B59" s="2" t="s">
        <v>351</v>
      </c>
      <c r="C59" s="3">
        <v>6.2162796152943935E-2</v>
      </c>
      <c r="D59" s="3">
        <v>0.53811869575416371</v>
      </c>
      <c r="E59" s="3">
        <v>0.18449448745015248</v>
      </c>
      <c r="F59" s="3">
        <v>0.10485573539760731</v>
      </c>
      <c r="G59" s="3">
        <v>7.1428571428571425E-2</v>
      </c>
      <c r="H59" s="3">
        <v>3.8939713816561104E-2</v>
      </c>
      <c r="I59" s="2" t="s">
        <v>351</v>
      </c>
      <c r="J59" s="3">
        <v>0.63922120572366881</v>
      </c>
      <c r="K59" s="3">
        <v>0.36077879427633119</v>
      </c>
      <c r="L59" s="3">
        <v>0.24161388693408398</v>
      </c>
      <c r="M59" s="3">
        <v>0.25299085151301898</v>
      </c>
      <c r="N59" s="123">
        <v>0.99718508092892333</v>
      </c>
      <c r="O59" s="3">
        <v>0.24442880600516068</v>
      </c>
      <c r="P59" s="123">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3">
        <v>1.4146341463414633</v>
      </c>
      <c r="AE59" s="3">
        <v>0.34146341463414637</v>
      </c>
      <c r="AF59" s="123">
        <v>6.3902439024390247</v>
      </c>
      <c r="AH59" s="235" t="s">
        <v>815</v>
      </c>
      <c r="AI59" s="235"/>
      <c r="AJ59" s="235"/>
      <c r="AK59" s="235"/>
      <c r="AL59" s="235"/>
      <c r="AM59" s="235"/>
    </row>
    <row r="60" spans="2:39" x14ac:dyDescent="0.35">
      <c r="B60" s="2" t="s">
        <v>362</v>
      </c>
      <c r="C60" s="3">
        <v>5.5764883195177091E-2</v>
      </c>
      <c r="D60" s="3">
        <v>0.59608138658628484</v>
      </c>
      <c r="E60" s="3">
        <v>0.15410700828937454</v>
      </c>
      <c r="F60" s="3">
        <v>9.2690278824415981E-2</v>
      </c>
      <c r="G60" s="3">
        <v>7.0082893745290128E-2</v>
      </c>
      <c r="H60" s="3">
        <v>3.127354935945742E-2</v>
      </c>
      <c r="I60" s="2" t="s">
        <v>362</v>
      </c>
      <c r="J60" s="3">
        <v>0.68311981914091935</v>
      </c>
      <c r="K60" s="3">
        <v>0.31688018085908065</v>
      </c>
      <c r="L60" s="3">
        <v>0.17633760361718162</v>
      </c>
      <c r="M60" s="3">
        <v>0.24981160512434061</v>
      </c>
      <c r="N60" s="123">
        <v>1.0056518462697814</v>
      </c>
      <c r="O60" s="3">
        <v>0.26299924642049738</v>
      </c>
      <c r="P60" s="123">
        <v>6.6514694800301433</v>
      </c>
      <c r="R60" s="236" t="s">
        <v>607</v>
      </c>
      <c r="S60" s="237"/>
      <c r="T60" s="237"/>
      <c r="U60" s="237"/>
      <c r="V60" s="237"/>
      <c r="W60" s="237"/>
      <c r="X60" s="237"/>
      <c r="Y60" s="237"/>
      <c r="Z60" s="237"/>
      <c r="AA60" s="237"/>
      <c r="AB60" s="237"/>
      <c r="AC60" s="237"/>
      <c r="AD60" s="237"/>
      <c r="AE60" s="237"/>
      <c r="AF60" s="238"/>
      <c r="AH60" s="2" t="s">
        <v>16</v>
      </c>
      <c r="AI60" s="2" t="s">
        <v>570</v>
      </c>
      <c r="AJ60" s="2" t="s">
        <v>161</v>
      </c>
      <c r="AK60" s="2" t="s">
        <v>778</v>
      </c>
      <c r="AL60" s="2" t="s">
        <v>813</v>
      </c>
      <c r="AM60" s="2" t="s">
        <v>812</v>
      </c>
    </row>
    <row r="61" spans="2:39" x14ac:dyDescent="0.35">
      <c r="B61" s="2" t="s">
        <v>357</v>
      </c>
      <c r="C61" s="3">
        <v>5.2701505757307351E-2</v>
      </c>
      <c r="D61" s="3">
        <v>0.50752878653675815</v>
      </c>
      <c r="E61" s="3">
        <v>0.16651904340124005</v>
      </c>
      <c r="F61" s="3">
        <v>0.112488928255093</v>
      </c>
      <c r="G61" s="3">
        <v>0.12976085031000886</v>
      </c>
      <c r="H61" s="3">
        <v>3.100088573959256E-2</v>
      </c>
      <c r="I61" s="2" t="s">
        <v>357</v>
      </c>
      <c r="J61" s="3">
        <v>0.5912311780336581</v>
      </c>
      <c r="K61" s="3">
        <v>0.4087688219663419</v>
      </c>
      <c r="L61" s="3">
        <v>0.12931798051372898</v>
      </c>
      <c r="M61" s="3">
        <v>0.23870682019486272</v>
      </c>
      <c r="N61" s="123">
        <v>0.98804251550044286</v>
      </c>
      <c r="O61" s="3">
        <v>0.25066430469441986</v>
      </c>
      <c r="P61" s="123">
        <v>6.1904340124003543</v>
      </c>
      <c r="R61" s="2" t="s">
        <v>16</v>
      </c>
      <c r="S61" s="2" t="s">
        <v>559</v>
      </c>
      <c r="T61" s="2" t="s">
        <v>560</v>
      </c>
      <c r="U61" s="2" t="s">
        <v>561</v>
      </c>
      <c r="V61" s="2" t="s">
        <v>562</v>
      </c>
      <c r="W61" s="2" t="s">
        <v>563</v>
      </c>
      <c r="X61" s="2" t="s">
        <v>564</v>
      </c>
      <c r="Y61" s="2" t="s">
        <v>16</v>
      </c>
      <c r="Z61" s="2" t="s">
        <v>593</v>
      </c>
      <c r="AA61" s="2" t="s">
        <v>594</v>
      </c>
      <c r="AB61" s="2" t="s">
        <v>565</v>
      </c>
      <c r="AC61" s="2" t="s">
        <v>585</v>
      </c>
      <c r="AD61" s="2" t="s">
        <v>586</v>
      </c>
      <c r="AE61" s="2" t="s">
        <v>587</v>
      </c>
      <c r="AF61" s="2" t="s">
        <v>588</v>
      </c>
      <c r="AH61" s="2">
        <v>2</v>
      </c>
      <c r="AI61" s="3">
        <v>0.5089285714285714</v>
      </c>
      <c r="AJ61" s="123">
        <v>5.9464285714285712</v>
      </c>
      <c r="AK61" s="76">
        <v>5314.2857142857101</v>
      </c>
      <c r="AL61" s="76">
        <v>7238.7096774193496</v>
      </c>
      <c r="AM61" s="3">
        <v>0.4642857142857143</v>
      </c>
    </row>
    <row r="62" spans="2:39" x14ac:dyDescent="0.35">
      <c r="B62" s="2" t="s">
        <v>354</v>
      </c>
      <c r="C62" s="3">
        <v>5.908835115362971E-2</v>
      </c>
      <c r="D62" s="3">
        <v>0.52560495216657288</v>
      </c>
      <c r="E62" s="3">
        <v>0.1654473832301632</v>
      </c>
      <c r="F62" s="3">
        <v>0.11198649409116489</v>
      </c>
      <c r="G62" s="3">
        <v>0.11198649409116489</v>
      </c>
      <c r="H62" s="3">
        <v>2.5886325267304444E-2</v>
      </c>
      <c r="I62" s="2" t="s">
        <v>354</v>
      </c>
      <c r="J62" s="3">
        <v>0.61057962858750714</v>
      </c>
      <c r="K62" s="3">
        <v>0.38942037141249286</v>
      </c>
      <c r="L62" s="3">
        <v>0.11761395610579628</v>
      </c>
      <c r="M62" s="3">
        <v>0.25661226786719188</v>
      </c>
      <c r="N62" s="123">
        <v>0.95723128868880136</v>
      </c>
      <c r="O62" s="3">
        <v>0.24760832864378166</v>
      </c>
      <c r="P62" s="123">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3">
        <v>0.69599999999999995</v>
      </c>
      <c r="AE62" s="3">
        <v>0.16</v>
      </c>
      <c r="AF62" s="123">
        <v>5.0960000000000001</v>
      </c>
      <c r="AH62" s="2">
        <v>3</v>
      </c>
      <c r="AI62" s="3">
        <v>0.58960573476702505</v>
      </c>
      <c r="AJ62" s="123">
        <v>6.2060931899641574</v>
      </c>
      <c r="AK62" s="76">
        <v>6079.19463087248</v>
      </c>
      <c r="AL62" s="76">
        <v>7854.0540540540496</v>
      </c>
      <c r="AM62" s="3">
        <v>0.46594982078853048</v>
      </c>
    </row>
    <row r="63" spans="2:39" x14ac:dyDescent="0.35">
      <c r="B63" s="2" t="s">
        <v>353</v>
      </c>
      <c r="C63" s="3">
        <v>5.1842598376014994E-2</v>
      </c>
      <c r="D63" s="3">
        <v>0.51280449718925669</v>
      </c>
      <c r="E63" s="3">
        <v>0.17114303560274829</v>
      </c>
      <c r="F63" s="3">
        <v>0.10493441599000625</v>
      </c>
      <c r="G63" s="3">
        <v>0.12117426608369769</v>
      </c>
      <c r="H63" s="3">
        <v>3.8101186758276076E-2</v>
      </c>
      <c r="I63" s="2" t="s">
        <v>353</v>
      </c>
      <c r="J63" s="3">
        <v>0.60274828232354782</v>
      </c>
      <c r="K63" s="3">
        <v>0.39725171767645218</v>
      </c>
      <c r="L63" s="3">
        <v>0.20861961274203622</v>
      </c>
      <c r="M63" s="3">
        <v>0.24609618988132417</v>
      </c>
      <c r="N63" s="123">
        <v>1.1143035602748281</v>
      </c>
      <c r="O63" s="3">
        <v>0.28419737663960026</v>
      </c>
      <c r="P63" s="123">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3">
        <v>0.8351648351648352</v>
      </c>
      <c r="AE63" s="3">
        <v>0.19230769230769232</v>
      </c>
      <c r="AF63" s="123">
        <v>5.9175824175824179</v>
      </c>
      <c r="AH63" s="2">
        <v>4</v>
      </c>
      <c r="AI63" s="3">
        <v>0.61780415430267066</v>
      </c>
      <c r="AJ63" s="123">
        <v>6.3578635014836795</v>
      </c>
      <c r="AK63" s="76">
        <v>5824.5614035087701</v>
      </c>
      <c r="AL63" s="76">
        <v>7711.0062893081704</v>
      </c>
      <c r="AM63" s="3">
        <v>0.45934718100890209</v>
      </c>
    </row>
    <row r="64" spans="2:39" x14ac:dyDescent="0.35">
      <c r="B64" s="2" t="s">
        <v>356</v>
      </c>
      <c r="C64" s="3">
        <v>6.5639651707970523E-2</v>
      </c>
      <c r="D64" s="3">
        <v>0.57535164099129266</v>
      </c>
      <c r="E64" s="3">
        <v>0.11185532484929672</v>
      </c>
      <c r="F64" s="3">
        <v>9.3101138647019424E-2</v>
      </c>
      <c r="G64" s="3">
        <v>0.12257200267916946</v>
      </c>
      <c r="H64" s="3">
        <v>3.148024112525117E-2</v>
      </c>
      <c r="I64" s="2" t="s">
        <v>356</v>
      </c>
      <c r="J64" s="3">
        <v>0.6724715338245143</v>
      </c>
      <c r="K64" s="3">
        <v>0.3275284661754857</v>
      </c>
      <c r="L64" s="3">
        <v>0.18620227729403885</v>
      </c>
      <c r="M64" s="3">
        <v>0.25586068318821165</v>
      </c>
      <c r="N64" s="123">
        <v>1.0810448760884126</v>
      </c>
      <c r="O64" s="3">
        <v>0.28533154722036169</v>
      </c>
      <c r="P64" s="123">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3">
        <v>0.875</v>
      </c>
      <c r="AE64" s="3">
        <v>0.2326388888888889</v>
      </c>
      <c r="AF64" s="123">
        <v>6.1840277777777777</v>
      </c>
      <c r="AH64" s="2">
        <v>5</v>
      </c>
      <c r="AI64" s="3">
        <v>0.65920596855848657</v>
      </c>
      <c r="AJ64" s="123">
        <v>6.5123900879296563</v>
      </c>
      <c r="AK64" s="76">
        <v>6079.6135265700404</v>
      </c>
      <c r="AL64" s="76">
        <v>7549.5562130177505</v>
      </c>
      <c r="AM64" s="3">
        <v>0.45590194511057819</v>
      </c>
    </row>
    <row r="65" spans="2:39" x14ac:dyDescent="0.35">
      <c r="B65" s="2" t="s">
        <v>364</v>
      </c>
      <c r="C65" s="3">
        <v>5.8984910836762688E-2</v>
      </c>
      <c r="D65" s="3">
        <v>0.4993141289437586</v>
      </c>
      <c r="E65" s="3">
        <v>0.14266117969821673</v>
      </c>
      <c r="F65" s="3">
        <v>0.10425240054869685</v>
      </c>
      <c r="G65" s="3">
        <v>0.17009602194787379</v>
      </c>
      <c r="H65" s="3">
        <v>2.4691358024691357E-2</v>
      </c>
      <c r="I65" s="2" t="s">
        <v>364</v>
      </c>
      <c r="J65" s="3">
        <v>0.58299039780521267</v>
      </c>
      <c r="K65" s="3">
        <v>0.41700960219478733</v>
      </c>
      <c r="L65" s="3">
        <v>0.16323731138545952</v>
      </c>
      <c r="M65" s="3">
        <v>0.24554183813443073</v>
      </c>
      <c r="N65" s="123">
        <v>0.9135802469135802</v>
      </c>
      <c r="O65" s="3">
        <v>0.22908093278463648</v>
      </c>
      <c r="P65" s="123">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3">
        <v>0.81212121212121213</v>
      </c>
      <c r="AE65" s="3">
        <v>0.18181818181818182</v>
      </c>
      <c r="AF65" s="123">
        <v>6.2363636363636363</v>
      </c>
      <c r="AH65" s="2">
        <v>6</v>
      </c>
      <c r="AI65" s="3">
        <v>0.65564699205448351</v>
      </c>
      <c r="AJ65" s="123">
        <v>6.5066685584562993</v>
      </c>
      <c r="AK65" s="76">
        <v>6188.7829500841199</v>
      </c>
      <c r="AL65" s="76">
        <v>7857.59587020649</v>
      </c>
      <c r="AM65" s="3">
        <v>0.44537457434733257</v>
      </c>
    </row>
    <row r="66" spans="2:39" x14ac:dyDescent="0.35">
      <c r="B66" s="2" t="s">
        <v>349</v>
      </c>
      <c r="C66" s="3">
        <v>5.6191467221644122E-2</v>
      </c>
      <c r="D66" s="3">
        <v>0.4869927159209157</v>
      </c>
      <c r="E66" s="3">
        <v>0.10093652445369407</v>
      </c>
      <c r="F66" s="3">
        <v>8.9490114464099893E-2</v>
      </c>
      <c r="G66" s="3">
        <v>0.24349635796045785</v>
      </c>
      <c r="H66" s="3">
        <v>2.2892819979188347E-2</v>
      </c>
      <c r="I66" s="2" t="s">
        <v>349</v>
      </c>
      <c r="J66" s="3">
        <v>0.56607700312174813</v>
      </c>
      <c r="K66" s="3">
        <v>0.43392299687825187</v>
      </c>
      <c r="L66" s="3">
        <v>0.11550468262226847</v>
      </c>
      <c r="M66" s="3">
        <v>0.2351716961498439</v>
      </c>
      <c r="N66" s="123">
        <v>0.93860561914672214</v>
      </c>
      <c r="O66" s="3">
        <v>0.2351716961498439</v>
      </c>
      <c r="P66" s="123">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3">
        <v>0.82645803698435283</v>
      </c>
      <c r="AE66" s="3">
        <v>0.18492176386913228</v>
      </c>
      <c r="AF66" s="123">
        <v>6.3598862019914648</v>
      </c>
      <c r="AH66" s="2">
        <v>7</v>
      </c>
      <c r="AI66" s="3">
        <v>0.68030437790295484</v>
      </c>
      <c r="AJ66" s="123">
        <v>6.6110287577823899</v>
      </c>
      <c r="AK66" s="76">
        <v>6218.9853958493404</v>
      </c>
      <c r="AL66" s="76">
        <v>8008.5906793935901</v>
      </c>
      <c r="AM66" s="3">
        <v>0.43314556774384821</v>
      </c>
    </row>
    <row r="67" spans="2:39" x14ac:dyDescent="0.35">
      <c r="B67" s="2" t="s">
        <v>363</v>
      </c>
      <c r="C67" s="3">
        <v>4.2105263157894736E-2</v>
      </c>
      <c r="D67" s="3">
        <v>0.43684210526315792</v>
      </c>
      <c r="E67" s="3">
        <v>0.11315789473684211</v>
      </c>
      <c r="F67" s="3">
        <v>0.10131578947368421</v>
      </c>
      <c r="G67" s="3">
        <v>0.28552631578947368</v>
      </c>
      <c r="H67" s="3">
        <v>2.1052631578947368E-2</v>
      </c>
      <c r="I67" s="2" t="s">
        <v>363</v>
      </c>
      <c r="J67" s="3">
        <v>0.5</v>
      </c>
      <c r="K67" s="3">
        <v>0.5</v>
      </c>
      <c r="L67" s="3">
        <v>0.1</v>
      </c>
      <c r="M67" s="3">
        <v>0.23026315789473684</v>
      </c>
      <c r="N67" s="123">
        <v>0.92763157894736847</v>
      </c>
      <c r="O67" s="3">
        <v>0.25789473684210529</v>
      </c>
      <c r="P67" s="123">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3">
        <v>0.91739130434782612</v>
      </c>
      <c r="AE67" s="3">
        <v>0.21956521739130436</v>
      </c>
      <c r="AF67" s="123">
        <v>6.6836956521739133</v>
      </c>
      <c r="AH67" s="2">
        <v>8</v>
      </c>
      <c r="AI67" s="3">
        <v>0.68672580516263082</v>
      </c>
      <c r="AJ67" s="123">
        <v>6.6289458962678811</v>
      </c>
      <c r="AK67" s="76">
        <v>6621.0110584518097</v>
      </c>
      <c r="AL67" s="76">
        <v>8258.0514208389704</v>
      </c>
      <c r="AM67" s="3">
        <v>0.43011268280987774</v>
      </c>
    </row>
    <row r="68" spans="2:39" x14ac:dyDescent="0.35">
      <c r="B68" s="9" t="s">
        <v>360</v>
      </c>
      <c r="C68" s="129">
        <v>6.4049586776859499E-2</v>
      </c>
      <c r="D68" s="129">
        <v>0.45867768595041325</v>
      </c>
      <c r="E68" s="129">
        <v>0.12190082644628099</v>
      </c>
      <c r="F68" s="130">
        <v>0.12396694214876033</v>
      </c>
      <c r="G68" s="130">
        <v>0.21074380165289255</v>
      </c>
      <c r="H68" s="129">
        <v>2.0661157024793389E-2</v>
      </c>
      <c r="I68" s="9" t="s">
        <v>360</v>
      </c>
      <c r="J68" s="129">
        <v>0.54338842975206614</v>
      </c>
      <c r="K68" s="129">
        <v>0.45661157024793386</v>
      </c>
      <c r="L68" s="129">
        <v>9.5041322314049589E-2</v>
      </c>
      <c r="M68" s="129">
        <v>0.24586776859504134</v>
      </c>
      <c r="N68" s="131">
        <v>0.96074380165289253</v>
      </c>
      <c r="O68" s="129">
        <v>0.24793388429752067</v>
      </c>
      <c r="P68" s="131">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3">
        <v>0.85519125683060104</v>
      </c>
      <c r="AE68" s="3">
        <v>0.19307832422586521</v>
      </c>
      <c r="AF68" s="123">
        <v>6.7185792349726778</v>
      </c>
      <c r="AH68" s="2">
        <v>9</v>
      </c>
      <c r="AI68" s="3">
        <v>0.70096132677772072</v>
      </c>
      <c r="AJ68" s="123">
        <v>6.6965583033683131</v>
      </c>
      <c r="AK68" s="76">
        <v>6617.10059171597</v>
      </c>
      <c r="AL68" s="76">
        <v>8484.8593121929407</v>
      </c>
      <c r="AM68" s="3">
        <v>0.41234314229103985</v>
      </c>
    </row>
    <row r="69" spans="2:39" x14ac:dyDescent="0.35">
      <c r="B69" s="236" t="s">
        <v>601</v>
      </c>
      <c r="C69" s="237"/>
      <c r="D69" s="237"/>
      <c r="E69" s="237"/>
      <c r="F69" s="237"/>
      <c r="G69" s="237"/>
      <c r="H69" s="237"/>
      <c r="I69" s="237"/>
      <c r="J69" s="237"/>
      <c r="K69" s="237"/>
      <c r="L69" s="237"/>
      <c r="M69" s="237"/>
      <c r="N69" s="237"/>
      <c r="O69" s="237"/>
      <c r="P69" s="238"/>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3">
        <v>0.90211433046202039</v>
      </c>
      <c r="AE69" s="3">
        <v>0.22787783868441661</v>
      </c>
      <c r="AF69" s="123">
        <v>6.7227877838684416</v>
      </c>
      <c r="AH69" s="2">
        <v>10</v>
      </c>
      <c r="AI69" s="3">
        <v>0.6844077387780072</v>
      </c>
      <c r="AJ69" s="123">
        <v>6.6213963447273843</v>
      </c>
      <c r="AK69" s="76">
        <v>6726.8623024830704</v>
      </c>
      <c r="AL69" s="76">
        <v>8644.0505099562797</v>
      </c>
      <c r="AM69" s="3">
        <v>0.39458591420050471</v>
      </c>
    </row>
    <row r="70" spans="2:39" ht="15" thickBot="1" x14ac:dyDescent="0.4">
      <c r="B70" s="2" t="s">
        <v>595</v>
      </c>
      <c r="C70" s="2" t="s">
        <v>559</v>
      </c>
      <c r="D70" s="2" t="s">
        <v>560</v>
      </c>
      <c r="E70" s="2" t="s">
        <v>561</v>
      </c>
      <c r="F70" s="2" t="s">
        <v>563</v>
      </c>
      <c r="G70" s="2" t="s">
        <v>562</v>
      </c>
      <c r="H70" s="2" t="s">
        <v>564</v>
      </c>
      <c r="I70" s="2" t="s">
        <v>595</v>
      </c>
      <c r="J70" s="2" t="s">
        <v>593</v>
      </c>
      <c r="K70" s="2" t="s">
        <v>594</v>
      </c>
      <c r="L70" s="2" t="s">
        <v>565</v>
      </c>
      <c r="M70" s="2" t="s">
        <v>585</v>
      </c>
      <c r="N70" s="2" t="s">
        <v>586</v>
      </c>
      <c r="O70" s="2" t="s">
        <v>587</v>
      </c>
      <c r="P70" s="2" t="s">
        <v>588</v>
      </c>
      <c r="R70" s="2">
        <v>8</v>
      </c>
      <c r="S70" s="3">
        <v>5.8084772370486655E-2</v>
      </c>
      <c r="T70" s="3">
        <v>0.63343799058084771</v>
      </c>
      <c r="U70" s="3">
        <v>0.14756671899529042</v>
      </c>
      <c r="V70" s="3">
        <v>7.1428571428571425E-2</v>
      </c>
      <c r="W70" s="3">
        <v>7.299843014128729E-2</v>
      </c>
      <c r="X70" s="3">
        <v>1.6483516483516484E-2</v>
      </c>
      <c r="Y70" s="2">
        <v>8</v>
      </c>
      <c r="Z70" s="129">
        <f t="shared" si="0"/>
        <v>0.70800627943485095</v>
      </c>
      <c r="AA70" s="3">
        <f t="shared" si="1"/>
        <v>0.29199372056514905</v>
      </c>
      <c r="AB70" s="3">
        <v>0.17032967032967034</v>
      </c>
      <c r="AC70" s="3">
        <v>0.27708006279434849</v>
      </c>
      <c r="AD70" s="123">
        <v>0.95447409733124022</v>
      </c>
      <c r="AE70" s="3">
        <v>0.23861852433281006</v>
      </c>
      <c r="AF70" s="123">
        <v>6.786499215070644</v>
      </c>
      <c r="AH70" s="2">
        <v>11</v>
      </c>
      <c r="AI70" s="3">
        <v>0.69585173638174413</v>
      </c>
      <c r="AJ70" s="123">
        <v>6.6748073092578162</v>
      </c>
      <c r="AK70" s="76">
        <v>6908.30174374526</v>
      </c>
      <c r="AL70" s="76">
        <v>8694.7882736156298</v>
      </c>
      <c r="AM70" s="3">
        <v>0.3879795617909414</v>
      </c>
    </row>
    <row r="71" spans="2:39" ht="15" thickBot="1" x14ac:dyDescent="0.4">
      <c r="B71" s="2" t="s">
        <v>347</v>
      </c>
      <c r="C71" s="3">
        <v>6.6701680672268907E-2</v>
      </c>
      <c r="D71" s="3">
        <v>0.66334033613445376</v>
      </c>
      <c r="E71" s="3">
        <v>0.15336134453781514</v>
      </c>
      <c r="F71" s="3">
        <v>1.680672268907563E-2</v>
      </c>
      <c r="G71" s="3">
        <v>7.5630252100840331E-2</v>
      </c>
      <c r="H71" s="3">
        <v>2.4159663865546219E-2</v>
      </c>
      <c r="I71" s="2" t="s">
        <v>347</v>
      </c>
      <c r="J71" s="3">
        <v>0.75420168067226889</v>
      </c>
      <c r="K71" s="3">
        <v>0.24579831932773111</v>
      </c>
      <c r="L71" s="3">
        <v>0.30094537815126049</v>
      </c>
      <c r="M71" s="3">
        <v>0.27100840336134452</v>
      </c>
      <c r="N71" s="123">
        <v>1.0120798319327731</v>
      </c>
      <c r="O71" s="3">
        <v>0.25367647058823528</v>
      </c>
      <c r="P71" s="123">
        <v>7.0325630252100844</v>
      </c>
      <c r="R71" s="2">
        <v>9</v>
      </c>
      <c r="S71" s="3">
        <v>6.0557768924302792E-2</v>
      </c>
      <c r="T71" s="3">
        <v>0.650996015936255</v>
      </c>
      <c r="U71" s="3">
        <v>0.13147410358565736</v>
      </c>
      <c r="V71" s="3">
        <v>6.8525896414342632E-2</v>
      </c>
      <c r="W71" s="3">
        <v>6.7729083665338641E-2</v>
      </c>
      <c r="X71" s="3">
        <v>2.0717131474103586E-2</v>
      </c>
      <c r="Y71" s="45">
        <v>9</v>
      </c>
      <c r="Z71" s="146">
        <f t="shared" si="0"/>
        <v>0.73227091633466135</v>
      </c>
      <c r="AA71" s="145">
        <f t="shared" si="1"/>
        <v>0.26772908366533865</v>
      </c>
      <c r="AB71" s="3">
        <v>0.18725099601593626</v>
      </c>
      <c r="AC71" s="3">
        <v>0.26693227091633465</v>
      </c>
      <c r="AD71" s="123">
        <v>0.94023904382470125</v>
      </c>
      <c r="AE71" s="3">
        <v>0.23266932270916335</v>
      </c>
      <c r="AF71" s="123">
        <v>6.9003984063745021</v>
      </c>
      <c r="AH71" s="2">
        <v>12</v>
      </c>
      <c r="AI71" s="3">
        <v>0.69046842734485381</v>
      </c>
      <c r="AJ71" s="123">
        <v>6.6367786110205413</v>
      </c>
      <c r="AK71" s="76">
        <v>7101.7587939698496</v>
      </c>
      <c r="AL71" s="76">
        <v>9019.2248062015497</v>
      </c>
      <c r="AM71" s="3">
        <v>0.35648299097924141</v>
      </c>
    </row>
    <row r="72" spans="2:39" x14ac:dyDescent="0.35">
      <c r="B72" s="2" t="s">
        <v>352</v>
      </c>
      <c r="C72" s="3">
        <v>0.16365979381443299</v>
      </c>
      <c r="D72" s="3">
        <v>0.67268041237113407</v>
      </c>
      <c r="E72" s="3">
        <v>0.15850515463917525</v>
      </c>
      <c r="F72" s="3">
        <v>2.5773195876288658E-2</v>
      </c>
      <c r="G72" s="3">
        <v>8.6340206185567009E-2</v>
      </c>
      <c r="H72" s="3">
        <v>1.4175257731958763E-2</v>
      </c>
      <c r="I72" s="2" t="s">
        <v>352</v>
      </c>
      <c r="J72" s="3">
        <v>0.85051546391752575</v>
      </c>
      <c r="K72" s="3">
        <v>0.14948453608247425</v>
      </c>
      <c r="L72" s="3">
        <v>0.20747422680412372</v>
      </c>
      <c r="M72" s="3">
        <v>0.28350515463917525</v>
      </c>
      <c r="N72" s="123">
        <v>1.0953608247422681</v>
      </c>
      <c r="O72" s="3">
        <v>0.28092783505154639</v>
      </c>
      <c r="P72" s="123">
        <v>6.8801546391752577</v>
      </c>
      <c r="R72" s="2">
        <v>10</v>
      </c>
      <c r="S72" s="3">
        <v>5.0816696914700546E-2</v>
      </c>
      <c r="T72" s="3">
        <v>0.62704174228675136</v>
      </c>
      <c r="U72" s="3">
        <v>0.1588021778584392</v>
      </c>
      <c r="V72" s="3">
        <v>7.7132486388384755E-2</v>
      </c>
      <c r="W72" s="3">
        <v>5.8983666061705992E-2</v>
      </c>
      <c r="X72" s="3">
        <v>2.7223230490018149E-2</v>
      </c>
      <c r="Y72" s="2">
        <v>10</v>
      </c>
      <c r="Z72" s="125">
        <f t="shared" si="0"/>
        <v>0.70508166969147013</v>
      </c>
      <c r="AA72" s="3">
        <f t="shared" si="1"/>
        <v>0.29491833030852987</v>
      </c>
      <c r="AB72" s="3">
        <v>0.19691470054446461</v>
      </c>
      <c r="AC72" s="3">
        <v>0.2558983666061706</v>
      </c>
      <c r="AD72" s="123">
        <v>0.94918330308529941</v>
      </c>
      <c r="AE72" s="3">
        <v>0.2413793103448276</v>
      </c>
      <c r="AF72" s="123">
        <v>6.7613430127041738</v>
      </c>
      <c r="AH72" s="2">
        <v>13</v>
      </c>
      <c r="AI72" s="3">
        <v>0.67772720599030978</v>
      </c>
      <c r="AJ72" s="123">
        <v>6.5968286595213623</v>
      </c>
      <c r="AK72" s="76">
        <v>7246.55300222387</v>
      </c>
      <c r="AL72" s="76">
        <v>9221.6086434573808</v>
      </c>
      <c r="AM72" s="3">
        <v>0.32036411686976951</v>
      </c>
    </row>
    <row r="73" spans="2:39" x14ac:dyDescent="0.35">
      <c r="B73" s="2" t="s">
        <v>359</v>
      </c>
      <c r="C73" s="3">
        <v>4.228855721393035E-2</v>
      </c>
      <c r="D73" s="3">
        <v>0.62686567164179108</v>
      </c>
      <c r="E73" s="3">
        <v>0.18407960199004975</v>
      </c>
      <c r="F73" s="3">
        <v>3.482587064676617E-2</v>
      </c>
      <c r="G73" s="3">
        <v>9.4527363184079602E-2</v>
      </c>
      <c r="H73" s="3">
        <v>1.7412935323383085E-2</v>
      </c>
      <c r="I73" s="2" t="s">
        <v>359</v>
      </c>
      <c r="J73" s="3">
        <v>0.68656716417910446</v>
      </c>
      <c r="K73" s="3">
        <v>0.31343283582089554</v>
      </c>
      <c r="L73" s="3">
        <v>0.18159203980099503</v>
      </c>
      <c r="M73" s="3">
        <v>0.26119402985074625</v>
      </c>
      <c r="N73" s="123">
        <v>1.1268656716417911</v>
      </c>
      <c r="O73" s="3">
        <v>0.30597014925373134</v>
      </c>
      <c r="P73" s="123">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3">
        <v>0.99249061326658328</v>
      </c>
      <c r="AE73" s="3">
        <v>0.24780976220275344</v>
      </c>
      <c r="AF73" s="123">
        <v>6.8022528160200251</v>
      </c>
      <c r="AH73" s="2">
        <v>14</v>
      </c>
      <c r="AI73" s="3">
        <v>0.66859389454209062</v>
      </c>
      <c r="AJ73" s="123">
        <v>6.5344588344125807</v>
      </c>
      <c r="AK73" s="76">
        <v>7469.8811096433201</v>
      </c>
      <c r="AL73" s="76">
        <v>9282.8282828282809</v>
      </c>
      <c r="AM73" s="3">
        <v>0.2895467160037003</v>
      </c>
    </row>
    <row r="74" spans="2:39" x14ac:dyDescent="0.35">
      <c r="B74" s="2" t="s">
        <v>358</v>
      </c>
      <c r="C74" s="3">
        <v>4.5454545454545456E-2</v>
      </c>
      <c r="D74" s="3">
        <v>0.57272727272727275</v>
      </c>
      <c r="E74" s="3">
        <v>0.21212121212121213</v>
      </c>
      <c r="F74" s="3">
        <v>2.7272727272727271E-2</v>
      </c>
      <c r="G74" s="3">
        <v>0.11515151515151516</v>
      </c>
      <c r="H74" s="3">
        <v>2.7272727272727271E-2</v>
      </c>
      <c r="I74" s="2" t="s">
        <v>358</v>
      </c>
      <c r="J74" s="3">
        <v>0.64545454545454539</v>
      </c>
      <c r="K74" s="3">
        <v>0.35454545454545461</v>
      </c>
      <c r="L74" s="3">
        <v>0.14242424242424243</v>
      </c>
      <c r="M74" s="3">
        <v>0.2878787878787879</v>
      </c>
      <c r="N74" s="123">
        <v>1.0818181818181818</v>
      </c>
      <c r="O74" s="3">
        <v>0.27878787878787881</v>
      </c>
      <c r="P74" s="123">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3">
        <v>1.0334394904458599</v>
      </c>
      <c r="AE74" s="3">
        <v>0.24363057324840764</v>
      </c>
      <c r="AF74" s="123">
        <v>6.5700636942675157</v>
      </c>
      <c r="AH74" s="2">
        <v>15</v>
      </c>
      <c r="AI74" s="3">
        <v>0.65776031434184679</v>
      </c>
      <c r="AJ74" s="123">
        <v>6.506483300589391</v>
      </c>
      <c r="AK74" s="76">
        <v>7950.2958579881597</v>
      </c>
      <c r="AL74" s="76">
        <v>9855.5555555555493</v>
      </c>
      <c r="AM74" s="3">
        <v>0.22475442043222005</v>
      </c>
    </row>
    <row r="75" spans="2:39" x14ac:dyDescent="0.35">
      <c r="B75" s="2" t="s">
        <v>361</v>
      </c>
      <c r="C75" s="3">
        <v>6.043956043956044E-2</v>
      </c>
      <c r="D75" s="3">
        <v>0.55494505494505497</v>
      </c>
      <c r="E75" s="3">
        <v>0.21428571428571427</v>
      </c>
      <c r="F75" s="3">
        <v>2.7472527472527472E-2</v>
      </c>
      <c r="G75" s="3">
        <v>0.12087912087912088</v>
      </c>
      <c r="H75" s="3">
        <v>2.197802197802198E-2</v>
      </c>
      <c r="I75" s="2" t="s">
        <v>361</v>
      </c>
      <c r="J75" s="3">
        <v>0.63736263736263743</v>
      </c>
      <c r="K75" s="3">
        <v>0.36263736263736257</v>
      </c>
      <c r="L75" s="3">
        <v>8.2417582417582416E-2</v>
      </c>
      <c r="M75" s="3">
        <v>0.27472527472527475</v>
      </c>
      <c r="N75" s="123">
        <v>0.98901098901098905</v>
      </c>
      <c r="O75" s="3">
        <v>0.25824175824175827</v>
      </c>
      <c r="P75" s="123">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3">
        <v>1.0676056338028168</v>
      </c>
      <c r="AE75" s="3">
        <v>0.27323943661971833</v>
      </c>
      <c r="AF75" s="123">
        <v>6.7661971830985914</v>
      </c>
      <c r="AH75" s="2">
        <v>16</v>
      </c>
      <c r="AI75" s="3">
        <v>0.62416107382550334</v>
      </c>
      <c r="AJ75" s="123">
        <v>6.4201342281879192</v>
      </c>
      <c r="AK75" s="76">
        <v>8676.25</v>
      </c>
      <c r="AL75" s="76">
        <v>11286.274509803899</v>
      </c>
      <c r="AM75" s="3">
        <v>0.17583892617449665</v>
      </c>
    </row>
    <row r="76" spans="2:39" x14ac:dyDescent="0.35">
      <c r="B76" s="2" t="s">
        <v>350</v>
      </c>
      <c r="C76" s="3">
        <v>6.1716171617161718E-2</v>
      </c>
      <c r="D76" s="3">
        <v>0.59240924092409242</v>
      </c>
      <c r="E76" s="3">
        <v>0.16138613861386139</v>
      </c>
      <c r="F76" s="3">
        <v>7.3927392739273928E-2</v>
      </c>
      <c r="G76" s="3">
        <v>8.1518151815181517E-2</v>
      </c>
      <c r="H76" s="3">
        <v>2.9042904290429043E-2</v>
      </c>
      <c r="I76" s="2" t="s">
        <v>350</v>
      </c>
      <c r="J76" s="3">
        <v>0.68316831683168311</v>
      </c>
      <c r="K76" s="3">
        <v>0.31683168316831689</v>
      </c>
      <c r="L76" s="3">
        <v>0.21914191419141915</v>
      </c>
      <c r="M76" s="3">
        <v>0.26303630363036301</v>
      </c>
      <c r="N76" s="123">
        <v>0.96930693069306928</v>
      </c>
      <c r="O76" s="3">
        <v>0.24290429042904291</v>
      </c>
      <c r="P76" s="123">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3">
        <v>1.1877551020408164</v>
      </c>
      <c r="AE76" s="3">
        <v>0.34285714285714286</v>
      </c>
      <c r="AF76" s="123">
        <v>6.6204081632653065</v>
      </c>
      <c r="AH76" s="2">
        <v>17</v>
      </c>
      <c r="AI76" s="3">
        <v>0.5641025641025641</v>
      </c>
      <c r="AJ76" s="123">
        <v>6.0769230769230766</v>
      </c>
      <c r="AK76" s="76">
        <v>7533.3333333333303</v>
      </c>
      <c r="AL76" s="76">
        <v>11180</v>
      </c>
      <c r="AM76" s="3">
        <v>0.20512820512820512</v>
      </c>
    </row>
    <row r="77" spans="2:39" x14ac:dyDescent="0.35">
      <c r="B77" s="2" t="s">
        <v>346</v>
      </c>
      <c r="C77" s="3">
        <v>5.4997817546922741E-2</v>
      </c>
      <c r="D77" s="3">
        <v>0.62112614578786551</v>
      </c>
      <c r="E77" s="3">
        <v>0.14884329986905281</v>
      </c>
      <c r="F77" s="3">
        <v>5.4997817546922741E-2</v>
      </c>
      <c r="G77" s="3">
        <v>8.4242688782191183E-2</v>
      </c>
      <c r="H77" s="3">
        <v>3.579223046704496E-2</v>
      </c>
      <c r="I77" s="2" t="s">
        <v>346</v>
      </c>
      <c r="J77" s="3">
        <v>0.71191619380183324</v>
      </c>
      <c r="K77" s="3">
        <v>0.28808380619816676</v>
      </c>
      <c r="L77" s="3">
        <v>0.15582714971628109</v>
      </c>
      <c r="M77" s="3">
        <v>0.27629855958096899</v>
      </c>
      <c r="N77" s="123">
        <v>1.0061108686163247</v>
      </c>
      <c r="O77" s="3">
        <v>0.24312527280663465</v>
      </c>
      <c r="P77" s="123">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3">
        <v>1.1703703703703703</v>
      </c>
      <c r="AE77" s="3">
        <v>0.29629629629629628</v>
      </c>
      <c r="AF77" s="123">
        <v>6.2592592592592595</v>
      </c>
    </row>
    <row r="78" spans="2:39" x14ac:dyDescent="0.35">
      <c r="B78" s="2" t="s">
        <v>355</v>
      </c>
      <c r="C78" s="3">
        <v>6.5885797950219621E-2</v>
      </c>
      <c r="D78" s="3">
        <v>0.55636896046852125</v>
      </c>
      <c r="E78" s="3">
        <v>0.15739385065885797</v>
      </c>
      <c r="F78" s="3">
        <v>9.8828696925329432E-2</v>
      </c>
      <c r="G78" s="3">
        <v>8.8579795021961935E-2</v>
      </c>
      <c r="H78" s="3">
        <v>3.2942898975109811E-2</v>
      </c>
      <c r="I78" s="2" t="s">
        <v>355</v>
      </c>
      <c r="J78" s="3">
        <v>0.65519765739385072</v>
      </c>
      <c r="K78" s="3">
        <v>0.34480234260614928</v>
      </c>
      <c r="L78" s="3">
        <v>0.14055636896046853</v>
      </c>
      <c r="M78" s="3">
        <v>0.26061493411420206</v>
      </c>
      <c r="N78" s="123">
        <v>0.99341142020497808</v>
      </c>
      <c r="O78" s="3">
        <v>0.25768667642752563</v>
      </c>
      <c r="P78" s="123">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3">
        <v>1.2203389830508475</v>
      </c>
      <c r="AE78" s="3">
        <v>0.3559322033898305</v>
      </c>
      <c r="AF78" s="123">
        <v>5.9491525423728815</v>
      </c>
      <c r="AH78" s="235" t="s">
        <v>816</v>
      </c>
      <c r="AI78" s="235"/>
      <c r="AJ78" s="235"/>
      <c r="AK78" s="235"/>
      <c r="AL78" s="235"/>
      <c r="AM78" s="235"/>
    </row>
    <row r="79" spans="2:39" x14ac:dyDescent="0.35">
      <c r="B79" s="2" t="s">
        <v>348</v>
      </c>
      <c r="C79" s="3">
        <v>6.4910630291627469E-2</v>
      </c>
      <c r="D79" s="3">
        <v>0.61147695202257757</v>
      </c>
      <c r="E79" s="3">
        <v>0.11382878645343368</v>
      </c>
      <c r="F79" s="3">
        <v>0.10818438381937912</v>
      </c>
      <c r="G79" s="3">
        <v>7.61994355597366E-2</v>
      </c>
      <c r="H79" s="3">
        <v>2.5399811853245531E-2</v>
      </c>
      <c r="I79" s="2" t="s">
        <v>348</v>
      </c>
      <c r="J79" s="3">
        <v>0.70178739416745062</v>
      </c>
      <c r="K79" s="3">
        <v>0.29821260583254938</v>
      </c>
      <c r="L79" s="3">
        <v>0.12699905926622765</v>
      </c>
      <c r="M79" s="3">
        <v>0.25493885230479774</v>
      </c>
      <c r="N79" s="123">
        <v>0.91439322671683909</v>
      </c>
      <c r="O79" s="3">
        <v>0.21825023518344308</v>
      </c>
      <c r="P79" s="123">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3">
        <v>1.375</v>
      </c>
      <c r="AE79" s="3">
        <v>0.25</v>
      </c>
      <c r="AF79" s="123">
        <v>6.875</v>
      </c>
      <c r="AH79" s="2" t="s">
        <v>16</v>
      </c>
      <c r="AI79" s="2" t="s">
        <v>570</v>
      </c>
      <c r="AJ79" s="2" t="s">
        <v>161</v>
      </c>
      <c r="AK79" s="2" t="s">
        <v>778</v>
      </c>
      <c r="AL79" s="2" t="s">
        <v>813</v>
      </c>
      <c r="AM79" s="2" t="s">
        <v>812</v>
      </c>
    </row>
    <row r="80" spans="2:39" x14ac:dyDescent="0.35">
      <c r="B80" s="2" t="s">
        <v>351</v>
      </c>
      <c r="C80" s="3">
        <v>5.2964042759961125E-2</v>
      </c>
      <c r="D80" s="3">
        <v>0.61273080660835766</v>
      </c>
      <c r="E80" s="3">
        <v>0.14285714285714285</v>
      </c>
      <c r="F80" s="3">
        <v>7.6287657920310975E-2</v>
      </c>
      <c r="G80" s="3">
        <v>8.7949465500485907E-2</v>
      </c>
      <c r="H80" s="3">
        <v>2.7210884353741496E-2</v>
      </c>
      <c r="I80" s="2" t="s">
        <v>351</v>
      </c>
      <c r="J80" s="3">
        <v>0.69290573372206032</v>
      </c>
      <c r="K80" s="3">
        <v>0.30709426627793968</v>
      </c>
      <c r="L80" s="3">
        <v>0.21768707482993196</v>
      </c>
      <c r="M80" s="3">
        <v>0.27210884353741499</v>
      </c>
      <c r="N80" s="123">
        <v>0.97473275024295436</v>
      </c>
      <c r="O80" s="3">
        <v>0.24052478134110788</v>
      </c>
      <c r="P80" s="123">
        <v>6.6972789115646263</v>
      </c>
      <c r="AH80" s="2">
        <v>2</v>
      </c>
      <c r="AI80" s="3">
        <v>0.62650602409638556</v>
      </c>
      <c r="AJ80" s="123">
        <v>6.4096385542168672</v>
      </c>
      <c r="AK80" s="76">
        <v>6021.7391304347802</v>
      </c>
      <c r="AL80" s="76">
        <v>8936.8421052631493</v>
      </c>
      <c r="AM80" s="3">
        <v>0.50602409638554213</v>
      </c>
    </row>
    <row r="81" spans="2:39" ht="15" thickBot="1" x14ac:dyDescent="0.4">
      <c r="B81" s="2" t="s">
        <v>362</v>
      </c>
      <c r="C81" s="3">
        <v>5.5512118842845973E-2</v>
      </c>
      <c r="D81" s="3">
        <v>0.65676309616888195</v>
      </c>
      <c r="E81" s="3">
        <v>0.12431587177482409</v>
      </c>
      <c r="F81" s="129">
        <v>6.8021892103205625E-2</v>
      </c>
      <c r="G81" s="3">
        <v>6.7240031274433149E-2</v>
      </c>
      <c r="H81" s="3">
        <v>2.8146989835809225E-2</v>
      </c>
      <c r="I81" s="2" t="s">
        <v>362</v>
      </c>
      <c r="J81" s="3">
        <v>0.74042220484753718</v>
      </c>
      <c r="K81" s="3">
        <v>0.25957779515246282</v>
      </c>
      <c r="L81" s="3">
        <v>0.17200938232994528</v>
      </c>
      <c r="M81" s="3">
        <v>0.25957779515246288</v>
      </c>
      <c r="N81" s="123">
        <v>1</v>
      </c>
      <c r="O81" s="3">
        <v>0.26192337763878032</v>
      </c>
      <c r="P81" s="123">
        <v>6.9046129788897579</v>
      </c>
      <c r="R81" s="235" t="s">
        <v>604</v>
      </c>
      <c r="S81" s="235"/>
      <c r="T81" s="235"/>
      <c r="U81" s="235"/>
      <c r="V81" s="235"/>
      <c r="W81" s="235"/>
      <c r="X81" s="235"/>
      <c r="Y81" s="235"/>
      <c r="AH81" s="2">
        <v>3</v>
      </c>
      <c r="AI81" s="3">
        <v>0.6071428571428571</v>
      </c>
      <c r="AJ81" s="123">
        <v>6.3116883116883118</v>
      </c>
      <c r="AK81" s="76">
        <v>6262.7906976744098</v>
      </c>
      <c r="AL81" s="76">
        <v>7817.1428571428496</v>
      </c>
      <c r="AM81" s="3">
        <v>0.50649350649350644</v>
      </c>
    </row>
    <row r="82" spans="2:39" ht="15" thickBot="1" x14ac:dyDescent="0.4">
      <c r="B82" s="2" t="s">
        <v>357</v>
      </c>
      <c r="C82" s="3">
        <v>3.9348710990502037E-2</v>
      </c>
      <c r="D82" s="3">
        <v>0.56987788331071909</v>
      </c>
      <c r="E82" s="147">
        <v>0.12211668928086838</v>
      </c>
      <c r="F82" s="146">
        <v>0.16010854816824965</v>
      </c>
      <c r="G82" s="145">
        <v>8.0054274084124827E-2</v>
      </c>
      <c r="H82" s="3">
        <v>2.8493894165535955E-2</v>
      </c>
      <c r="I82" s="2" t="s">
        <v>357</v>
      </c>
      <c r="J82" s="3">
        <v>0.63772048846675711</v>
      </c>
      <c r="K82" s="3">
        <v>0.36227951153324289</v>
      </c>
      <c r="L82" s="3">
        <v>0.10176390773405698</v>
      </c>
      <c r="M82" s="3">
        <v>0.25644504748982361</v>
      </c>
      <c r="N82" s="123">
        <v>0.99728629579375849</v>
      </c>
      <c r="O82" s="3">
        <v>0.23880597014925373</v>
      </c>
      <c r="P82" s="123">
        <v>6.3392130257801895</v>
      </c>
      <c r="R82" s="2" t="s">
        <v>569</v>
      </c>
      <c r="S82" s="2" t="s">
        <v>559</v>
      </c>
      <c r="T82" s="2" t="s">
        <v>560</v>
      </c>
      <c r="U82" s="2" t="s">
        <v>561</v>
      </c>
      <c r="V82" s="2" t="s">
        <v>563</v>
      </c>
      <c r="W82" s="2" t="s">
        <v>562</v>
      </c>
      <c r="X82" s="2" t="s">
        <v>564</v>
      </c>
      <c r="Y82" s="2" t="s">
        <v>2</v>
      </c>
      <c r="AH82" s="2">
        <v>4</v>
      </c>
      <c r="AI82" s="3">
        <v>0.65957446808510634</v>
      </c>
      <c r="AJ82" s="123">
        <v>6.5531914893617023</v>
      </c>
      <c r="AK82" s="76">
        <v>5772.5165562913899</v>
      </c>
      <c r="AL82" s="76">
        <v>7839.6825396825398</v>
      </c>
      <c r="AM82" s="3">
        <v>0.49746707193515705</v>
      </c>
    </row>
    <row r="83" spans="2:39" x14ac:dyDescent="0.35">
      <c r="B83" s="2" t="s">
        <v>354</v>
      </c>
      <c r="C83" s="3">
        <v>8.0303030303030307E-2</v>
      </c>
      <c r="D83" s="3">
        <v>0.59393939393939399</v>
      </c>
      <c r="E83" s="3">
        <v>0.12121212121212122</v>
      </c>
      <c r="F83" s="125">
        <v>9.8484848484848481E-2</v>
      </c>
      <c r="G83" s="3">
        <v>8.6363636363636365E-2</v>
      </c>
      <c r="H83" s="3">
        <v>1.9696969696969695E-2</v>
      </c>
      <c r="I83" s="2" t="s">
        <v>354</v>
      </c>
      <c r="J83" s="3">
        <v>0.69393939393939397</v>
      </c>
      <c r="K83" s="3">
        <v>0.30606060606060603</v>
      </c>
      <c r="L83" s="3">
        <v>0.10909090909090909</v>
      </c>
      <c r="M83" s="3">
        <v>0.28636363636363638</v>
      </c>
      <c r="N83" s="123">
        <v>0.9363636363636364</v>
      </c>
      <c r="O83" s="3">
        <v>0.25303030303030305</v>
      </c>
      <c r="P83" s="123">
        <v>6.7651515151515156</v>
      </c>
      <c r="R83" s="2" t="s">
        <v>578</v>
      </c>
      <c r="S83" s="4">
        <v>0</v>
      </c>
      <c r="T83" s="4">
        <v>0</v>
      </c>
      <c r="U83" s="4">
        <v>0</v>
      </c>
      <c r="V83" s="4">
        <v>2772</v>
      </c>
      <c r="W83" s="4">
        <v>0</v>
      </c>
      <c r="X83" s="4">
        <v>0</v>
      </c>
      <c r="Y83" s="4">
        <f>SUM(S83:X83)</f>
        <v>2772</v>
      </c>
      <c r="AH83" s="2">
        <v>5</v>
      </c>
      <c r="AI83" s="3">
        <v>0.69840566873339238</v>
      </c>
      <c r="AJ83" s="123">
        <v>6.6953055801594328</v>
      </c>
      <c r="AK83" s="76">
        <v>6421.4285714285697</v>
      </c>
      <c r="AL83" s="76">
        <v>7932.71983640081</v>
      </c>
      <c r="AM83" s="3">
        <v>0.48317094774136404</v>
      </c>
    </row>
    <row r="84" spans="2:39" x14ac:dyDescent="0.35">
      <c r="B84" s="2" t="s">
        <v>353</v>
      </c>
      <c r="C84" s="3">
        <v>5.1391862955032119E-2</v>
      </c>
      <c r="D84" s="3">
        <v>0.56745182012847961</v>
      </c>
      <c r="E84" s="3">
        <v>0.13704496788008566</v>
      </c>
      <c r="F84" s="3">
        <v>0.11991434689507495</v>
      </c>
      <c r="G84" s="3">
        <v>8.9935760171306209E-2</v>
      </c>
      <c r="H84" s="3">
        <v>3.4261241970021415E-2</v>
      </c>
      <c r="I84" s="2" t="s">
        <v>353</v>
      </c>
      <c r="J84" s="3">
        <v>0.65310492505353324</v>
      </c>
      <c r="K84" s="3">
        <v>0.34689507494646676</v>
      </c>
      <c r="L84" s="3">
        <v>0.18201284796573874</v>
      </c>
      <c r="M84" s="3">
        <v>0.27837259100642398</v>
      </c>
      <c r="N84" s="123">
        <v>1.1605995717344755</v>
      </c>
      <c r="O84" s="3">
        <v>0.31049250535331907</v>
      </c>
      <c r="P84" s="123">
        <v>6.5139186295503215</v>
      </c>
      <c r="R84" s="2" t="s">
        <v>579</v>
      </c>
      <c r="S84" s="4">
        <v>96</v>
      </c>
      <c r="T84" s="4">
        <v>1834</v>
      </c>
      <c r="U84" s="4">
        <v>1539</v>
      </c>
      <c r="V84" s="4">
        <v>0</v>
      </c>
      <c r="W84" s="4">
        <v>232</v>
      </c>
      <c r="X84" s="4">
        <v>69</v>
      </c>
      <c r="Y84" s="4">
        <f t="shared" ref="Y84:Y92" si="2">SUM(S84:X84)</f>
        <v>3770</v>
      </c>
      <c r="AH84" s="2">
        <v>6</v>
      </c>
      <c r="AI84" s="3">
        <v>0.68835616438356162</v>
      </c>
      <c r="AJ84" s="123">
        <v>6.6394324853228959</v>
      </c>
      <c r="AK84" s="76">
        <v>6388.2459312839001</v>
      </c>
      <c r="AL84" s="76">
        <v>8239.6551724137898</v>
      </c>
      <c r="AM84" s="3">
        <v>0.48336594911937375</v>
      </c>
    </row>
    <row r="85" spans="2:39" ht="15" thickBot="1" x14ac:dyDescent="0.4">
      <c r="B85" s="2" t="s">
        <v>356</v>
      </c>
      <c r="C85" s="3">
        <v>8.0527086383601759E-2</v>
      </c>
      <c r="D85" s="3">
        <v>0.60322108345534409</v>
      </c>
      <c r="E85" s="3">
        <v>8.4919472913616401E-2</v>
      </c>
      <c r="F85" s="129">
        <v>0.13909224011713031</v>
      </c>
      <c r="G85" s="3">
        <v>7.4670571010248904E-2</v>
      </c>
      <c r="H85" s="3">
        <v>1.7569546120058566E-2</v>
      </c>
      <c r="I85" s="2" t="s">
        <v>356</v>
      </c>
      <c r="J85" s="3">
        <v>0.70131771595900438</v>
      </c>
      <c r="K85" s="3">
        <v>0.29868228404099562</v>
      </c>
      <c r="L85" s="3">
        <v>0.1698389458272328</v>
      </c>
      <c r="M85" s="3">
        <v>0.25915080527086382</v>
      </c>
      <c r="N85" s="123">
        <v>0.9546120058565154</v>
      </c>
      <c r="O85" s="3">
        <v>0.23572474377745242</v>
      </c>
      <c r="P85" s="123">
        <v>6.7496339677891655</v>
      </c>
      <c r="R85" s="2" t="s">
        <v>580</v>
      </c>
      <c r="S85" s="4">
        <v>5</v>
      </c>
      <c r="T85" s="4">
        <v>352</v>
      </c>
      <c r="U85" s="4">
        <v>402</v>
      </c>
      <c r="V85" s="4">
        <v>0</v>
      </c>
      <c r="W85" s="4">
        <v>252</v>
      </c>
      <c r="X85" s="4">
        <v>93</v>
      </c>
      <c r="Y85" s="4">
        <f t="shared" si="2"/>
        <v>1104</v>
      </c>
      <c r="AH85" s="2">
        <v>7</v>
      </c>
      <c r="AI85" s="3">
        <v>0.71431067621876643</v>
      </c>
      <c r="AJ85" s="123">
        <v>6.7606150620304035</v>
      </c>
      <c r="AK85" s="76">
        <v>6423.8910012674196</v>
      </c>
      <c r="AL85" s="76">
        <v>8355.4216867469804</v>
      </c>
      <c r="AM85" s="3">
        <v>0.46426699283592521</v>
      </c>
    </row>
    <row r="86" spans="2:39" ht="15" thickBot="1" x14ac:dyDescent="0.4">
      <c r="B86" s="2" t="s">
        <v>364</v>
      </c>
      <c r="C86" s="3">
        <v>6.4516129032258063E-2</v>
      </c>
      <c r="D86" s="3">
        <v>0.54032258064516125</v>
      </c>
      <c r="E86" s="147">
        <v>0.11290322580645161</v>
      </c>
      <c r="F86" s="146">
        <v>0.19758064516129031</v>
      </c>
      <c r="G86" s="145">
        <v>6.0483870967741937E-2</v>
      </c>
      <c r="H86" s="3">
        <v>2.4193548387096774E-2</v>
      </c>
      <c r="I86" s="2" t="s">
        <v>364</v>
      </c>
      <c r="J86" s="3">
        <v>0.62903225806451601</v>
      </c>
      <c r="K86" s="3">
        <v>0.37096774193548399</v>
      </c>
      <c r="L86" s="3">
        <v>0.15725806451612903</v>
      </c>
      <c r="M86" s="3">
        <v>0.25</v>
      </c>
      <c r="N86" s="123">
        <v>0.86693548387096775</v>
      </c>
      <c r="O86" s="3">
        <v>0.22983870967741934</v>
      </c>
      <c r="P86" s="123">
        <v>6.407258064516129</v>
      </c>
      <c r="R86" s="2" t="s">
        <v>565</v>
      </c>
      <c r="S86" s="4">
        <v>113</v>
      </c>
      <c r="T86" s="4">
        <v>1083</v>
      </c>
      <c r="U86" s="4">
        <v>732</v>
      </c>
      <c r="V86" s="4">
        <v>0</v>
      </c>
      <c r="W86" s="4">
        <v>461</v>
      </c>
      <c r="X86" s="4">
        <v>65</v>
      </c>
      <c r="Y86" s="4">
        <f t="shared" si="2"/>
        <v>2454</v>
      </c>
      <c r="AH86" s="2">
        <v>8</v>
      </c>
      <c r="AI86" s="3">
        <v>0.71988368872888397</v>
      </c>
      <c r="AJ86" s="123">
        <v>6.8019939075048459</v>
      </c>
      <c r="AK86" s="76">
        <v>6625.1771117166199</v>
      </c>
      <c r="AL86" s="76">
        <v>8339.8002853066992</v>
      </c>
      <c r="AM86" s="3">
        <v>0.44821379119357518</v>
      </c>
    </row>
    <row r="87" spans="2:39" ht="15" thickBot="1" x14ac:dyDescent="0.4">
      <c r="B87" s="2" t="s">
        <v>349</v>
      </c>
      <c r="C87" s="3">
        <v>6.5934065934065936E-2</v>
      </c>
      <c r="D87" s="3">
        <v>0.54065934065934063</v>
      </c>
      <c r="E87" s="147">
        <v>9.2307692307692313E-2</v>
      </c>
      <c r="F87" s="148">
        <v>0.2153846153846154</v>
      </c>
      <c r="G87" s="145">
        <v>5.9340659340659338E-2</v>
      </c>
      <c r="H87" s="3">
        <v>2.6373626373626374E-2</v>
      </c>
      <c r="I87" s="2" t="s">
        <v>349</v>
      </c>
      <c r="J87" s="3">
        <v>0.63296703296703294</v>
      </c>
      <c r="K87" s="3">
        <v>0.36703296703296706</v>
      </c>
      <c r="L87" s="3">
        <v>0.10989010989010989</v>
      </c>
      <c r="M87" s="3">
        <v>0.23516483516483516</v>
      </c>
      <c r="N87" s="123">
        <v>0.85274725274725272</v>
      </c>
      <c r="O87" s="3">
        <v>0.2021978021978022</v>
      </c>
      <c r="P87" s="123">
        <v>6.4</v>
      </c>
      <c r="R87" s="2" t="s">
        <v>577</v>
      </c>
      <c r="S87" s="4">
        <v>0</v>
      </c>
      <c r="T87" s="4">
        <v>0</v>
      </c>
      <c r="U87" s="4">
        <v>397</v>
      </c>
      <c r="V87" s="4">
        <v>0</v>
      </c>
      <c r="W87" s="4">
        <v>0</v>
      </c>
      <c r="X87" s="4">
        <v>0</v>
      </c>
      <c r="Y87" s="4">
        <f t="shared" si="2"/>
        <v>397</v>
      </c>
      <c r="AH87" s="2">
        <v>9</v>
      </c>
      <c r="AI87" s="3">
        <v>0.73347389309190125</v>
      </c>
      <c r="AJ87" s="123">
        <v>6.8325685228823021</v>
      </c>
      <c r="AK87" s="76">
        <v>6805.8276199804104</v>
      </c>
      <c r="AL87" s="76">
        <v>8526.5964912280706</v>
      </c>
      <c r="AM87" s="3">
        <v>0.42998883790152548</v>
      </c>
    </row>
    <row r="88" spans="2:39" ht="15" thickBot="1" x14ac:dyDescent="0.4">
      <c r="B88" s="2" t="s">
        <v>363</v>
      </c>
      <c r="C88" s="3">
        <v>8.0213903743315509E-2</v>
      </c>
      <c r="D88" s="3">
        <v>0.42780748663101603</v>
      </c>
      <c r="E88" s="147">
        <v>0.11229946524064172</v>
      </c>
      <c r="F88" s="148">
        <v>0.29144385026737968</v>
      </c>
      <c r="G88" s="145">
        <v>6.1497326203208559E-2</v>
      </c>
      <c r="H88" s="3">
        <v>2.6737967914438502E-2</v>
      </c>
      <c r="I88" s="2" t="s">
        <v>363</v>
      </c>
      <c r="J88" s="3">
        <v>0.53475935828877008</v>
      </c>
      <c r="K88" s="3">
        <v>0.46524064171122992</v>
      </c>
      <c r="L88" s="3">
        <v>8.2887700534759357E-2</v>
      </c>
      <c r="M88" s="3">
        <v>0.21925133689839571</v>
      </c>
      <c r="N88" s="123">
        <v>0.89839572192513373</v>
      </c>
      <c r="O88" s="3">
        <v>0.25668449197860965</v>
      </c>
      <c r="P88" s="123">
        <v>5.9679144385026737</v>
      </c>
      <c r="R88" s="2" t="s">
        <v>566</v>
      </c>
      <c r="S88" s="4">
        <v>12</v>
      </c>
      <c r="T88" s="4">
        <v>256</v>
      </c>
      <c r="U88" s="4">
        <v>279</v>
      </c>
      <c r="V88" s="4">
        <v>0</v>
      </c>
      <c r="W88" s="4">
        <v>104</v>
      </c>
      <c r="X88" s="4">
        <v>0</v>
      </c>
      <c r="Y88" s="4">
        <f t="shared" si="2"/>
        <v>651</v>
      </c>
      <c r="AH88" s="2">
        <v>10</v>
      </c>
      <c r="AI88" s="3">
        <v>0.72079735906551545</v>
      </c>
      <c r="AJ88" s="123">
        <v>6.7629507364144237</v>
      </c>
      <c r="AK88" s="76">
        <v>6982.6353421859003</v>
      </c>
      <c r="AL88" s="76">
        <v>8897.8899773926096</v>
      </c>
      <c r="AM88" s="3">
        <v>0.41708989334687657</v>
      </c>
    </row>
    <row r="89" spans="2:39" x14ac:dyDescent="0.35">
      <c r="B89" s="2" t="s">
        <v>360</v>
      </c>
      <c r="C89" s="3">
        <v>7.8947368421052627E-2</v>
      </c>
      <c r="D89" s="3">
        <v>0.51052631578947372</v>
      </c>
      <c r="E89" s="3">
        <v>0.13157894736842105</v>
      </c>
      <c r="F89" s="125">
        <v>0.16842105263157894</v>
      </c>
      <c r="G89" s="3">
        <v>8.9473684210526316E-2</v>
      </c>
      <c r="H89" s="3">
        <v>2.1052631578947368E-2</v>
      </c>
      <c r="I89" s="2" t="s">
        <v>360</v>
      </c>
      <c r="J89" s="3">
        <v>0.61052631578947369</v>
      </c>
      <c r="K89" s="3">
        <v>0.38947368421052631</v>
      </c>
      <c r="L89" s="3">
        <v>6.8421052631578952E-2</v>
      </c>
      <c r="M89" s="3">
        <v>0.18421052631578946</v>
      </c>
      <c r="N89" s="123">
        <v>0.96842105263157896</v>
      </c>
      <c r="O89" s="3">
        <v>0.25789473684210529</v>
      </c>
      <c r="P89" s="123">
        <v>6.2684210526315791</v>
      </c>
      <c r="R89" s="2" t="s">
        <v>581</v>
      </c>
      <c r="S89" s="4">
        <v>20</v>
      </c>
      <c r="T89" s="4">
        <v>225</v>
      </c>
      <c r="U89" s="4">
        <v>379</v>
      </c>
      <c r="V89" s="4">
        <v>0</v>
      </c>
      <c r="W89" s="4">
        <v>404</v>
      </c>
      <c r="X89" s="4">
        <v>9</v>
      </c>
      <c r="Y89" s="4">
        <f t="shared" si="2"/>
        <v>1037</v>
      </c>
      <c r="AH89" s="2">
        <v>11</v>
      </c>
      <c r="AI89" s="3">
        <v>0.71589130744060325</v>
      </c>
      <c r="AJ89" s="123">
        <v>6.7632664674918193</v>
      </c>
      <c r="AK89" s="76">
        <v>7108.6021505376302</v>
      </c>
      <c r="AL89" s="76">
        <v>9038.0319148936105</v>
      </c>
      <c r="AM89" s="3">
        <v>0.39863422962014511</v>
      </c>
    </row>
    <row r="90" spans="2:39" x14ac:dyDescent="0.35">
      <c r="B90" s="236" t="s">
        <v>602</v>
      </c>
      <c r="C90" s="237"/>
      <c r="D90" s="237"/>
      <c r="E90" s="237"/>
      <c r="F90" s="237"/>
      <c r="G90" s="237"/>
      <c r="H90" s="237"/>
      <c r="I90" s="237"/>
      <c r="J90" s="237"/>
      <c r="K90" s="237"/>
      <c r="L90" s="237"/>
      <c r="M90" s="237"/>
      <c r="N90" s="237"/>
      <c r="O90" s="237"/>
      <c r="P90" s="238"/>
      <c r="R90" s="2" t="s">
        <v>567</v>
      </c>
      <c r="S90" s="4">
        <v>208</v>
      </c>
      <c r="T90" s="4">
        <v>2471</v>
      </c>
      <c r="U90" s="4">
        <v>0</v>
      </c>
      <c r="V90" s="4">
        <v>0</v>
      </c>
      <c r="W90" s="4">
        <v>0</v>
      </c>
      <c r="X90" s="4">
        <v>0</v>
      </c>
      <c r="Y90" s="4">
        <f t="shared" si="2"/>
        <v>2679</v>
      </c>
      <c r="AH90" s="2">
        <v>12</v>
      </c>
      <c r="AI90" s="3">
        <v>0.71669595782073814</v>
      </c>
      <c r="AJ90" s="123">
        <v>6.748330404217926</v>
      </c>
      <c r="AK90" s="76">
        <v>7212.7458693941699</v>
      </c>
      <c r="AL90" s="76">
        <v>9239.6061269146594</v>
      </c>
      <c r="AM90" s="3">
        <v>0.38400702987697716</v>
      </c>
    </row>
    <row r="91" spans="2:39" x14ac:dyDescent="0.35">
      <c r="B91" s="2" t="s">
        <v>595</v>
      </c>
      <c r="C91" s="2" t="s">
        <v>559</v>
      </c>
      <c r="D91" s="2" t="s">
        <v>560</v>
      </c>
      <c r="E91" s="2" t="s">
        <v>561</v>
      </c>
      <c r="F91" s="2" t="s">
        <v>563</v>
      </c>
      <c r="G91" s="2" t="s">
        <v>562</v>
      </c>
      <c r="H91" s="2" t="s">
        <v>564</v>
      </c>
      <c r="I91" s="2" t="s">
        <v>595</v>
      </c>
      <c r="J91" s="2" t="s">
        <v>593</v>
      </c>
      <c r="K91" s="2" t="s">
        <v>594</v>
      </c>
      <c r="L91" s="2" t="s">
        <v>565</v>
      </c>
      <c r="M91" s="2" t="s">
        <v>585</v>
      </c>
      <c r="N91" s="2" t="s">
        <v>586</v>
      </c>
      <c r="O91" s="2" t="s">
        <v>587</v>
      </c>
      <c r="P91" s="2" t="s">
        <v>588</v>
      </c>
      <c r="R91" s="2" t="s">
        <v>568</v>
      </c>
      <c r="S91" s="4">
        <v>26</v>
      </c>
      <c r="T91" s="4">
        <v>642</v>
      </c>
      <c r="U91" s="4">
        <v>2792</v>
      </c>
      <c r="V91" s="4">
        <v>0</v>
      </c>
      <c r="W91" s="4">
        <v>1154</v>
      </c>
      <c r="X91" s="4">
        <v>126</v>
      </c>
      <c r="Y91" s="4">
        <f t="shared" si="2"/>
        <v>4740</v>
      </c>
      <c r="AH91" s="2">
        <v>13</v>
      </c>
      <c r="AI91" s="3">
        <v>0.70158013544018061</v>
      </c>
      <c r="AJ91" s="123">
        <v>6.663431151241535</v>
      </c>
      <c r="AK91" s="76">
        <v>7207.7360637087504</v>
      </c>
      <c r="AL91" s="76">
        <v>9215.2136752136703</v>
      </c>
      <c r="AM91" s="3">
        <v>0.33047404063205416</v>
      </c>
    </row>
    <row r="92" spans="2:39" x14ac:dyDescent="0.35">
      <c r="B92" s="2" t="s">
        <v>347</v>
      </c>
      <c r="C92" s="3">
        <v>4.7892720306513412E-2</v>
      </c>
      <c r="D92" s="3">
        <v>0.53825431034482762</v>
      </c>
      <c r="E92" s="3">
        <v>0.22473659003831417</v>
      </c>
      <c r="F92" s="3">
        <v>0.10781848659003831</v>
      </c>
      <c r="G92" s="3">
        <v>5.166427203065134E-2</v>
      </c>
      <c r="H92" s="3">
        <v>2.9633620689655173E-2</v>
      </c>
      <c r="I92" s="2" t="s">
        <v>347</v>
      </c>
      <c r="J92" s="3">
        <v>0.61578065134099613</v>
      </c>
      <c r="K92" s="3">
        <v>0.38421934865900387</v>
      </c>
      <c r="L92" s="3">
        <v>0.14744971264367815</v>
      </c>
      <c r="M92" s="3">
        <v>0.23880507662835249</v>
      </c>
      <c r="N92" s="123">
        <v>0.90331657088122608</v>
      </c>
      <c r="O92" s="3">
        <v>0.21396072796934865</v>
      </c>
      <c r="P92" s="123">
        <v>6.3470426245210732</v>
      </c>
      <c r="R92" s="2" t="s">
        <v>2</v>
      </c>
      <c r="S92" s="4">
        <f>SUM(S83:S91)</f>
        <v>480</v>
      </c>
      <c r="T92" s="4">
        <f t="shared" ref="T92:X92" si="3">SUM(T83:T91)</f>
        <v>6863</v>
      </c>
      <c r="U92" s="4">
        <f t="shared" si="3"/>
        <v>6520</v>
      </c>
      <c r="V92" s="4">
        <f>SUM(V83:V91)</f>
        <v>2772</v>
      </c>
      <c r="W92" s="4">
        <f>SUM(W83:W91)</f>
        <v>2607</v>
      </c>
      <c r="X92" s="4">
        <f t="shared" si="3"/>
        <v>362</v>
      </c>
      <c r="Y92" s="4">
        <f t="shared" si="2"/>
        <v>19604</v>
      </c>
      <c r="AH92" s="2">
        <v>14</v>
      </c>
      <c r="AI92" s="3">
        <v>0.67855917667238419</v>
      </c>
      <c r="AJ92" s="123">
        <v>6.5615780445969127</v>
      </c>
      <c r="AK92" s="76">
        <v>7613.4892086330901</v>
      </c>
      <c r="AL92" s="76">
        <v>9312.7976190476093</v>
      </c>
      <c r="AM92" s="3">
        <v>0.3060034305317324</v>
      </c>
    </row>
    <row r="93" spans="2:39" x14ac:dyDescent="0.35">
      <c r="B93" s="2" t="s">
        <v>352</v>
      </c>
      <c r="C93" s="3">
        <v>5.6016876879572693E-2</v>
      </c>
      <c r="D93" s="3">
        <v>0.53242964226401546</v>
      </c>
      <c r="E93" s="3">
        <v>0.21136496252075945</v>
      </c>
      <c r="F93" s="3">
        <v>0.10745545132187262</v>
      </c>
      <c r="G93" s="3">
        <v>5.8620225324296421E-2</v>
      </c>
      <c r="H93" s="3">
        <v>3.4112841689483371E-2</v>
      </c>
      <c r="I93" s="2" t="s">
        <v>352</v>
      </c>
      <c r="J93" s="3">
        <v>0.62255936083307151</v>
      </c>
      <c r="K93" s="3">
        <v>0.37744063916692849</v>
      </c>
      <c r="L93" s="3">
        <v>0.17213519457785359</v>
      </c>
      <c r="M93" s="3">
        <v>0.23304457112078639</v>
      </c>
      <c r="N93" s="123">
        <v>0.91893711566946457</v>
      </c>
      <c r="O93" s="3">
        <v>0.21737959513443153</v>
      </c>
      <c r="P93" s="123">
        <v>6.3923425647470715</v>
      </c>
      <c r="AH93" s="2">
        <v>15</v>
      </c>
      <c r="AI93" s="3">
        <v>0.66308648954211424</v>
      </c>
      <c r="AJ93" s="123">
        <v>6.5053702656868291</v>
      </c>
      <c r="AK93" s="76">
        <v>7955</v>
      </c>
      <c r="AL93" s="76">
        <v>10067.073170731701</v>
      </c>
      <c r="AM93" s="3">
        <v>0.23968343697003958</v>
      </c>
    </row>
    <row r="94" spans="2:39" ht="15" thickBot="1" x14ac:dyDescent="0.4">
      <c r="B94" s="2" t="s">
        <v>359</v>
      </c>
      <c r="C94" s="3">
        <v>5.9236757167267895E-2</v>
      </c>
      <c r="D94" s="3">
        <v>0.53385228782988414</v>
      </c>
      <c r="E94" s="3">
        <v>0.21165749003227644</v>
      </c>
      <c r="F94" s="3">
        <v>0.10746155306626162</v>
      </c>
      <c r="G94" s="3">
        <v>5.5325612303018794E-2</v>
      </c>
      <c r="H94" s="3">
        <v>3.2466299601291056E-2</v>
      </c>
      <c r="I94" s="2" t="s">
        <v>359</v>
      </c>
      <c r="J94" s="3">
        <v>0.62555534459844309</v>
      </c>
      <c r="K94" s="3">
        <v>0.37444465540155691</v>
      </c>
      <c r="L94" s="3">
        <v>0.17509018416555913</v>
      </c>
      <c r="M94" s="3">
        <v>0.22817543193468767</v>
      </c>
      <c r="N94" s="123">
        <v>0.92527055249667745</v>
      </c>
      <c r="O94" s="3">
        <v>0.22270742358078602</v>
      </c>
      <c r="P94" s="123">
        <v>6.4037212834630717</v>
      </c>
      <c r="R94" s="2" t="s">
        <v>569</v>
      </c>
      <c r="S94" s="2" t="s">
        <v>559</v>
      </c>
      <c r="T94" s="2" t="s">
        <v>560</v>
      </c>
      <c r="U94" s="2" t="s">
        <v>561</v>
      </c>
      <c r="V94" s="9" t="s">
        <v>563</v>
      </c>
      <c r="W94" s="2" t="s">
        <v>562</v>
      </c>
      <c r="X94" s="2" t="s">
        <v>564</v>
      </c>
      <c r="Y94" s="2" t="s">
        <v>2</v>
      </c>
      <c r="AH94" s="2">
        <v>16</v>
      </c>
      <c r="AI94" s="3">
        <v>0.65454545454545454</v>
      </c>
      <c r="AJ94" s="123">
        <v>6.4776859504132229</v>
      </c>
      <c r="AK94" s="76">
        <v>8064.1509433962201</v>
      </c>
      <c r="AL94" s="76">
        <v>10752.5</v>
      </c>
      <c r="AM94" s="3">
        <v>0.1537190082644628</v>
      </c>
    </row>
    <row r="95" spans="2:39" ht="15" thickBot="1" x14ac:dyDescent="0.4">
      <c r="B95" s="2" t="s">
        <v>358</v>
      </c>
      <c r="C95" s="3">
        <v>6.3471978448099917E-2</v>
      </c>
      <c r="D95" s="3">
        <v>0.5024286705579819</v>
      </c>
      <c r="E95" s="3">
        <v>0.22792767051716398</v>
      </c>
      <c r="F95" s="3">
        <v>0.11396383525858199</v>
      </c>
      <c r="G95" s="3">
        <v>5.4818564023021349E-2</v>
      </c>
      <c r="H95" s="3">
        <v>3.7389281195150822E-2</v>
      </c>
      <c r="I95" s="2" t="s">
        <v>358</v>
      </c>
      <c r="J95" s="3">
        <v>0.60328993020123267</v>
      </c>
      <c r="K95" s="3">
        <v>0.39671006979876733</v>
      </c>
      <c r="L95" s="3">
        <v>0.18396669251806197</v>
      </c>
      <c r="M95" s="3">
        <v>0.22821339646516184</v>
      </c>
      <c r="N95" s="123">
        <v>0.90501653128699133</v>
      </c>
      <c r="O95" s="3">
        <v>0.21278419527327647</v>
      </c>
      <c r="P95" s="123">
        <v>6.3410343279317525</v>
      </c>
      <c r="R95" s="2" t="s">
        <v>578</v>
      </c>
      <c r="S95" s="122"/>
      <c r="T95" s="122"/>
      <c r="U95" s="150"/>
      <c r="V95" s="153">
        <f>V83/$Y$92</f>
        <v>0.14139971434401141</v>
      </c>
      <c r="W95" s="151"/>
      <c r="X95" s="122"/>
      <c r="Y95" s="68">
        <f t="shared" ref="Y95:Y103" si="4">Y83/$Y$92</f>
        <v>0.14139971434401141</v>
      </c>
      <c r="AH95" s="2">
        <v>17</v>
      </c>
      <c r="AI95" s="3">
        <v>0.58823529411764708</v>
      </c>
      <c r="AJ95" s="123">
        <v>6.215686274509804</v>
      </c>
      <c r="AK95" s="76">
        <v>8666.6666666666606</v>
      </c>
      <c r="AL95" s="76">
        <v>16000</v>
      </c>
      <c r="AM95" s="3">
        <v>0.13725490196078433</v>
      </c>
    </row>
    <row r="96" spans="2:39" x14ac:dyDescent="0.35">
      <c r="B96" s="2" t="s">
        <v>361</v>
      </c>
      <c r="C96" s="3">
        <v>5.8833660569735803E-2</v>
      </c>
      <c r="D96" s="3">
        <v>0.50432296510626573</v>
      </c>
      <c r="E96" s="3">
        <v>0.23033998139919395</v>
      </c>
      <c r="F96" s="3">
        <v>0.10130550101615514</v>
      </c>
      <c r="G96" s="3">
        <v>6.8444077021115365E-2</v>
      </c>
      <c r="H96" s="3">
        <v>3.6753814887534014E-2</v>
      </c>
      <c r="I96" s="2" t="s">
        <v>361</v>
      </c>
      <c r="J96" s="3">
        <v>0.5999104405635356</v>
      </c>
      <c r="K96" s="3">
        <v>0.4000895594364644</v>
      </c>
      <c r="L96" s="3">
        <v>0.11876959112672661</v>
      </c>
      <c r="M96" s="3">
        <v>0.22331301023044331</v>
      </c>
      <c r="N96" s="123">
        <v>0.96514071165306048</v>
      </c>
      <c r="O96" s="3">
        <v>0.23860700630360648</v>
      </c>
      <c r="P96" s="123">
        <v>6.2975784506217494</v>
      </c>
      <c r="R96" s="2" t="s">
        <v>579</v>
      </c>
      <c r="S96" s="68">
        <f t="shared" ref="S96:U98" si="5">S84/$Y$92</f>
        <v>4.896959804121608E-3</v>
      </c>
      <c r="T96" s="68">
        <f t="shared" si="5"/>
        <v>9.3552336257906543E-2</v>
      </c>
      <c r="U96" s="68">
        <f t="shared" si="5"/>
        <v>7.8504386859824526E-2</v>
      </c>
      <c r="V96" s="152"/>
      <c r="W96" s="68">
        <f t="shared" ref="W96:X98" si="6">W84/$Y$92</f>
        <v>1.1834319526627219E-2</v>
      </c>
      <c r="X96" s="68">
        <f t="shared" si="6"/>
        <v>3.5196898592124055E-3</v>
      </c>
      <c r="Y96" s="68">
        <f t="shared" si="4"/>
        <v>0.19230769230769232</v>
      </c>
    </row>
    <row r="97" spans="2:25" x14ac:dyDescent="0.35">
      <c r="B97" s="2" t="s">
        <v>350</v>
      </c>
      <c r="C97" s="3">
        <v>5.9159314997405295E-2</v>
      </c>
      <c r="D97" s="3">
        <v>0.51816294758692272</v>
      </c>
      <c r="E97" s="3">
        <v>0.21380384016606124</v>
      </c>
      <c r="F97" s="3">
        <v>9.8858329008822007E-2</v>
      </c>
      <c r="G97" s="3">
        <v>6.7981318111053457E-2</v>
      </c>
      <c r="H97" s="3">
        <v>4.2034250129735343E-2</v>
      </c>
      <c r="I97" s="2" t="s">
        <v>350</v>
      </c>
      <c r="J97" s="3">
        <v>0.61935651271406345</v>
      </c>
      <c r="K97" s="3">
        <v>0.38064348728593655</v>
      </c>
      <c r="L97" s="3">
        <v>0.23819408406850026</v>
      </c>
      <c r="M97" s="3">
        <v>0.24571873378308251</v>
      </c>
      <c r="N97" s="123">
        <v>0.9631551634665283</v>
      </c>
      <c r="O97" s="3">
        <v>0.22781525687597301</v>
      </c>
      <c r="P97" s="123">
        <v>6.3692267773741564</v>
      </c>
      <c r="R97" s="2" t="s">
        <v>580</v>
      </c>
      <c r="S97" s="68">
        <f t="shared" si="5"/>
        <v>2.5504998979800043E-4</v>
      </c>
      <c r="T97" s="68">
        <f t="shared" si="5"/>
        <v>1.7955519281779228E-2</v>
      </c>
      <c r="U97" s="68">
        <f t="shared" si="5"/>
        <v>2.0506019179759232E-2</v>
      </c>
      <c r="V97" s="122"/>
      <c r="W97" s="68">
        <f t="shared" si="6"/>
        <v>1.285451948581922E-2</v>
      </c>
      <c r="X97" s="68">
        <f t="shared" si="6"/>
        <v>4.7439298102428078E-3</v>
      </c>
      <c r="Y97" s="68">
        <f t="shared" si="4"/>
        <v>5.6315037747398489E-2</v>
      </c>
    </row>
    <row r="98" spans="2:25" x14ac:dyDescent="0.35">
      <c r="B98" s="2" t="s">
        <v>346</v>
      </c>
      <c r="C98" s="3">
        <v>6.1882251826385903E-2</v>
      </c>
      <c r="D98" s="3">
        <v>0.60378169316716801</v>
      </c>
      <c r="E98" s="3">
        <v>0.16158143532445207</v>
      </c>
      <c r="F98" s="3">
        <v>7.606360120326601E-2</v>
      </c>
      <c r="G98" s="3">
        <v>6.3601203266007739E-2</v>
      </c>
      <c r="H98" s="3">
        <v>3.3089815212720239E-2</v>
      </c>
      <c r="I98" s="2" t="s">
        <v>346</v>
      </c>
      <c r="J98" s="3">
        <v>0.69875376020627422</v>
      </c>
      <c r="K98" s="3">
        <v>0.30124623979372578</v>
      </c>
      <c r="L98" s="3">
        <v>0.1400945423291792</v>
      </c>
      <c r="M98" s="3">
        <v>0.25784271594327463</v>
      </c>
      <c r="N98" s="123">
        <v>0.95487752470992693</v>
      </c>
      <c r="O98" s="3">
        <v>0.22819080360979802</v>
      </c>
      <c r="P98" s="123">
        <v>6.7116458960034375</v>
      </c>
      <c r="R98" s="2" t="s">
        <v>565</v>
      </c>
      <c r="S98" s="68">
        <f t="shared" si="5"/>
        <v>5.7641297694348091E-3</v>
      </c>
      <c r="T98" s="68">
        <f t="shared" si="5"/>
        <v>5.5243827790246891E-2</v>
      </c>
      <c r="U98" s="68">
        <f t="shared" si="5"/>
        <v>3.7339318506427258E-2</v>
      </c>
      <c r="V98" s="122"/>
      <c r="W98" s="68">
        <f t="shared" si="6"/>
        <v>2.3515609059375636E-2</v>
      </c>
      <c r="X98" s="68">
        <f t="shared" si="6"/>
        <v>3.3156498673740055E-3</v>
      </c>
      <c r="Y98" s="68">
        <f t="shared" si="4"/>
        <v>0.12517853499285861</v>
      </c>
    </row>
    <row r="99" spans="2:25" x14ac:dyDescent="0.35">
      <c r="B99" s="2" t="s">
        <v>355</v>
      </c>
      <c r="C99" s="3">
        <v>7.0561017929438988E-2</v>
      </c>
      <c r="D99" s="3">
        <v>0.51098901098901095</v>
      </c>
      <c r="E99" s="3">
        <v>0.20936957779063042</v>
      </c>
      <c r="F99" s="3">
        <v>0.10150375939849623</v>
      </c>
      <c r="G99" s="3">
        <v>6.5355696934644297E-2</v>
      </c>
      <c r="H99" s="3">
        <v>4.2220936957779065E-2</v>
      </c>
      <c r="I99" s="2" t="s">
        <v>355</v>
      </c>
      <c r="J99" s="3">
        <v>0.62377096587622904</v>
      </c>
      <c r="K99" s="3">
        <v>0.37622903412377096</v>
      </c>
      <c r="L99" s="3">
        <v>0.17090803932909196</v>
      </c>
      <c r="M99" s="3">
        <v>0.25101214574898784</v>
      </c>
      <c r="N99" s="123">
        <v>0.99913244650086752</v>
      </c>
      <c r="O99" s="3">
        <v>0.25014459224985541</v>
      </c>
      <c r="P99" s="123">
        <v>6.4175824175824179</v>
      </c>
      <c r="R99" s="2" t="s">
        <v>577</v>
      </c>
      <c r="S99" s="122"/>
      <c r="T99" s="122"/>
      <c r="U99" s="68">
        <f>U87/$Y$92</f>
        <v>2.0250969189961231E-2</v>
      </c>
      <c r="V99" s="122"/>
      <c r="W99" s="122"/>
      <c r="X99" s="68">
        <f t="shared" ref="X99:X104" si="7">X87/$Y$92</f>
        <v>0</v>
      </c>
      <c r="Y99" s="68">
        <f t="shared" si="4"/>
        <v>2.0250969189961231E-2</v>
      </c>
    </row>
    <row r="100" spans="2:25" x14ac:dyDescent="0.35">
      <c r="B100" s="2" t="s">
        <v>348</v>
      </c>
      <c r="C100" s="3">
        <v>5.7123655913978492E-2</v>
      </c>
      <c r="D100" s="3">
        <v>0.54032258064516125</v>
      </c>
      <c r="E100" s="3">
        <v>0.14045698924731181</v>
      </c>
      <c r="F100" s="3">
        <v>0.10685483870967742</v>
      </c>
      <c r="G100" s="3">
        <v>0.125</v>
      </c>
      <c r="H100" s="3">
        <v>3.0241935483870969E-2</v>
      </c>
      <c r="I100" s="2" t="s">
        <v>348</v>
      </c>
      <c r="J100" s="3">
        <v>0.62768817204301075</v>
      </c>
      <c r="K100" s="3">
        <v>0.37231182795698925</v>
      </c>
      <c r="L100" s="3">
        <v>0.13239247311827956</v>
      </c>
      <c r="M100" s="3">
        <v>0.23588709677419356</v>
      </c>
      <c r="N100" s="123">
        <v>0.92271505376344087</v>
      </c>
      <c r="O100" s="3">
        <v>0.22580645161290322</v>
      </c>
      <c r="P100" s="123">
        <v>6.373655913978495</v>
      </c>
      <c r="R100" s="2" t="s">
        <v>566</v>
      </c>
      <c r="S100" s="68">
        <f t="shared" ref="S100:T104" si="8">S88/$Y$92</f>
        <v>6.1211997551520101E-4</v>
      </c>
      <c r="T100" s="68">
        <f t="shared" si="8"/>
        <v>1.3058559477657621E-2</v>
      </c>
      <c r="U100" s="68">
        <f>U88/$Y$92</f>
        <v>1.4231789430728423E-2</v>
      </c>
      <c r="V100" s="122"/>
      <c r="W100" s="68">
        <f>W88/$Y$92</f>
        <v>5.3050397877984082E-3</v>
      </c>
      <c r="X100" s="68">
        <f t="shared" si="7"/>
        <v>0</v>
      </c>
      <c r="Y100" s="68">
        <f t="shared" si="4"/>
        <v>3.3207508671699651E-2</v>
      </c>
    </row>
    <row r="101" spans="2:25" x14ac:dyDescent="0.35">
      <c r="B101" s="2" t="s">
        <v>351</v>
      </c>
      <c r="C101" s="3">
        <v>6.701836654943337E-2</v>
      </c>
      <c r="D101" s="3">
        <v>0.55021492770613523</v>
      </c>
      <c r="E101" s="3">
        <v>0.19792887846815163</v>
      </c>
      <c r="F101" s="3">
        <v>9.6131301289566234E-2</v>
      </c>
      <c r="G101" s="3">
        <v>5.3145760062524423E-2</v>
      </c>
      <c r="H101" s="3">
        <v>3.5560765924189136E-2</v>
      </c>
      <c r="I101" s="2" t="s">
        <v>351</v>
      </c>
      <c r="J101" s="3">
        <v>0.65279406017975772</v>
      </c>
      <c r="K101" s="3">
        <v>0.34720593982024228</v>
      </c>
      <c r="L101" s="3">
        <v>0.23563892145369286</v>
      </c>
      <c r="M101" s="3">
        <v>0.24306369675654552</v>
      </c>
      <c r="N101" s="123">
        <v>0.9620945681906995</v>
      </c>
      <c r="O101" s="3">
        <v>0.23524814380617429</v>
      </c>
      <c r="P101" s="123">
        <v>6.5351699882766709</v>
      </c>
      <c r="R101" s="2" t="s">
        <v>581</v>
      </c>
      <c r="S101" s="68">
        <f t="shared" si="8"/>
        <v>1.0201999591920017E-3</v>
      </c>
      <c r="T101" s="68">
        <f t="shared" si="8"/>
        <v>1.1477249540910018E-2</v>
      </c>
      <c r="U101" s="68">
        <f>U89/$Y$92</f>
        <v>1.9332789226688431E-2</v>
      </c>
      <c r="V101" s="122"/>
      <c r="W101" s="68">
        <f>W89/$Y$92</f>
        <v>2.0608039175678432E-2</v>
      </c>
      <c r="X101" s="68">
        <f t="shared" si="7"/>
        <v>4.5908998163640073E-4</v>
      </c>
      <c r="Y101" s="68">
        <f t="shared" si="4"/>
        <v>5.2897367884105283E-2</v>
      </c>
    </row>
    <row r="102" spans="2:25" x14ac:dyDescent="0.35">
      <c r="B102" s="2" t="s">
        <v>362</v>
      </c>
      <c r="C102" s="3">
        <v>4.8271363339856488E-2</v>
      </c>
      <c r="D102" s="3">
        <v>0.62035225048923681</v>
      </c>
      <c r="E102" s="3">
        <v>0.15068493150684931</v>
      </c>
      <c r="F102" s="3">
        <v>6.5231572080887146E-2</v>
      </c>
      <c r="G102" s="3">
        <v>8.6105675146771032E-2</v>
      </c>
      <c r="H102" s="3">
        <v>2.9354207436399216E-2</v>
      </c>
      <c r="I102" s="2" t="s">
        <v>362</v>
      </c>
      <c r="J102" s="3">
        <v>0.69797782126549257</v>
      </c>
      <c r="K102" s="3">
        <v>0.30202217873450743</v>
      </c>
      <c r="L102" s="3">
        <v>0.13698630136986301</v>
      </c>
      <c r="M102" s="3">
        <v>0.25636007827788648</v>
      </c>
      <c r="N102" s="123">
        <v>0.93868232224396608</v>
      </c>
      <c r="O102" s="3">
        <v>0.23809523809523808</v>
      </c>
      <c r="P102" s="123">
        <v>6.666666666666667</v>
      </c>
      <c r="R102" s="2" t="s">
        <v>567</v>
      </c>
      <c r="S102" s="68">
        <f t="shared" si="8"/>
        <v>1.0610079575596816E-2</v>
      </c>
      <c r="T102" s="68">
        <f t="shared" si="8"/>
        <v>0.1260457049581718</v>
      </c>
      <c r="U102" s="122"/>
      <c r="V102" s="122"/>
      <c r="W102" s="122"/>
      <c r="X102" s="68">
        <f t="shared" si="7"/>
        <v>0</v>
      </c>
      <c r="Y102" s="68">
        <f t="shared" si="4"/>
        <v>0.13665578453376862</v>
      </c>
    </row>
    <row r="103" spans="2:25" x14ac:dyDescent="0.35">
      <c r="B103" s="2" t="s">
        <v>357</v>
      </c>
      <c r="C103" s="3">
        <v>6.3486100676183321E-2</v>
      </c>
      <c r="D103" s="3">
        <v>0.54019534184823437</v>
      </c>
      <c r="E103" s="3">
        <v>0.17843726521412473</v>
      </c>
      <c r="F103" s="3">
        <v>7.8136739293764093E-2</v>
      </c>
      <c r="G103" s="3">
        <v>0.10593538692712247</v>
      </c>
      <c r="H103" s="3">
        <v>3.3809166040571E-2</v>
      </c>
      <c r="I103" s="2" t="s">
        <v>357</v>
      </c>
      <c r="J103" s="3">
        <v>0.63749060856498874</v>
      </c>
      <c r="K103" s="3">
        <v>0.36250939143501126</v>
      </c>
      <c r="L103" s="3">
        <v>0.11570247933884298</v>
      </c>
      <c r="M103" s="3">
        <v>0.24981217129977459</v>
      </c>
      <c r="N103" s="123">
        <v>1.0105184072126221</v>
      </c>
      <c r="O103" s="3">
        <v>0.26033057851239672</v>
      </c>
      <c r="P103" s="123">
        <v>6.4169797145003757</v>
      </c>
      <c r="R103" s="2" t="s">
        <v>568</v>
      </c>
      <c r="S103" s="68">
        <f t="shared" si="8"/>
        <v>1.3262599469496021E-3</v>
      </c>
      <c r="T103" s="68">
        <f t="shared" si="8"/>
        <v>3.2748418690063251E-2</v>
      </c>
      <c r="U103" s="68">
        <f>U91/$Y$92</f>
        <v>0.14241991430320342</v>
      </c>
      <c r="V103" s="122"/>
      <c r="W103" s="68">
        <f>W91/$Y$92</f>
        <v>5.8865537645378496E-2</v>
      </c>
      <c r="X103" s="68">
        <f t="shared" si="7"/>
        <v>6.42725974290961E-3</v>
      </c>
      <c r="Y103" s="68">
        <f t="shared" si="4"/>
        <v>0.24178739032850438</v>
      </c>
    </row>
    <row r="104" spans="2:25" x14ac:dyDescent="0.35">
      <c r="B104" s="2" t="s">
        <v>354</v>
      </c>
      <c r="C104" s="3">
        <v>5.8823529411764705E-2</v>
      </c>
      <c r="D104" s="3">
        <v>0.54522454142947496</v>
      </c>
      <c r="E104" s="3">
        <v>0.16951296647691336</v>
      </c>
      <c r="F104" s="3">
        <v>9.550917141049968E-2</v>
      </c>
      <c r="G104" s="3">
        <v>0.10815939278937381</v>
      </c>
      <c r="H104" s="3">
        <v>2.2770398481973434E-2</v>
      </c>
      <c r="I104" s="2" t="s">
        <v>354</v>
      </c>
      <c r="J104" s="3">
        <v>0.62681846932321317</v>
      </c>
      <c r="K104" s="3">
        <v>0.37318153067678683</v>
      </c>
      <c r="L104" s="3">
        <v>0.12713472485768501</v>
      </c>
      <c r="M104" s="3">
        <v>0.21252371916508539</v>
      </c>
      <c r="N104" s="123">
        <v>0.94117647058823528</v>
      </c>
      <c r="O104" s="3">
        <v>0.23466160657811511</v>
      </c>
      <c r="P104" s="123">
        <v>6.3965844402277039</v>
      </c>
      <c r="R104" s="2" t="s">
        <v>2</v>
      </c>
      <c r="S104" s="95">
        <f t="shared" si="8"/>
        <v>2.4484799020608038E-2</v>
      </c>
      <c r="T104" s="97">
        <f t="shared" si="8"/>
        <v>0.35008161599673537</v>
      </c>
      <c r="U104" s="120">
        <f>U92/$Y$92</f>
        <v>0.33258518669659254</v>
      </c>
      <c r="V104" s="117">
        <f>V92/$Y$92</f>
        <v>0.14139971434401141</v>
      </c>
      <c r="W104" s="116">
        <f>W92/$Y$92</f>
        <v>0.13298306468067742</v>
      </c>
      <c r="X104" s="105">
        <f t="shared" si="7"/>
        <v>1.846561926137523E-2</v>
      </c>
      <c r="Y104" s="8"/>
    </row>
    <row r="105" spans="2:25" x14ac:dyDescent="0.35">
      <c r="B105" s="2" t="s">
        <v>353</v>
      </c>
      <c r="C105" s="3">
        <v>5.1162790697674418E-2</v>
      </c>
      <c r="D105" s="3">
        <v>0.52093023255813953</v>
      </c>
      <c r="E105" s="3">
        <v>0.17674418604651163</v>
      </c>
      <c r="F105" s="3">
        <v>8.6046511627906982E-2</v>
      </c>
      <c r="G105" s="3">
        <v>0.1248062015503876</v>
      </c>
      <c r="H105" s="3">
        <v>4.0310077519379844E-2</v>
      </c>
      <c r="I105" s="2" t="s">
        <v>353</v>
      </c>
      <c r="J105" s="3">
        <v>0.61240310077519378</v>
      </c>
      <c r="K105" s="3">
        <v>0.38759689922480622</v>
      </c>
      <c r="L105" s="3">
        <v>0.20852713178294574</v>
      </c>
      <c r="M105" s="3">
        <v>0.23875968992248062</v>
      </c>
      <c r="N105" s="123">
        <v>1.1031007751937985</v>
      </c>
      <c r="O105" s="3">
        <v>0.27829457364341087</v>
      </c>
      <c r="P105" s="123">
        <v>6.2418604651162788</v>
      </c>
      <c r="R105" s="2" t="s">
        <v>575</v>
      </c>
      <c r="S105" s="118">
        <v>5.7503226563416637E-2</v>
      </c>
      <c r="T105" s="119">
        <v>0.5345183620790801</v>
      </c>
      <c r="U105" s="99">
        <v>0.20931596855567292</v>
      </c>
      <c r="V105" s="101">
        <v>5.8852516719464981E-2</v>
      </c>
      <c r="W105" s="103">
        <v>0.10576227879910993</v>
      </c>
      <c r="X105" s="121">
        <v>3.4353261594401274E-2</v>
      </c>
    </row>
    <row r="106" spans="2:25" x14ac:dyDescent="0.35">
      <c r="B106" s="2" t="s">
        <v>356</v>
      </c>
      <c r="C106" s="3">
        <v>8.8848594741613787E-2</v>
      </c>
      <c r="D106" s="3">
        <v>0.60290117860380776</v>
      </c>
      <c r="E106" s="3">
        <v>9.6101541251133279E-2</v>
      </c>
      <c r="F106" s="3">
        <v>6.0743427017225751E-2</v>
      </c>
      <c r="G106" s="3">
        <v>0.11514052583862194</v>
      </c>
      <c r="H106" s="3">
        <v>3.6264732547597461E-2</v>
      </c>
      <c r="I106" s="2" t="s">
        <v>356</v>
      </c>
      <c r="J106" s="3">
        <v>0.72801450589301897</v>
      </c>
      <c r="K106" s="3">
        <v>0.27198549410698103</v>
      </c>
      <c r="L106" s="3">
        <v>0.20761559383499548</v>
      </c>
      <c r="M106" s="3">
        <v>0.23481414324569355</v>
      </c>
      <c r="N106" s="123">
        <v>0.97008159564823204</v>
      </c>
      <c r="O106" s="3">
        <v>0.23934723481414324</v>
      </c>
      <c r="P106" s="123">
        <v>6.8458748866727106</v>
      </c>
    </row>
    <row r="107" spans="2:25" x14ac:dyDescent="0.35">
      <c r="B107" s="2" t="s">
        <v>364</v>
      </c>
      <c r="C107" s="3">
        <v>7.0044709388971685E-2</v>
      </c>
      <c r="D107" s="3">
        <v>0.51117734724292097</v>
      </c>
      <c r="E107" s="3">
        <v>0.15797317436661698</v>
      </c>
      <c r="F107" s="3">
        <v>8.4947839046199708E-2</v>
      </c>
      <c r="G107" s="3">
        <v>0.14605067064083457</v>
      </c>
      <c r="H107" s="3">
        <v>2.9806259314456036E-2</v>
      </c>
      <c r="I107" s="2" t="s">
        <v>364</v>
      </c>
      <c r="J107" s="3">
        <v>0.61102831594634865</v>
      </c>
      <c r="K107" s="3">
        <v>0.38897168405365135</v>
      </c>
      <c r="L107" s="3">
        <v>0.18032786885245902</v>
      </c>
      <c r="M107" s="3">
        <v>0.24888226527570789</v>
      </c>
      <c r="N107" s="123">
        <v>0.97019374068554398</v>
      </c>
      <c r="O107" s="3">
        <v>0.24590163934426229</v>
      </c>
      <c r="P107" s="123">
        <v>6.2697466467958272</v>
      </c>
    </row>
    <row r="108" spans="2:25" x14ac:dyDescent="0.35">
      <c r="B108" s="2" t="s">
        <v>349</v>
      </c>
      <c r="C108" s="3">
        <v>6.6985645933014357E-2</v>
      </c>
      <c r="D108" s="3">
        <v>0.51674641148325362</v>
      </c>
      <c r="E108" s="3">
        <v>9.9282296650717708E-2</v>
      </c>
      <c r="F108" s="3">
        <v>6.4593301435406703E-2</v>
      </c>
      <c r="G108" s="3">
        <v>0.23086124401913877</v>
      </c>
      <c r="H108" s="3">
        <v>2.1531100478468901E-2</v>
      </c>
      <c r="I108" s="2" t="s">
        <v>349</v>
      </c>
      <c r="J108" s="3">
        <v>0.60526315789473695</v>
      </c>
      <c r="K108" s="3">
        <v>0.39473684210526305</v>
      </c>
      <c r="L108" s="3">
        <v>0.13636363636363635</v>
      </c>
      <c r="M108" s="3">
        <v>0.21770334928229665</v>
      </c>
      <c r="N108" s="123">
        <v>0.86363636363636365</v>
      </c>
      <c r="O108" s="3">
        <v>0.20454545454545456</v>
      </c>
      <c r="P108" s="123">
        <v>6.1758373205741623</v>
      </c>
    </row>
    <row r="109" spans="2:25" x14ac:dyDescent="0.35">
      <c r="B109" s="2" t="s">
        <v>363</v>
      </c>
      <c r="C109" s="3">
        <v>6.5747613997879109E-2</v>
      </c>
      <c r="D109" s="3">
        <v>0.44856839872746551</v>
      </c>
      <c r="E109" s="3">
        <v>0.11770943796394485</v>
      </c>
      <c r="F109" s="3">
        <v>6.5747613997879109E-2</v>
      </c>
      <c r="G109" s="3">
        <v>0.27677624602332979</v>
      </c>
      <c r="H109" s="3">
        <v>2.5450689289501591E-2</v>
      </c>
      <c r="I109" s="2" t="s">
        <v>363</v>
      </c>
      <c r="J109" s="3">
        <v>0.53976670201484622</v>
      </c>
      <c r="K109" s="3">
        <v>0.46023329798515378</v>
      </c>
      <c r="L109" s="3">
        <v>0.11240721102863202</v>
      </c>
      <c r="M109" s="3">
        <v>0.23329798515376457</v>
      </c>
      <c r="N109" s="123">
        <v>0.9618239660657476</v>
      </c>
      <c r="O109" s="3">
        <v>0.2523860021208908</v>
      </c>
      <c r="P109" s="123">
        <v>5.9109225874867448</v>
      </c>
    </row>
    <row r="110" spans="2:25" x14ac:dyDescent="0.35">
      <c r="B110" s="2" t="s">
        <v>360</v>
      </c>
      <c r="C110" s="3">
        <v>3.7470725995316159E-2</v>
      </c>
      <c r="D110" s="3">
        <v>0.46838407494145201</v>
      </c>
      <c r="E110" s="3">
        <v>0.1522248243559719</v>
      </c>
      <c r="F110" s="3">
        <v>0.12646370023419204</v>
      </c>
      <c r="G110" s="3">
        <v>0.18735362997658081</v>
      </c>
      <c r="H110" s="3">
        <v>2.8103044496487119E-2</v>
      </c>
      <c r="I110" s="2" t="s">
        <v>360</v>
      </c>
      <c r="J110" s="3">
        <v>0.53395784543325531</v>
      </c>
      <c r="K110" s="3">
        <v>0.46604215456674469</v>
      </c>
      <c r="L110" s="3">
        <v>0.10304449648711944</v>
      </c>
      <c r="M110" s="3">
        <v>0.24590163934426229</v>
      </c>
      <c r="N110" s="123">
        <v>1.0140515222482436</v>
      </c>
      <c r="O110" s="3">
        <v>0.27868852459016391</v>
      </c>
      <c r="P110" s="123">
        <v>5.8665105386416858</v>
      </c>
    </row>
    <row r="111" spans="2:25" x14ac:dyDescent="0.35">
      <c r="B111" s="74" t="s">
        <v>575</v>
      </c>
      <c r="C111" s="137">
        <v>5.7503226563416637E-2</v>
      </c>
      <c r="D111" s="138">
        <v>0.5345183620790801</v>
      </c>
      <c r="E111" s="139">
        <v>0.20931596855567292</v>
      </c>
      <c r="F111" s="140">
        <v>5.8852516719464981E-2</v>
      </c>
      <c r="G111" s="141">
        <v>0.10576227879910993</v>
      </c>
      <c r="H111" s="142">
        <v>3.4353261594401274E-2</v>
      </c>
      <c r="J111" s="125">
        <v>0.62637485023689798</v>
      </c>
      <c r="K111" s="125">
        <v>0.37362514976310202</v>
      </c>
      <c r="L111" s="3">
        <v>0.16441720881427072</v>
      </c>
      <c r="N111" s="126">
        <v>0.92041972717733478</v>
      </c>
      <c r="O111" s="127">
        <v>0.22089569779643231</v>
      </c>
      <c r="P111" s="128">
        <v>6.42</v>
      </c>
    </row>
    <row r="113" spans="2:14" x14ac:dyDescent="0.35">
      <c r="B113" s="2" t="s">
        <v>584</v>
      </c>
      <c r="C113" s="2" t="s">
        <v>559</v>
      </c>
      <c r="D113" s="2" t="s">
        <v>560</v>
      </c>
      <c r="E113" s="2" t="s">
        <v>561</v>
      </c>
      <c r="F113" s="2" t="s">
        <v>563</v>
      </c>
      <c r="G113" s="2" t="s">
        <v>562</v>
      </c>
      <c r="H113" s="2" t="s">
        <v>564</v>
      </c>
      <c r="I113" s="2" t="s">
        <v>565</v>
      </c>
      <c r="J113" s="2" t="s">
        <v>585</v>
      </c>
      <c r="K113" s="2" t="s">
        <v>586</v>
      </c>
      <c r="L113" s="2" t="s">
        <v>587</v>
      </c>
      <c r="M113" s="2" t="s">
        <v>588</v>
      </c>
      <c r="N113" s="2" t="s">
        <v>589</v>
      </c>
    </row>
    <row r="114" spans="2:14" x14ac:dyDescent="0.35">
      <c r="B114" s="2" t="s">
        <v>590</v>
      </c>
      <c r="C114" s="4">
        <v>771</v>
      </c>
      <c r="D114" s="4">
        <v>6683</v>
      </c>
      <c r="E114" s="4">
        <v>2814</v>
      </c>
      <c r="F114" s="4">
        <v>1457</v>
      </c>
      <c r="G114" s="4">
        <v>1574</v>
      </c>
      <c r="H114" s="4">
        <v>513</v>
      </c>
      <c r="I114" s="4">
        <v>1151</v>
      </c>
      <c r="J114" s="4">
        <v>3197</v>
      </c>
      <c r="K114" s="4">
        <v>11870</v>
      </c>
      <c r="L114" s="4">
        <v>2842</v>
      </c>
      <c r="M114" s="4">
        <v>85146</v>
      </c>
      <c r="N114" s="4">
        <v>13812</v>
      </c>
    </row>
    <row r="115" spans="2:14" x14ac:dyDescent="0.35">
      <c r="B115" s="2" t="s">
        <v>43</v>
      </c>
      <c r="C115" s="4">
        <v>1835</v>
      </c>
      <c r="D115" s="4">
        <v>16434</v>
      </c>
      <c r="E115" s="4">
        <v>5085</v>
      </c>
      <c r="F115" s="4">
        <v>1025</v>
      </c>
      <c r="G115" s="4">
        <v>2928</v>
      </c>
      <c r="H115" s="4">
        <v>1116</v>
      </c>
      <c r="I115" s="4">
        <v>4461</v>
      </c>
      <c r="J115" s="4">
        <v>4381</v>
      </c>
      <c r="K115" s="4">
        <v>19593</v>
      </c>
      <c r="L115" s="4">
        <v>3765</v>
      </c>
      <c r="M115" s="4">
        <v>189940</v>
      </c>
      <c r="N115" s="4">
        <v>28423</v>
      </c>
    </row>
    <row r="116" spans="2:14" x14ac:dyDescent="0.35">
      <c r="B116" s="2" t="s">
        <v>4</v>
      </c>
      <c r="C116" s="4">
        <v>2959</v>
      </c>
      <c r="D116" s="4">
        <v>33254</v>
      </c>
      <c r="E116" s="4">
        <v>9206</v>
      </c>
      <c r="F116" s="4">
        <v>3688</v>
      </c>
      <c r="G116" s="4">
        <v>4684</v>
      </c>
      <c r="H116" s="4">
        <v>1227</v>
      </c>
      <c r="I116" s="4">
        <v>8833</v>
      </c>
      <c r="J116" s="4">
        <v>13887</v>
      </c>
      <c r="K116" s="4">
        <v>51304</v>
      </c>
      <c r="L116" s="4">
        <v>12458</v>
      </c>
      <c r="M116" s="4">
        <v>367037</v>
      </c>
      <c r="N116" s="4">
        <v>55018</v>
      </c>
    </row>
    <row r="117" spans="2:14" x14ac:dyDescent="0.35">
      <c r="B117" s="2">
        <v>19</v>
      </c>
      <c r="C117" s="4">
        <v>3906</v>
      </c>
      <c r="D117" s="4">
        <v>43535</v>
      </c>
      <c r="E117" s="4">
        <v>18971</v>
      </c>
      <c r="F117" s="4">
        <v>4698</v>
      </c>
      <c r="G117" s="4">
        <v>8874</v>
      </c>
      <c r="H117" s="4">
        <v>2490</v>
      </c>
      <c r="I117" s="4">
        <v>12164</v>
      </c>
      <c r="J117" s="4">
        <v>20053</v>
      </c>
      <c r="K117" s="4">
        <v>76577</v>
      </c>
      <c r="L117" s="4">
        <v>18500</v>
      </c>
      <c r="M117" s="4">
        <v>519728</v>
      </c>
      <c r="N117" s="4">
        <v>82474</v>
      </c>
    </row>
    <row r="118" spans="2:14" x14ac:dyDescent="0.35">
      <c r="B118" s="2">
        <v>28</v>
      </c>
      <c r="C118" s="4">
        <v>6001</v>
      </c>
      <c r="D118" s="4">
        <v>56996</v>
      </c>
      <c r="E118" s="4">
        <v>23563</v>
      </c>
      <c r="F118" s="4">
        <v>6819</v>
      </c>
      <c r="G118" s="4">
        <v>12031</v>
      </c>
      <c r="H118" s="4">
        <v>3711</v>
      </c>
      <c r="I118" s="4">
        <v>18818</v>
      </c>
      <c r="J118" s="4">
        <v>25723</v>
      </c>
      <c r="K118" s="4">
        <v>101966</v>
      </c>
      <c r="L118" s="4">
        <v>24635</v>
      </c>
      <c r="M118" s="4">
        <v>692381</v>
      </c>
      <c r="N118" s="4">
        <v>109121</v>
      </c>
    </row>
    <row r="119" spans="2:14" x14ac:dyDescent="0.35">
      <c r="B119" s="2">
        <v>34567</v>
      </c>
      <c r="C119" s="4">
        <v>18369</v>
      </c>
      <c r="D119" s="4">
        <v>157066</v>
      </c>
      <c r="E119" s="4">
        <v>69341</v>
      </c>
      <c r="F119" s="4">
        <v>18277</v>
      </c>
      <c r="G119" s="4">
        <v>33066</v>
      </c>
      <c r="H119" s="4">
        <v>10658</v>
      </c>
      <c r="I119" s="4">
        <v>52504</v>
      </c>
      <c r="J119" s="4">
        <v>70638</v>
      </c>
      <c r="K119" s="4">
        <v>286915</v>
      </c>
      <c r="L119" s="4">
        <v>69371</v>
      </c>
      <c r="M119" s="4">
        <v>1942364</v>
      </c>
      <c r="N119" s="4">
        <v>306777</v>
      </c>
    </row>
    <row r="120" spans="2:14" x14ac:dyDescent="0.35">
      <c r="B120" s="2" t="s">
        <v>598</v>
      </c>
      <c r="C120" s="2" t="s">
        <v>559</v>
      </c>
      <c r="D120" s="2" t="s">
        <v>560</v>
      </c>
      <c r="E120" s="2" t="s">
        <v>561</v>
      </c>
      <c r="F120" s="2" t="s">
        <v>563</v>
      </c>
      <c r="G120" s="2" t="s">
        <v>562</v>
      </c>
      <c r="H120" s="2" t="s">
        <v>564</v>
      </c>
      <c r="I120" s="2" t="s">
        <v>565</v>
      </c>
      <c r="J120" s="2" t="s">
        <v>585</v>
      </c>
      <c r="K120" s="2" t="s">
        <v>586</v>
      </c>
      <c r="L120" s="2" t="s">
        <v>587</v>
      </c>
      <c r="M120" s="2" t="s">
        <v>588</v>
      </c>
      <c r="N120" s="2" t="s">
        <v>589</v>
      </c>
    </row>
    <row r="121" spans="2:14" x14ac:dyDescent="0.35">
      <c r="B121" s="2" t="s">
        <v>347</v>
      </c>
      <c r="C121" s="4">
        <v>378</v>
      </c>
      <c r="D121" s="4">
        <v>3387</v>
      </c>
      <c r="E121" s="4">
        <v>1140</v>
      </c>
      <c r="F121" s="4">
        <v>590</v>
      </c>
      <c r="G121" s="4">
        <v>169</v>
      </c>
      <c r="H121" s="4">
        <v>195</v>
      </c>
      <c r="I121" s="4">
        <v>1843</v>
      </c>
      <c r="J121" s="4">
        <v>1522</v>
      </c>
      <c r="K121" s="4">
        <v>6052</v>
      </c>
      <c r="L121" s="4">
        <v>1523</v>
      </c>
      <c r="M121" s="4">
        <v>39222</v>
      </c>
      <c r="N121" s="4">
        <v>5859</v>
      </c>
    </row>
    <row r="122" spans="2:14" x14ac:dyDescent="0.35">
      <c r="B122" s="2" t="s">
        <v>352</v>
      </c>
      <c r="C122" s="4">
        <v>94</v>
      </c>
      <c r="D122" s="4">
        <v>1114</v>
      </c>
      <c r="E122" s="4">
        <v>381</v>
      </c>
      <c r="F122" s="4">
        <v>235</v>
      </c>
      <c r="G122" s="4">
        <v>68</v>
      </c>
      <c r="H122" s="4">
        <v>54</v>
      </c>
      <c r="I122" s="4">
        <v>373</v>
      </c>
      <c r="J122" s="4">
        <v>492</v>
      </c>
      <c r="K122" s="4">
        <v>2130</v>
      </c>
      <c r="L122" s="4">
        <v>577</v>
      </c>
      <c r="M122" s="4">
        <v>12714</v>
      </c>
      <c r="N122" s="4">
        <v>1946</v>
      </c>
    </row>
    <row r="123" spans="2:14" x14ac:dyDescent="0.35">
      <c r="B123" s="2" t="s">
        <v>359</v>
      </c>
      <c r="C123" s="4">
        <v>55</v>
      </c>
      <c r="D123" s="4">
        <v>629</v>
      </c>
      <c r="E123" s="4">
        <v>196</v>
      </c>
      <c r="F123" s="4">
        <v>144</v>
      </c>
      <c r="G123" s="4">
        <v>44</v>
      </c>
      <c r="H123" s="4">
        <v>30</v>
      </c>
      <c r="I123" s="4">
        <v>182</v>
      </c>
      <c r="J123" s="4">
        <v>268</v>
      </c>
      <c r="K123" s="4">
        <v>1252</v>
      </c>
      <c r="L123" s="4">
        <v>332</v>
      </c>
      <c r="M123" s="4">
        <v>7156</v>
      </c>
      <c r="N123" s="4">
        <v>1098</v>
      </c>
    </row>
    <row r="124" spans="2:14" x14ac:dyDescent="0.35">
      <c r="B124" s="2" t="s">
        <v>358</v>
      </c>
      <c r="C124" s="4">
        <v>52</v>
      </c>
      <c r="D124" s="4">
        <v>518</v>
      </c>
      <c r="E124" s="4">
        <v>198</v>
      </c>
      <c r="F124" s="4">
        <v>141</v>
      </c>
      <c r="G124" s="4">
        <v>44</v>
      </c>
      <c r="H124" s="4">
        <v>30</v>
      </c>
      <c r="I124" s="4">
        <v>127</v>
      </c>
      <c r="J124" s="4">
        <v>241</v>
      </c>
      <c r="K124" s="4">
        <v>1013</v>
      </c>
      <c r="L124" s="4">
        <v>275</v>
      </c>
      <c r="M124" s="4">
        <v>6288</v>
      </c>
      <c r="N124" s="4">
        <v>983</v>
      </c>
    </row>
    <row r="125" spans="2:14" x14ac:dyDescent="0.35">
      <c r="B125" s="2" t="s">
        <v>361</v>
      </c>
      <c r="C125" s="4">
        <v>20</v>
      </c>
      <c r="D125" s="4">
        <v>297</v>
      </c>
      <c r="E125" s="4">
        <v>103</v>
      </c>
      <c r="F125" s="4">
        <v>102</v>
      </c>
      <c r="G125" s="4">
        <v>25</v>
      </c>
      <c r="H125" s="4">
        <v>16</v>
      </c>
      <c r="I125" s="4">
        <v>55</v>
      </c>
      <c r="J125" s="4">
        <v>152</v>
      </c>
      <c r="K125" s="4">
        <v>587</v>
      </c>
      <c r="L125" s="4">
        <v>156</v>
      </c>
      <c r="M125" s="4">
        <v>3542</v>
      </c>
      <c r="N125" s="4">
        <v>563</v>
      </c>
    </row>
    <row r="126" spans="2:14" x14ac:dyDescent="0.35">
      <c r="B126" s="2" t="s">
        <v>350</v>
      </c>
      <c r="C126" s="4">
        <v>891</v>
      </c>
      <c r="D126" s="4">
        <v>6818</v>
      </c>
      <c r="E126" s="4">
        <v>2508</v>
      </c>
      <c r="F126" s="4">
        <v>1277</v>
      </c>
      <c r="G126" s="4">
        <v>808</v>
      </c>
      <c r="H126" s="4">
        <v>546</v>
      </c>
      <c r="I126" s="4">
        <v>3228</v>
      </c>
      <c r="J126" s="4">
        <v>3140</v>
      </c>
      <c r="K126" s="4">
        <v>12372</v>
      </c>
      <c r="L126" s="4">
        <v>3035</v>
      </c>
      <c r="M126" s="4">
        <v>83416</v>
      </c>
      <c r="N126" s="4">
        <v>12848</v>
      </c>
    </row>
    <row r="127" spans="2:14" x14ac:dyDescent="0.35">
      <c r="B127" s="2" t="s">
        <v>346</v>
      </c>
      <c r="C127" s="4">
        <v>370</v>
      </c>
      <c r="D127" s="4">
        <v>3756</v>
      </c>
      <c r="E127" s="4">
        <v>1190</v>
      </c>
      <c r="F127" s="4">
        <v>699</v>
      </c>
      <c r="G127" s="4">
        <v>387</v>
      </c>
      <c r="H127" s="4">
        <v>228</v>
      </c>
      <c r="I127" s="4">
        <v>1123</v>
      </c>
      <c r="J127" s="4">
        <v>1722</v>
      </c>
      <c r="K127" s="4">
        <v>6634</v>
      </c>
      <c r="L127" s="4">
        <v>1658</v>
      </c>
      <c r="M127" s="4">
        <v>43309</v>
      </c>
      <c r="N127" s="4">
        <v>6630</v>
      </c>
    </row>
    <row r="128" spans="2:14" x14ac:dyDescent="0.35">
      <c r="B128" s="2" t="s">
        <v>355</v>
      </c>
      <c r="C128" s="4">
        <v>307</v>
      </c>
      <c r="D128" s="4">
        <v>2402</v>
      </c>
      <c r="E128" s="4">
        <v>880</v>
      </c>
      <c r="F128" s="4">
        <v>487</v>
      </c>
      <c r="G128" s="4">
        <v>460</v>
      </c>
      <c r="H128" s="4">
        <v>178</v>
      </c>
      <c r="I128" s="4">
        <v>720</v>
      </c>
      <c r="J128" s="4">
        <v>1176</v>
      </c>
      <c r="K128" s="4">
        <v>4675</v>
      </c>
      <c r="L128" s="4">
        <v>1199</v>
      </c>
      <c r="M128" s="4">
        <v>29894</v>
      </c>
      <c r="N128" s="4">
        <v>4714</v>
      </c>
    </row>
    <row r="129" spans="2:14" x14ac:dyDescent="0.35">
      <c r="B129" s="2" t="s">
        <v>348</v>
      </c>
      <c r="C129" s="4">
        <v>131</v>
      </c>
      <c r="D129" s="4">
        <v>1300</v>
      </c>
      <c r="E129" s="4">
        <v>337</v>
      </c>
      <c r="F129" s="4">
        <v>257</v>
      </c>
      <c r="G129" s="4">
        <v>283</v>
      </c>
      <c r="H129" s="4">
        <v>75</v>
      </c>
      <c r="I129" s="4">
        <v>299</v>
      </c>
      <c r="J129" s="4">
        <v>582</v>
      </c>
      <c r="K129" s="4">
        <v>2217</v>
      </c>
      <c r="L129" s="4">
        <v>550</v>
      </c>
      <c r="M129" s="4">
        <v>15311</v>
      </c>
      <c r="N129" s="4">
        <v>2383</v>
      </c>
    </row>
    <row r="130" spans="2:14" x14ac:dyDescent="0.35">
      <c r="B130" s="2" t="s">
        <v>351</v>
      </c>
      <c r="C130" s="4">
        <v>530</v>
      </c>
      <c r="D130" s="4">
        <v>4588</v>
      </c>
      <c r="E130" s="4">
        <v>1573</v>
      </c>
      <c r="F130" s="4">
        <v>894</v>
      </c>
      <c r="G130" s="4">
        <v>609</v>
      </c>
      <c r="H130" s="4">
        <v>332</v>
      </c>
      <c r="I130" s="4">
        <v>2060</v>
      </c>
      <c r="J130" s="4">
        <v>2157</v>
      </c>
      <c r="K130" s="4">
        <v>8502</v>
      </c>
      <c r="L130" s="4">
        <v>2084</v>
      </c>
      <c r="M130" s="4">
        <v>54941</v>
      </c>
      <c r="N130" s="4">
        <v>8526</v>
      </c>
    </row>
    <row r="131" spans="2:14" x14ac:dyDescent="0.35">
      <c r="B131" s="2" t="s">
        <v>362</v>
      </c>
      <c r="C131" s="4">
        <v>148</v>
      </c>
      <c r="D131" s="4">
        <v>1582</v>
      </c>
      <c r="E131" s="4">
        <v>409</v>
      </c>
      <c r="F131" s="4">
        <v>246</v>
      </c>
      <c r="G131" s="4">
        <v>186</v>
      </c>
      <c r="H131" s="4">
        <v>83</v>
      </c>
      <c r="I131" s="4">
        <v>468</v>
      </c>
      <c r="J131" s="4">
        <v>663</v>
      </c>
      <c r="K131" s="4">
        <v>2669</v>
      </c>
      <c r="L131" s="4">
        <v>698</v>
      </c>
      <c r="M131" s="4">
        <v>17653</v>
      </c>
      <c r="N131" s="4">
        <v>2654</v>
      </c>
    </row>
    <row r="132" spans="2:14" x14ac:dyDescent="0.35">
      <c r="B132" s="2" t="s">
        <v>357</v>
      </c>
      <c r="C132" s="4">
        <v>119</v>
      </c>
      <c r="D132" s="4">
        <v>1146</v>
      </c>
      <c r="E132" s="4">
        <v>376</v>
      </c>
      <c r="F132" s="4">
        <v>254</v>
      </c>
      <c r="G132" s="4">
        <v>293</v>
      </c>
      <c r="H132" s="4">
        <v>70</v>
      </c>
      <c r="I132" s="4">
        <v>292</v>
      </c>
      <c r="J132" s="4">
        <v>539</v>
      </c>
      <c r="K132" s="4">
        <v>2231</v>
      </c>
      <c r="L132" s="4">
        <v>566</v>
      </c>
      <c r="M132" s="4">
        <v>13978</v>
      </c>
      <c r="N132" s="4">
        <v>2258</v>
      </c>
    </row>
    <row r="133" spans="2:14" x14ac:dyDescent="0.35">
      <c r="B133" s="2" t="s">
        <v>354</v>
      </c>
      <c r="C133" s="4">
        <v>105</v>
      </c>
      <c r="D133" s="4">
        <v>934</v>
      </c>
      <c r="E133" s="4">
        <v>294</v>
      </c>
      <c r="F133" s="4">
        <v>199</v>
      </c>
      <c r="G133" s="4">
        <v>199</v>
      </c>
      <c r="H133" s="4">
        <v>46</v>
      </c>
      <c r="I133" s="4">
        <v>209</v>
      </c>
      <c r="J133" s="4">
        <v>456</v>
      </c>
      <c r="K133" s="4">
        <v>1701</v>
      </c>
      <c r="L133" s="4">
        <v>440</v>
      </c>
      <c r="M133" s="4">
        <v>11276</v>
      </c>
      <c r="N133" s="4">
        <v>1777</v>
      </c>
    </row>
    <row r="134" spans="2:14" x14ac:dyDescent="0.35">
      <c r="B134" s="2" t="s">
        <v>353</v>
      </c>
      <c r="C134" s="4">
        <v>83</v>
      </c>
      <c r="D134" s="4">
        <v>821</v>
      </c>
      <c r="E134" s="4">
        <v>274</v>
      </c>
      <c r="F134" s="4">
        <v>168</v>
      </c>
      <c r="G134" s="4">
        <v>194</v>
      </c>
      <c r="H134" s="4">
        <v>61</v>
      </c>
      <c r="I134" s="4">
        <v>334</v>
      </c>
      <c r="J134" s="4">
        <v>394</v>
      </c>
      <c r="K134" s="4">
        <v>1784</v>
      </c>
      <c r="L134" s="4">
        <v>455</v>
      </c>
      <c r="M134" s="4">
        <v>9995</v>
      </c>
      <c r="N134" s="4">
        <v>1601</v>
      </c>
    </row>
    <row r="135" spans="2:14" x14ac:dyDescent="0.35">
      <c r="B135" s="2" t="s">
        <v>356</v>
      </c>
      <c r="C135" s="4">
        <v>98</v>
      </c>
      <c r="D135" s="4">
        <v>859</v>
      </c>
      <c r="E135" s="4">
        <v>167</v>
      </c>
      <c r="F135" s="4">
        <v>139</v>
      </c>
      <c r="G135" s="4">
        <v>183</v>
      </c>
      <c r="H135" s="4">
        <v>47</v>
      </c>
      <c r="I135" s="4">
        <v>278</v>
      </c>
      <c r="J135" s="4">
        <v>382</v>
      </c>
      <c r="K135" s="4">
        <v>1614</v>
      </c>
      <c r="L135" s="4">
        <v>426</v>
      </c>
      <c r="M135" s="4">
        <v>9866</v>
      </c>
      <c r="N135" s="4">
        <v>1493</v>
      </c>
    </row>
    <row r="136" spans="2:14" x14ac:dyDescent="0.35">
      <c r="B136" s="2" t="s">
        <v>364</v>
      </c>
      <c r="C136" s="4">
        <v>43</v>
      </c>
      <c r="D136" s="4">
        <v>364</v>
      </c>
      <c r="E136" s="4">
        <v>104</v>
      </c>
      <c r="F136" s="4">
        <v>76</v>
      </c>
      <c r="G136" s="4">
        <v>124</v>
      </c>
      <c r="H136" s="4">
        <v>18</v>
      </c>
      <c r="I136" s="4">
        <v>119</v>
      </c>
      <c r="J136" s="4">
        <v>179</v>
      </c>
      <c r="K136" s="4">
        <v>666</v>
      </c>
      <c r="L136" s="4">
        <v>167</v>
      </c>
      <c r="M136" s="4">
        <v>4456</v>
      </c>
      <c r="N136" s="4">
        <v>729</v>
      </c>
    </row>
    <row r="137" spans="2:14" x14ac:dyDescent="0.35">
      <c r="B137" s="2" t="s">
        <v>349</v>
      </c>
      <c r="C137" s="4">
        <v>54</v>
      </c>
      <c r="D137" s="4">
        <v>468</v>
      </c>
      <c r="E137" s="4">
        <v>97</v>
      </c>
      <c r="F137" s="4">
        <v>86</v>
      </c>
      <c r="G137" s="4">
        <v>234</v>
      </c>
      <c r="H137" s="4">
        <v>22</v>
      </c>
      <c r="I137" s="4">
        <v>111</v>
      </c>
      <c r="J137" s="4">
        <v>226</v>
      </c>
      <c r="K137" s="4">
        <v>902</v>
      </c>
      <c r="L137" s="4">
        <v>226</v>
      </c>
      <c r="M137" s="4">
        <v>5766</v>
      </c>
      <c r="N137" s="4">
        <v>961</v>
      </c>
    </row>
    <row r="138" spans="2:14" x14ac:dyDescent="0.35">
      <c r="B138" s="2" t="s">
        <v>363</v>
      </c>
      <c r="C138" s="4">
        <v>32</v>
      </c>
      <c r="D138" s="4">
        <v>332</v>
      </c>
      <c r="E138" s="4">
        <v>86</v>
      </c>
      <c r="F138" s="4">
        <v>77</v>
      </c>
      <c r="G138" s="4">
        <v>217</v>
      </c>
      <c r="H138" s="4">
        <v>16</v>
      </c>
      <c r="I138" s="4">
        <v>76</v>
      </c>
      <c r="J138" s="4">
        <v>175</v>
      </c>
      <c r="K138" s="4">
        <v>705</v>
      </c>
      <c r="L138" s="4">
        <v>196</v>
      </c>
      <c r="M138" s="4">
        <v>4325</v>
      </c>
      <c r="N138" s="4">
        <v>760</v>
      </c>
    </row>
    <row r="139" spans="2:14" x14ac:dyDescent="0.35">
      <c r="B139" s="2" t="s">
        <v>360</v>
      </c>
      <c r="C139" s="4">
        <v>31</v>
      </c>
      <c r="D139" s="4">
        <v>222</v>
      </c>
      <c r="E139" s="4">
        <v>59</v>
      </c>
      <c r="F139" s="4">
        <v>60</v>
      </c>
      <c r="G139" s="4">
        <v>102</v>
      </c>
      <c r="H139" s="4">
        <v>10</v>
      </c>
      <c r="I139" s="4">
        <v>46</v>
      </c>
      <c r="J139" s="4">
        <v>119</v>
      </c>
      <c r="K139" s="4">
        <v>465</v>
      </c>
      <c r="L139" s="4">
        <v>120</v>
      </c>
      <c r="M139" s="4">
        <v>2890</v>
      </c>
      <c r="N139" s="4">
        <v>484</v>
      </c>
    </row>
    <row r="140" spans="2:14" x14ac:dyDescent="0.35">
      <c r="B140" s="2" t="s">
        <v>591</v>
      </c>
      <c r="C140" s="2" t="s">
        <v>559</v>
      </c>
      <c r="D140" s="2" t="s">
        <v>560</v>
      </c>
      <c r="E140" s="2" t="s">
        <v>561</v>
      </c>
      <c r="F140" s="2" t="s">
        <v>563</v>
      </c>
      <c r="G140" s="2" t="s">
        <v>562</v>
      </c>
      <c r="H140" s="2" t="s">
        <v>564</v>
      </c>
      <c r="I140" s="2" t="s">
        <v>565</v>
      </c>
      <c r="J140" s="2" t="s">
        <v>585</v>
      </c>
      <c r="K140" s="2" t="s">
        <v>586</v>
      </c>
      <c r="L140" s="2" t="s">
        <v>587</v>
      </c>
      <c r="M140" s="2" t="s">
        <v>588</v>
      </c>
      <c r="N140" s="2" t="s">
        <v>589</v>
      </c>
    </row>
    <row r="141" spans="2:14" x14ac:dyDescent="0.35">
      <c r="B141" s="2" t="s">
        <v>347</v>
      </c>
      <c r="C141" s="4">
        <v>127</v>
      </c>
      <c r="D141" s="4">
        <v>1263</v>
      </c>
      <c r="E141" s="4">
        <v>292</v>
      </c>
      <c r="F141" s="4">
        <v>32</v>
      </c>
      <c r="G141" s="4">
        <v>144</v>
      </c>
      <c r="H141" s="4">
        <v>46</v>
      </c>
      <c r="I141" s="4">
        <v>573</v>
      </c>
      <c r="J141" s="4">
        <v>516</v>
      </c>
      <c r="K141" s="4">
        <v>1927</v>
      </c>
      <c r="L141" s="4">
        <v>483</v>
      </c>
      <c r="M141" s="4">
        <v>13390</v>
      </c>
      <c r="N141" s="4">
        <v>1904</v>
      </c>
    </row>
    <row r="142" spans="2:14" x14ac:dyDescent="0.35">
      <c r="B142" s="2" t="s">
        <v>352</v>
      </c>
      <c r="C142" s="4">
        <v>127</v>
      </c>
      <c r="D142" s="4">
        <v>522</v>
      </c>
      <c r="E142" s="4">
        <v>123</v>
      </c>
      <c r="F142" s="4">
        <v>20</v>
      </c>
      <c r="G142" s="4">
        <v>67</v>
      </c>
      <c r="H142" s="4">
        <v>11</v>
      </c>
      <c r="I142" s="4">
        <v>161</v>
      </c>
      <c r="J142" s="4">
        <v>220</v>
      </c>
      <c r="K142" s="4">
        <v>850</v>
      </c>
      <c r="L142" s="4">
        <v>218</v>
      </c>
      <c r="M142" s="4">
        <v>5339</v>
      </c>
      <c r="N142" s="4">
        <v>776</v>
      </c>
    </row>
    <row r="143" spans="2:14" x14ac:dyDescent="0.35">
      <c r="B143" s="2" t="s">
        <v>359</v>
      </c>
      <c r="C143" s="4">
        <v>17</v>
      </c>
      <c r="D143" s="4">
        <v>252</v>
      </c>
      <c r="E143" s="4">
        <v>74</v>
      </c>
      <c r="F143" s="4">
        <v>14</v>
      </c>
      <c r="G143" s="4">
        <v>38</v>
      </c>
      <c r="H143" s="4">
        <v>7</v>
      </c>
      <c r="I143" s="4">
        <v>73</v>
      </c>
      <c r="J143" s="4">
        <v>105</v>
      </c>
      <c r="K143" s="4">
        <v>453</v>
      </c>
      <c r="L143" s="4">
        <v>123</v>
      </c>
      <c r="M143" s="4">
        <v>2673</v>
      </c>
      <c r="N143" s="4">
        <v>402</v>
      </c>
    </row>
    <row r="144" spans="2:14" x14ac:dyDescent="0.35">
      <c r="B144" s="2" t="s">
        <v>358</v>
      </c>
      <c r="C144" s="4">
        <v>15</v>
      </c>
      <c r="D144" s="4">
        <v>189</v>
      </c>
      <c r="E144" s="4">
        <v>70</v>
      </c>
      <c r="F144" s="4">
        <v>9</v>
      </c>
      <c r="G144" s="4">
        <v>38</v>
      </c>
      <c r="H144" s="4">
        <v>9</v>
      </c>
      <c r="I144" s="4">
        <v>47</v>
      </c>
      <c r="J144" s="4">
        <v>95</v>
      </c>
      <c r="K144" s="4">
        <v>357</v>
      </c>
      <c r="L144" s="4">
        <v>92</v>
      </c>
      <c r="M144" s="4">
        <v>2156</v>
      </c>
      <c r="N144" s="4">
        <v>330</v>
      </c>
    </row>
    <row r="145" spans="2:14" x14ac:dyDescent="0.35">
      <c r="B145" s="2" t="s">
        <v>361</v>
      </c>
      <c r="C145" s="4">
        <v>11</v>
      </c>
      <c r="D145" s="4">
        <v>101</v>
      </c>
      <c r="E145" s="4">
        <v>39</v>
      </c>
      <c r="F145" s="4">
        <v>5</v>
      </c>
      <c r="G145" s="4">
        <v>22</v>
      </c>
      <c r="H145" s="4">
        <v>4</v>
      </c>
      <c r="I145" s="4">
        <v>15</v>
      </c>
      <c r="J145" s="4">
        <v>50</v>
      </c>
      <c r="K145" s="4">
        <v>180</v>
      </c>
      <c r="L145" s="4">
        <v>47</v>
      </c>
      <c r="M145" s="4">
        <v>1207</v>
      </c>
      <c r="N145" s="4">
        <v>182</v>
      </c>
    </row>
    <row r="146" spans="2:14" x14ac:dyDescent="0.35">
      <c r="B146" s="2" t="s">
        <v>350</v>
      </c>
      <c r="C146" s="4">
        <v>187</v>
      </c>
      <c r="D146" s="4">
        <v>1795</v>
      </c>
      <c r="E146" s="4">
        <v>489</v>
      </c>
      <c r="F146" s="4">
        <v>224</v>
      </c>
      <c r="G146" s="4">
        <v>247</v>
      </c>
      <c r="H146" s="4">
        <v>88</v>
      </c>
      <c r="I146" s="4">
        <v>664</v>
      </c>
      <c r="J146" s="4">
        <v>797</v>
      </c>
      <c r="K146" s="4">
        <v>2937</v>
      </c>
      <c r="L146" s="4">
        <v>736</v>
      </c>
      <c r="M146" s="4">
        <v>20204</v>
      </c>
      <c r="N146" s="4">
        <v>3030</v>
      </c>
    </row>
    <row r="147" spans="2:14" x14ac:dyDescent="0.35">
      <c r="B147" s="2" t="s">
        <v>346</v>
      </c>
      <c r="C147" s="4">
        <v>126</v>
      </c>
      <c r="D147" s="4">
        <v>1423</v>
      </c>
      <c r="E147" s="4">
        <v>341</v>
      </c>
      <c r="F147" s="4">
        <v>126</v>
      </c>
      <c r="G147" s="4">
        <v>193</v>
      </c>
      <c r="H147" s="4">
        <v>82</v>
      </c>
      <c r="I147" s="4">
        <v>357</v>
      </c>
      <c r="J147" s="4">
        <v>633</v>
      </c>
      <c r="K147" s="4">
        <v>2305</v>
      </c>
      <c r="L147" s="4">
        <v>557</v>
      </c>
      <c r="M147" s="4">
        <v>15577</v>
      </c>
      <c r="N147" s="4">
        <v>2291</v>
      </c>
    </row>
    <row r="148" spans="2:14" x14ac:dyDescent="0.35">
      <c r="B148" s="2" t="s">
        <v>355</v>
      </c>
      <c r="C148" s="4">
        <v>90</v>
      </c>
      <c r="D148" s="4">
        <v>760</v>
      </c>
      <c r="E148" s="4">
        <v>215</v>
      </c>
      <c r="F148" s="4">
        <v>135</v>
      </c>
      <c r="G148" s="4">
        <v>121</v>
      </c>
      <c r="H148" s="4">
        <v>45</v>
      </c>
      <c r="I148" s="4">
        <v>192</v>
      </c>
      <c r="J148" s="4">
        <v>356</v>
      </c>
      <c r="K148" s="4">
        <v>1357</v>
      </c>
      <c r="L148" s="4">
        <v>352</v>
      </c>
      <c r="M148" s="4">
        <v>8950</v>
      </c>
      <c r="N148" s="4">
        <v>1366</v>
      </c>
    </row>
    <row r="149" spans="2:14" x14ac:dyDescent="0.35">
      <c r="B149" s="2" t="s">
        <v>348</v>
      </c>
      <c r="C149" s="4">
        <v>69</v>
      </c>
      <c r="D149" s="4">
        <v>650</v>
      </c>
      <c r="E149" s="4">
        <v>121</v>
      </c>
      <c r="F149" s="4">
        <v>115</v>
      </c>
      <c r="G149" s="4">
        <v>81</v>
      </c>
      <c r="H149" s="4">
        <v>27</v>
      </c>
      <c r="I149" s="4">
        <v>135</v>
      </c>
      <c r="J149" s="4">
        <v>271</v>
      </c>
      <c r="K149" s="4">
        <v>972</v>
      </c>
      <c r="L149" s="4">
        <v>232</v>
      </c>
      <c r="M149" s="4">
        <v>7190</v>
      </c>
      <c r="N149" s="4">
        <v>1063</v>
      </c>
    </row>
    <row r="150" spans="2:14" x14ac:dyDescent="0.35">
      <c r="B150" s="2" t="s">
        <v>351</v>
      </c>
      <c r="C150" s="4">
        <v>109</v>
      </c>
      <c r="D150" s="4">
        <v>1261</v>
      </c>
      <c r="E150" s="4">
        <v>294</v>
      </c>
      <c r="F150" s="4">
        <v>157</v>
      </c>
      <c r="G150" s="4">
        <v>181</v>
      </c>
      <c r="H150" s="4">
        <v>56</v>
      </c>
      <c r="I150" s="4">
        <v>448</v>
      </c>
      <c r="J150" s="4">
        <v>560</v>
      </c>
      <c r="K150" s="4">
        <v>2006</v>
      </c>
      <c r="L150" s="4">
        <v>495</v>
      </c>
      <c r="M150" s="4">
        <v>13783</v>
      </c>
      <c r="N150" s="4">
        <v>2058</v>
      </c>
    </row>
    <row r="151" spans="2:14" x14ac:dyDescent="0.35">
      <c r="B151" s="2" t="s">
        <v>362</v>
      </c>
      <c r="C151" s="4">
        <v>71</v>
      </c>
      <c r="D151" s="4">
        <v>840</v>
      </c>
      <c r="E151" s="4">
        <v>159</v>
      </c>
      <c r="F151" s="4">
        <v>87</v>
      </c>
      <c r="G151" s="4">
        <v>86</v>
      </c>
      <c r="H151" s="4">
        <v>36</v>
      </c>
      <c r="I151" s="4">
        <v>220</v>
      </c>
      <c r="J151" s="4">
        <v>332</v>
      </c>
      <c r="K151" s="4">
        <v>1279</v>
      </c>
      <c r="L151" s="4">
        <v>335</v>
      </c>
      <c r="M151" s="4">
        <v>8831</v>
      </c>
      <c r="N151" s="4">
        <v>1279</v>
      </c>
    </row>
    <row r="152" spans="2:14" x14ac:dyDescent="0.35">
      <c r="B152" s="2" t="s">
        <v>357</v>
      </c>
      <c r="C152" s="4">
        <v>29</v>
      </c>
      <c r="D152" s="4">
        <v>420</v>
      </c>
      <c r="E152" s="4">
        <v>90</v>
      </c>
      <c r="F152" s="4">
        <v>118</v>
      </c>
      <c r="G152" s="4">
        <v>59</v>
      </c>
      <c r="H152" s="4">
        <v>21</v>
      </c>
      <c r="I152" s="4">
        <v>75</v>
      </c>
      <c r="J152" s="4">
        <v>189</v>
      </c>
      <c r="K152" s="4">
        <v>735</v>
      </c>
      <c r="L152" s="4">
        <v>176</v>
      </c>
      <c r="M152" s="4">
        <v>4672</v>
      </c>
      <c r="N152" s="4">
        <v>737</v>
      </c>
    </row>
    <row r="153" spans="2:14" x14ac:dyDescent="0.35">
      <c r="B153" s="2" t="s">
        <v>354</v>
      </c>
      <c r="C153" s="4">
        <v>53</v>
      </c>
      <c r="D153" s="4">
        <v>392</v>
      </c>
      <c r="E153" s="4">
        <v>80</v>
      </c>
      <c r="F153" s="4">
        <v>65</v>
      </c>
      <c r="G153" s="4">
        <v>57</v>
      </c>
      <c r="H153" s="4">
        <v>13</v>
      </c>
      <c r="I153" s="4">
        <v>72</v>
      </c>
      <c r="J153" s="4">
        <v>189</v>
      </c>
      <c r="K153" s="4">
        <v>618</v>
      </c>
      <c r="L153" s="4">
        <v>167</v>
      </c>
      <c r="M153" s="4">
        <v>4465</v>
      </c>
      <c r="N153" s="4">
        <v>660</v>
      </c>
    </row>
    <row r="154" spans="2:14" x14ac:dyDescent="0.35">
      <c r="B154" s="2" t="s">
        <v>353</v>
      </c>
      <c r="C154" s="4">
        <v>24</v>
      </c>
      <c r="D154" s="4">
        <v>265</v>
      </c>
      <c r="E154" s="4">
        <v>64</v>
      </c>
      <c r="F154" s="4">
        <v>56</v>
      </c>
      <c r="G154" s="4">
        <v>42</v>
      </c>
      <c r="H154" s="4">
        <v>16</v>
      </c>
      <c r="I154" s="4">
        <v>85</v>
      </c>
      <c r="J154" s="4">
        <v>130</v>
      </c>
      <c r="K154" s="4">
        <v>542</v>
      </c>
      <c r="L154" s="4">
        <v>145</v>
      </c>
      <c r="M154" s="4">
        <v>3042</v>
      </c>
      <c r="N154" s="4">
        <v>467</v>
      </c>
    </row>
    <row r="155" spans="2:14" x14ac:dyDescent="0.35">
      <c r="B155" s="2" t="s">
        <v>356</v>
      </c>
      <c r="C155" s="4">
        <v>55</v>
      </c>
      <c r="D155" s="4">
        <v>412</v>
      </c>
      <c r="E155" s="4">
        <v>58</v>
      </c>
      <c r="F155" s="4">
        <v>95</v>
      </c>
      <c r="G155" s="4">
        <v>51</v>
      </c>
      <c r="H155" s="4">
        <v>12</v>
      </c>
      <c r="I155" s="4">
        <v>116</v>
      </c>
      <c r="J155" s="4">
        <v>177</v>
      </c>
      <c r="K155" s="4">
        <v>652</v>
      </c>
      <c r="L155" s="4">
        <v>161</v>
      </c>
      <c r="M155" s="4">
        <v>4610</v>
      </c>
      <c r="N155" s="4">
        <v>683</v>
      </c>
    </row>
    <row r="156" spans="2:14" x14ac:dyDescent="0.35">
      <c r="B156" s="2" t="s">
        <v>364</v>
      </c>
      <c r="C156" s="4">
        <v>16</v>
      </c>
      <c r="D156" s="4">
        <v>134</v>
      </c>
      <c r="E156" s="4">
        <v>28</v>
      </c>
      <c r="F156" s="4">
        <v>49</v>
      </c>
      <c r="G156" s="4">
        <v>15</v>
      </c>
      <c r="H156" s="4">
        <v>6</v>
      </c>
      <c r="I156" s="4">
        <v>39</v>
      </c>
      <c r="J156" s="4">
        <v>62</v>
      </c>
      <c r="K156" s="4">
        <v>215</v>
      </c>
      <c r="L156" s="4">
        <v>57</v>
      </c>
      <c r="M156" s="4">
        <v>1589</v>
      </c>
      <c r="N156" s="4">
        <v>248</v>
      </c>
    </row>
    <row r="157" spans="2:14" x14ac:dyDescent="0.35">
      <c r="B157" s="2" t="s">
        <v>349</v>
      </c>
      <c r="C157" s="4">
        <v>30</v>
      </c>
      <c r="D157" s="4">
        <v>246</v>
      </c>
      <c r="E157" s="4">
        <v>42</v>
      </c>
      <c r="F157" s="4">
        <v>98</v>
      </c>
      <c r="G157" s="4">
        <v>27</v>
      </c>
      <c r="H157" s="4">
        <v>12</v>
      </c>
      <c r="I157" s="4">
        <v>50</v>
      </c>
      <c r="J157" s="4">
        <v>107</v>
      </c>
      <c r="K157" s="4">
        <v>388</v>
      </c>
      <c r="L157" s="4">
        <v>92</v>
      </c>
      <c r="M157" s="4">
        <v>2912</v>
      </c>
      <c r="N157" s="4">
        <v>455</v>
      </c>
    </row>
    <row r="158" spans="2:14" x14ac:dyDescent="0.35">
      <c r="B158" s="2" t="s">
        <v>363</v>
      </c>
      <c r="C158" s="4">
        <v>30</v>
      </c>
      <c r="D158" s="4">
        <v>160</v>
      </c>
      <c r="E158" s="4">
        <v>42</v>
      </c>
      <c r="F158" s="4">
        <v>109</v>
      </c>
      <c r="G158" s="4">
        <v>23</v>
      </c>
      <c r="H158" s="4">
        <v>10</v>
      </c>
      <c r="I158" s="4">
        <v>31</v>
      </c>
      <c r="J158" s="4">
        <v>82</v>
      </c>
      <c r="K158" s="4">
        <v>336</v>
      </c>
      <c r="L158" s="4">
        <v>96</v>
      </c>
      <c r="M158" s="4">
        <v>2232</v>
      </c>
      <c r="N158" s="4">
        <v>374</v>
      </c>
    </row>
    <row r="159" spans="2:14" x14ac:dyDescent="0.35">
      <c r="B159" s="2" t="s">
        <v>360</v>
      </c>
      <c r="C159" s="4">
        <v>15</v>
      </c>
      <c r="D159" s="4">
        <v>97</v>
      </c>
      <c r="E159" s="4">
        <v>25</v>
      </c>
      <c r="F159" s="4">
        <v>32</v>
      </c>
      <c r="G159" s="4">
        <v>17</v>
      </c>
      <c r="H159" s="4">
        <v>4</v>
      </c>
      <c r="I159" s="4">
        <v>13</v>
      </c>
      <c r="J159" s="4">
        <v>35</v>
      </c>
      <c r="K159" s="4">
        <v>184</v>
      </c>
      <c r="L159" s="4">
        <v>49</v>
      </c>
      <c r="M159" s="4">
        <v>1191</v>
      </c>
      <c r="N159" s="4">
        <v>190</v>
      </c>
    </row>
    <row r="160" spans="2:14" x14ac:dyDescent="0.35">
      <c r="B160" s="2" t="s">
        <v>603</v>
      </c>
      <c r="C160" s="2" t="s">
        <v>559</v>
      </c>
      <c r="D160" s="2" t="s">
        <v>560</v>
      </c>
      <c r="E160" s="2" t="s">
        <v>561</v>
      </c>
      <c r="F160" s="2" t="s">
        <v>563</v>
      </c>
      <c r="G160" s="2" t="s">
        <v>562</v>
      </c>
      <c r="H160" s="2" t="s">
        <v>564</v>
      </c>
      <c r="I160" s="2" t="s">
        <v>565</v>
      </c>
      <c r="J160" s="2" t="s">
        <v>585</v>
      </c>
      <c r="K160" s="2" t="s">
        <v>586</v>
      </c>
      <c r="L160" s="2" t="s">
        <v>587</v>
      </c>
      <c r="M160" s="2" t="s">
        <v>588</v>
      </c>
      <c r="N160" s="2" t="s">
        <v>589</v>
      </c>
    </row>
    <row r="161" spans="2:14" x14ac:dyDescent="0.35">
      <c r="B161" s="2" t="s">
        <v>347</v>
      </c>
      <c r="C161" s="4">
        <v>800</v>
      </c>
      <c r="D161" s="4">
        <v>8991</v>
      </c>
      <c r="E161" s="4">
        <v>3754</v>
      </c>
      <c r="F161" s="4">
        <v>1801</v>
      </c>
      <c r="G161" s="4">
        <v>863</v>
      </c>
      <c r="H161" s="4">
        <v>495</v>
      </c>
      <c r="I161" s="4">
        <v>2463</v>
      </c>
      <c r="J161" s="4">
        <v>3989</v>
      </c>
      <c r="K161" s="4">
        <v>15089</v>
      </c>
      <c r="L161" s="4">
        <v>3574</v>
      </c>
      <c r="M161" s="4">
        <v>106021</v>
      </c>
      <c r="N161" s="4">
        <v>16704</v>
      </c>
    </row>
    <row r="162" spans="2:14" x14ac:dyDescent="0.35">
      <c r="B162" s="2" t="s">
        <v>352</v>
      </c>
      <c r="C162" s="4">
        <v>1248</v>
      </c>
      <c r="D162" s="4">
        <v>11862</v>
      </c>
      <c r="E162" s="4">
        <v>4709</v>
      </c>
      <c r="F162" s="4">
        <v>2394</v>
      </c>
      <c r="G162" s="4">
        <v>1306</v>
      </c>
      <c r="H162" s="4">
        <v>760</v>
      </c>
      <c r="I162" s="4">
        <v>3835</v>
      </c>
      <c r="J162" s="4">
        <v>5192</v>
      </c>
      <c r="K162" s="4">
        <v>20473</v>
      </c>
      <c r="L162" s="4">
        <v>4843</v>
      </c>
      <c r="M162" s="4">
        <v>142415</v>
      </c>
      <c r="N162" s="4">
        <v>22279</v>
      </c>
    </row>
    <row r="163" spans="2:14" x14ac:dyDescent="0.35">
      <c r="B163" s="2" t="s">
        <v>359</v>
      </c>
      <c r="C163" s="4">
        <v>1560</v>
      </c>
      <c r="D163" s="4">
        <v>14059</v>
      </c>
      <c r="E163" s="4">
        <v>5574</v>
      </c>
      <c r="F163" s="4">
        <v>2830</v>
      </c>
      <c r="G163" s="4">
        <v>1457</v>
      </c>
      <c r="H163" s="4">
        <v>855</v>
      </c>
      <c r="I163" s="4">
        <v>4611</v>
      </c>
      <c r="J163" s="4">
        <v>6009</v>
      </c>
      <c r="K163" s="4">
        <v>24367</v>
      </c>
      <c r="L163" s="4">
        <v>5865</v>
      </c>
      <c r="M163" s="4">
        <v>168642</v>
      </c>
      <c r="N163" s="4">
        <v>26335</v>
      </c>
    </row>
    <row r="164" spans="2:14" x14ac:dyDescent="0.35">
      <c r="B164" s="2" t="s">
        <v>358</v>
      </c>
      <c r="C164" s="4">
        <v>1555</v>
      </c>
      <c r="D164" s="4">
        <v>12309</v>
      </c>
      <c r="E164" s="4">
        <v>5584</v>
      </c>
      <c r="F164" s="4">
        <v>2792</v>
      </c>
      <c r="G164" s="4">
        <v>1343</v>
      </c>
      <c r="H164" s="4">
        <v>916</v>
      </c>
      <c r="I164" s="4">
        <v>4507</v>
      </c>
      <c r="J164" s="4">
        <v>5591</v>
      </c>
      <c r="K164" s="4">
        <v>22172</v>
      </c>
      <c r="L164" s="4">
        <v>5213</v>
      </c>
      <c r="M164" s="4">
        <v>155349</v>
      </c>
      <c r="N164" s="4">
        <v>24499</v>
      </c>
    </row>
    <row r="165" spans="2:14" x14ac:dyDescent="0.35">
      <c r="B165" s="2" t="s">
        <v>361</v>
      </c>
      <c r="C165" s="4">
        <v>1708</v>
      </c>
      <c r="D165" s="4">
        <v>14641</v>
      </c>
      <c r="E165" s="4">
        <v>6687</v>
      </c>
      <c r="F165" s="4">
        <v>2941</v>
      </c>
      <c r="G165" s="4">
        <v>1987</v>
      </c>
      <c r="H165" s="4">
        <v>1067</v>
      </c>
      <c r="I165" s="4">
        <v>3448</v>
      </c>
      <c r="J165" s="4">
        <v>6483</v>
      </c>
      <c r="K165" s="4">
        <v>28019</v>
      </c>
      <c r="L165" s="4">
        <v>6927</v>
      </c>
      <c r="M165" s="4">
        <v>182825</v>
      </c>
      <c r="N165" s="4">
        <v>29031</v>
      </c>
    </row>
    <row r="166" spans="2:14" x14ac:dyDescent="0.35">
      <c r="B166" s="2" t="s">
        <v>350</v>
      </c>
      <c r="C166" s="4">
        <v>228</v>
      </c>
      <c r="D166" s="4">
        <v>1997</v>
      </c>
      <c r="E166" s="4">
        <v>824</v>
      </c>
      <c r="F166" s="4">
        <v>381</v>
      </c>
      <c r="G166" s="4">
        <v>262</v>
      </c>
      <c r="H166" s="4">
        <v>162</v>
      </c>
      <c r="I166" s="4">
        <v>918</v>
      </c>
      <c r="J166" s="4">
        <v>947</v>
      </c>
      <c r="K166" s="4">
        <v>3712</v>
      </c>
      <c r="L166" s="4">
        <v>878</v>
      </c>
      <c r="M166" s="4">
        <v>24547</v>
      </c>
      <c r="N166" s="4">
        <v>3854</v>
      </c>
    </row>
    <row r="167" spans="2:14" x14ac:dyDescent="0.35">
      <c r="B167" s="2" t="s">
        <v>346</v>
      </c>
      <c r="C167" s="4">
        <v>144</v>
      </c>
      <c r="D167" s="4">
        <v>1405</v>
      </c>
      <c r="E167" s="4">
        <v>376</v>
      </c>
      <c r="F167" s="4">
        <v>177</v>
      </c>
      <c r="G167" s="4">
        <v>148</v>
      </c>
      <c r="H167" s="4">
        <v>77</v>
      </c>
      <c r="I167" s="4">
        <v>326</v>
      </c>
      <c r="J167" s="4">
        <v>600</v>
      </c>
      <c r="K167" s="4">
        <v>2222</v>
      </c>
      <c r="L167" s="4">
        <v>531</v>
      </c>
      <c r="M167" s="4">
        <v>15618</v>
      </c>
      <c r="N167" s="4">
        <v>2327</v>
      </c>
    </row>
    <row r="168" spans="2:14" x14ac:dyDescent="0.35">
      <c r="B168" s="2" t="s">
        <v>355</v>
      </c>
      <c r="C168" s="4">
        <v>244</v>
      </c>
      <c r="D168" s="4">
        <v>1767</v>
      </c>
      <c r="E168" s="4">
        <v>724</v>
      </c>
      <c r="F168" s="4">
        <v>351</v>
      </c>
      <c r="G168" s="4">
        <v>226</v>
      </c>
      <c r="H168" s="4">
        <v>146</v>
      </c>
      <c r="I168" s="4">
        <v>591</v>
      </c>
      <c r="J168" s="4">
        <v>868</v>
      </c>
      <c r="K168" s="4">
        <v>3455</v>
      </c>
      <c r="L168" s="4">
        <v>865</v>
      </c>
      <c r="M168" s="4">
        <v>22192</v>
      </c>
      <c r="N168" s="4">
        <v>3458</v>
      </c>
    </row>
    <row r="169" spans="2:14" x14ac:dyDescent="0.35">
      <c r="B169" s="2" t="s">
        <v>348</v>
      </c>
      <c r="C169" s="4">
        <v>85</v>
      </c>
      <c r="D169" s="4">
        <v>804</v>
      </c>
      <c r="E169" s="4">
        <v>209</v>
      </c>
      <c r="F169" s="4">
        <v>159</v>
      </c>
      <c r="G169" s="4">
        <v>186</v>
      </c>
      <c r="H169" s="4">
        <v>45</v>
      </c>
      <c r="I169" s="4">
        <v>197</v>
      </c>
      <c r="J169" s="4">
        <v>351</v>
      </c>
      <c r="K169" s="4">
        <v>1373</v>
      </c>
      <c r="L169" s="4">
        <v>336</v>
      </c>
      <c r="M169" s="4">
        <v>9484</v>
      </c>
      <c r="N169" s="4">
        <v>1488</v>
      </c>
    </row>
    <row r="170" spans="2:14" x14ac:dyDescent="0.35">
      <c r="B170" s="2" t="s">
        <v>351</v>
      </c>
      <c r="C170" s="4">
        <v>343</v>
      </c>
      <c r="D170" s="4">
        <v>2816</v>
      </c>
      <c r="E170" s="4">
        <v>1013</v>
      </c>
      <c r="F170" s="4">
        <v>492</v>
      </c>
      <c r="G170" s="4">
        <v>272</v>
      </c>
      <c r="H170" s="4">
        <v>182</v>
      </c>
      <c r="I170" s="4">
        <v>1206</v>
      </c>
      <c r="J170" s="4">
        <v>1244</v>
      </c>
      <c r="K170" s="4">
        <v>4924</v>
      </c>
      <c r="L170" s="4">
        <v>1204</v>
      </c>
      <c r="M170" s="4">
        <v>33447</v>
      </c>
      <c r="N170" s="4">
        <v>5118</v>
      </c>
    </row>
    <row r="171" spans="2:14" x14ac:dyDescent="0.35">
      <c r="B171" s="2" t="s">
        <v>362</v>
      </c>
      <c r="C171" s="4">
        <v>74</v>
      </c>
      <c r="D171" s="4">
        <v>951</v>
      </c>
      <c r="E171" s="4">
        <v>231</v>
      </c>
      <c r="F171" s="4">
        <v>100</v>
      </c>
      <c r="G171" s="4">
        <v>132</v>
      </c>
      <c r="H171" s="4">
        <v>45</v>
      </c>
      <c r="I171" s="4">
        <v>210</v>
      </c>
      <c r="J171" s="4">
        <v>393</v>
      </c>
      <c r="K171" s="4">
        <v>1439</v>
      </c>
      <c r="L171" s="4">
        <v>365</v>
      </c>
      <c r="M171" s="4">
        <v>10220</v>
      </c>
      <c r="N171" s="4">
        <v>1533</v>
      </c>
    </row>
    <row r="172" spans="2:14" x14ac:dyDescent="0.35">
      <c r="B172" s="2" t="s">
        <v>357</v>
      </c>
      <c r="C172" s="4">
        <v>169</v>
      </c>
      <c r="D172" s="4">
        <v>1438</v>
      </c>
      <c r="E172" s="4">
        <v>475</v>
      </c>
      <c r="F172" s="4">
        <v>208</v>
      </c>
      <c r="G172" s="4">
        <v>282</v>
      </c>
      <c r="H172" s="4">
        <v>90</v>
      </c>
      <c r="I172" s="4">
        <v>308</v>
      </c>
      <c r="J172" s="4">
        <v>665</v>
      </c>
      <c r="K172" s="4">
        <v>2690</v>
      </c>
      <c r="L172" s="4">
        <v>693</v>
      </c>
      <c r="M172" s="4">
        <v>17082</v>
      </c>
      <c r="N172" s="4">
        <v>2662</v>
      </c>
    </row>
    <row r="173" spans="2:14" x14ac:dyDescent="0.35">
      <c r="B173" s="2" t="s">
        <v>354</v>
      </c>
      <c r="C173" s="4">
        <v>93</v>
      </c>
      <c r="D173" s="4">
        <v>862</v>
      </c>
      <c r="E173" s="4">
        <v>268</v>
      </c>
      <c r="F173" s="4">
        <v>151</v>
      </c>
      <c r="G173" s="4">
        <v>171</v>
      </c>
      <c r="H173" s="4">
        <v>36</v>
      </c>
      <c r="I173" s="4">
        <v>201</v>
      </c>
      <c r="J173" s="4">
        <v>336</v>
      </c>
      <c r="K173" s="4">
        <v>1488</v>
      </c>
      <c r="L173" s="4">
        <v>371</v>
      </c>
      <c r="M173" s="4">
        <v>10113</v>
      </c>
      <c r="N173" s="4">
        <v>1581</v>
      </c>
    </row>
    <row r="174" spans="2:14" x14ac:dyDescent="0.35">
      <c r="B174" s="2" t="s">
        <v>353</v>
      </c>
      <c r="C174" s="4">
        <v>66</v>
      </c>
      <c r="D174" s="4">
        <v>672</v>
      </c>
      <c r="E174" s="4">
        <v>228</v>
      </c>
      <c r="F174" s="4">
        <v>111</v>
      </c>
      <c r="G174" s="4">
        <v>161</v>
      </c>
      <c r="H174" s="4">
        <v>52</v>
      </c>
      <c r="I174" s="4">
        <v>269</v>
      </c>
      <c r="J174" s="4">
        <v>308</v>
      </c>
      <c r="K174" s="4">
        <v>1423</v>
      </c>
      <c r="L174" s="4">
        <v>359</v>
      </c>
      <c r="M174" s="4">
        <v>8052</v>
      </c>
      <c r="N174" s="4">
        <v>1290</v>
      </c>
    </row>
    <row r="175" spans="2:14" x14ac:dyDescent="0.35">
      <c r="B175" s="2" t="s">
        <v>356</v>
      </c>
      <c r="C175" s="4">
        <v>98</v>
      </c>
      <c r="D175" s="4">
        <v>665</v>
      </c>
      <c r="E175" s="4">
        <v>106</v>
      </c>
      <c r="F175" s="4">
        <v>67</v>
      </c>
      <c r="G175" s="4">
        <v>127</v>
      </c>
      <c r="H175" s="4">
        <v>40</v>
      </c>
      <c r="I175" s="4">
        <v>229</v>
      </c>
      <c r="J175" s="4">
        <v>259</v>
      </c>
      <c r="K175" s="4">
        <v>1070</v>
      </c>
      <c r="L175" s="4">
        <v>264</v>
      </c>
      <c r="M175" s="4">
        <v>7551</v>
      </c>
      <c r="N175" s="4">
        <v>1103</v>
      </c>
    </row>
    <row r="176" spans="2:14" x14ac:dyDescent="0.35">
      <c r="B176" s="2" t="s">
        <v>364</v>
      </c>
      <c r="C176" s="4">
        <v>47</v>
      </c>
      <c r="D176" s="4">
        <v>343</v>
      </c>
      <c r="E176" s="4">
        <v>106</v>
      </c>
      <c r="F176" s="4">
        <v>57</v>
      </c>
      <c r="G176" s="4">
        <v>98</v>
      </c>
      <c r="H176" s="4">
        <v>20</v>
      </c>
      <c r="I176" s="4">
        <v>121</v>
      </c>
      <c r="J176" s="4">
        <v>167</v>
      </c>
      <c r="K176" s="4">
        <v>651</v>
      </c>
      <c r="L176" s="4">
        <v>165</v>
      </c>
      <c r="M176" s="4">
        <v>4207</v>
      </c>
      <c r="N176" s="4">
        <v>671</v>
      </c>
    </row>
    <row r="177" spans="2:14" x14ac:dyDescent="0.35">
      <c r="B177" s="2" t="s">
        <v>349</v>
      </c>
      <c r="C177" s="4">
        <v>56</v>
      </c>
      <c r="D177" s="4">
        <v>432</v>
      </c>
      <c r="E177" s="4">
        <v>83</v>
      </c>
      <c r="F177" s="4">
        <v>54</v>
      </c>
      <c r="G177" s="4">
        <v>193</v>
      </c>
      <c r="H177" s="4">
        <v>18</v>
      </c>
      <c r="I177" s="4">
        <v>114</v>
      </c>
      <c r="J177" s="4">
        <v>182</v>
      </c>
      <c r="K177" s="4">
        <v>722</v>
      </c>
      <c r="L177" s="4">
        <v>171</v>
      </c>
      <c r="M177" s="4">
        <v>5163</v>
      </c>
      <c r="N177" s="4">
        <v>836</v>
      </c>
    </row>
    <row r="178" spans="2:14" x14ac:dyDescent="0.35">
      <c r="B178" s="2" t="s">
        <v>363</v>
      </c>
      <c r="C178" s="4">
        <v>62</v>
      </c>
      <c r="D178" s="4">
        <v>423</v>
      </c>
      <c r="E178" s="4">
        <v>111</v>
      </c>
      <c r="F178" s="4">
        <v>62</v>
      </c>
      <c r="G178" s="4">
        <v>261</v>
      </c>
      <c r="H178" s="4">
        <v>24</v>
      </c>
      <c r="I178" s="4">
        <v>106</v>
      </c>
      <c r="J178" s="4">
        <v>220</v>
      </c>
      <c r="K178" s="4">
        <v>907</v>
      </c>
      <c r="L178" s="4">
        <v>238</v>
      </c>
      <c r="M178" s="4">
        <v>5574</v>
      </c>
      <c r="N178" s="4">
        <v>943</v>
      </c>
    </row>
    <row r="179" spans="2:14" x14ac:dyDescent="0.35">
      <c r="B179" s="2" t="s">
        <v>360</v>
      </c>
      <c r="C179" s="4">
        <v>16</v>
      </c>
      <c r="D179" s="4">
        <v>200</v>
      </c>
      <c r="E179" s="4">
        <v>65</v>
      </c>
      <c r="F179" s="4">
        <v>54</v>
      </c>
      <c r="G179" s="4">
        <v>80</v>
      </c>
      <c r="H179" s="4">
        <v>12</v>
      </c>
      <c r="I179" s="4">
        <v>44</v>
      </c>
      <c r="J179" s="4">
        <v>105</v>
      </c>
      <c r="K179" s="4">
        <v>433</v>
      </c>
      <c r="L179" s="4">
        <v>119</v>
      </c>
      <c r="M179" s="4">
        <v>2505</v>
      </c>
      <c r="N179" s="4">
        <v>427</v>
      </c>
    </row>
  </sheetData>
  <mergeCells count="23">
    <mergeCell ref="R40:AF40"/>
    <mergeCell ref="B2:Y2"/>
    <mergeCell ref="B3:Y4"/>
    <mergeCell ref="N6:P6"/>
    <mergeCell ref="Q6:S6"/>
    <mergeCell ref="T6:V6"/>
    <mergeCell ref="B6:G6"/>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54" priority="361" operator="lessThan">
      <formula>C$111</formula>
    </cfRule>
  </conditionalFormatting>
  <conditionalFormatting sqref="C29:I34">
    <cfRule type="cellIs" dxfId="53" priority="369" operator="greaterThan">
      <formula>J$111</formula>
    </cfRule>
    <cfRule type="cellIs" dxfId="52"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51"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50"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49" priority="57" operator="greaterThan">
      <formula>$N$35</formula>
    </cfRule>
  </conditionalFormatting>
  <conditionalFormatting sqref="N34:U34">
    <cfRule type="cellIs" dxfId="48" priority="55" operator="greaterThan">
      <formula>$N$35</formula>
    </cfRule>
    <cfRule type="cellIs" dxfId="47"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46" priority="54" operator="greaterThan">
      <formula>$S$42</formula>
    </cfRule>
  </conditionalFormatting>
  <conditionalFormatting sqref="S62:AF79">
    <cfRule type="cellIs" dxfId="45"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2"/>
  <sheetViews>
    <sheetView zoomScale="85" zoomScaleNormal="85" workbookViewId="0">
      <selection activeCell="AE9" activeCellId="1" sqref="AE8 AE9"/>
    </sheetView>
  </sheetViews>
  <sheetFormatPr defaultColWidth="9.1796875" defaultRowHeight="14.5" x14ac:dyDescent="0.35"/>
  <cols>
    <col min="1" max="16384" width="9.1796875" style="110"/>
  </cols>
  <sheetData>
    <row r="2" spans="2:34" ht="18.5" x14ac:dyDescent="0.45">
      <c r="B2" s="255" t="s">
        <v>734</v>
      </c>
      <c r="C2" s="255"/>
      <c r="D2" s="255"/>
      <c r="E2" s="255"/>
      <c r="F2" s="255"/>
      <c r="G2" s="255"/>
      <c r="H2" s="255"/>
      <c r="I2" s="255"/>
      <c r="J2" s="255"/>
      <c r="K2" s="255"/>
      <c r="L2" s="255"/>
      <c r="M2" s="255"/>
      <c r="N2" s="255"/>
      <c r="O2" s="255"/>
      <c r="P2" s="255"/>
      <c r="Q2" s="255"/>
      <c r="R2" s="255"/>
      <c r="S2" s="255"/>
      <c r="T2" s="255"/>
      <c r="U2" s="255"/>
      <c r="V2" s="255"/>
      <c r="W2" s="255"/>
      <c r="X2" s="255"/>
      <c r="Y2" s="255"/>
      <c r="Z2" s="255"/>
    </row>
    <row r="3" spans="2:34" ht="61.5" customHeight="1" x14ac:dyDescent="0.35">
      <c r="B3" s="256" t="s">
        <v>741</v>
      </c>
      <c r="C3" s="257"/>
      <c r="D3" s="257"/>
      <c r="E3" s="257"/>
      <c r="F3" s="257"/>
      <c r="G3" s="257"/>
      <c r="H3" s="257"/>
      <c r="I3" s="257"/>
      <c r="J3" s="257"/>
      <c r="K3" s="257"/>
      <c r="L3" s="257"/>
      <c r="M3" s="257"/>
      <c r="N3" s="257"/>
      <c r="O3" s="257"/>
      <c r="P3" s="257"/>
      <c r="Q3" s="257"/>
      <c r="R3" s="257"/>
      <c r="S3" s="257"/>
      <c r="T3" s="257"/>
      <c r="U3" s="257"/>
      <c r="V3" s="257"/>
      <c r="W3" s="257"/>
      <c r="X3" s="257"/>
      <c r="Y3" s="257"/>
      <c r="Z3" s="257"/>
    </row>
    <row r="4" spans="2:34" ht="63.75" customHeight="1" x14ac:dyDescent="0.35">
      <c r="B4" s="257"/>
      <c r="C4" s="257"/>
      <c r="D4" s="257"/>
      <c r="E4" s="257"/>
      <c r="F4" s="257"/>
      <c r="G4" s="257"/>
      <c r="H4" s="257"/>
      <c r="I4" s="257"/>
      <c r="J4" s="257"/>
      <c r="K4" s="257"/>
      <c r="L4" s="257"/>
      <c r="M4" s="257"/>
      <c r="N4" s="257"/>
      <c r="O4" s="257"/>
      <c r="P4" s="257"/>
      <c r="Q4" s="257"/>
      <c r="R4" s="257"/>
      <c r="S4" s="257"/>
      <c r="T4" s="257"/>
      <c r="U4" s="257"/>
      <c r="V4" s="257"/>
      <c r="W4" s="257"/>
      <c r="X4" s="257"/>
      <c r="Y4" s="257"/>
      <c r="Z4" s="257"/>
    </row>
    <row r="6" spans="2:34" x14ac:dyDescent="0.35">
      <c r="C6" s="246" t="s">
        <v>736</v>
      </c>
      <c r="D6" s="247"/>
      <c r="E6" s="247"/>
      <c r="F6" s="247"/>
      <c r="G6" s="247"/>
      <c r="H6" s="247"/>
      <c r="I6" s="247"/>
      <c r="J6" s="247"/>
      <c r="K6" s="247"/>
      <c r="L6" s="247"/>
      <c r="M6" s="248"/>
      <c r="O6"/>
      <c r="P6" s="246" t="s">
        <v>735</v>
      </c>
      <c r="Q6" s="247"/>
      <c r="R6" s="247"/>
      <c r="S6" s="247"/>
      <c r="T6" s="247"/>
      <c r="U6" s="247"/>
      <c r="V6" s="247"/>
      <c r="W6" s="247"/>
      <c r="X6" s="247"/>
      <c r="Y6" s="247"/>
      <c r="Z6" s="248"/>
      <c r="AB6" s="235" t="s">
        <v>820</v>
      </c>
      <c r="AC6" s="235"/>
      <c r="AD6" s="235"/>
      <c r="AE6" s="235"/>
      <c r="AF6" s="235"/>
      <c r="AG6" s="235"/>
      <c r="AH6" s="154"/>
    </row>
    <row r="7" spans="2:34" x14ac:dyDescent="0.35">
      <c r="C7" s="249" t="s">
        <v>708</v>
      </c>
      <c r="D7" s="250"/>
      <c r="E7" s="249" t="s">
        <v>53</v>
      </c>
      <c r="F7" s="250"/>
      <c r="G7" s="249" t="s">
        <v>709</v>
      </c>
      <c r="H7" s="250"/>
      <c r="I7" s="249" t="s">
        <v>55</v>
      </c>
      <c r="J7" s="251"/>
      <c r="K7" s="251"/>
      <c r="L7" s="251"/>
      <c r="M7" s="250"/>
      <c r="O7" s="252" t="s">
        <v>738</v>
      </c>
      <c r="P7" s="249" t="s">
        <v>708</v>
      </c>
      <c r="Q7" s="250"/>
      <c r="R7" s="249" t="s">
        <v>53</v>
      </c>
      <c r="S7" s="250"/>
      <c r="T7" s="249" t="s">
        <v>709</v>
      </c>
      <c r="U7" s="250"/>
      <c r="V7" s="249" t="s">
        <v>55</v>
      </c>
      <c r="W7" s="251"/>
      <c r="X7" s="251"/>
      <c r="Y7" s="251"/>
      <c r="Z7" s="250"/>
      <c r="AB7" s="2" t="s">
        <v>821</v>
      </c>
      <c r="AC7" s="2" t="s">
        <v>570</v>
      </c>
      <c r="AD7" s="2" t="s">
        <v>161</v>
      </c>
      <c r="AE7" s="2" t="s">
        <v>778</v>
      </c>
      <c r="AF7" s="2" t="s">
        <v>813</v>
      </c>
      <c r="AG7" s="2" t="s">
        <v>812</v>
      </c>
      <c r="AH7" s="154"/>
    </row>
    <row r="8" spans="2:34" x14ac:dyDescent="0.35">
      <c r="B8" s="111" t="s">
        <v>16</v>
      </c>
      <c r="C8" s="111" t="s">
        <v>710</v>
      </c>
      <c r="D8" s="111" t="s">
        <v>711</v>
      </c>
      <c r="E8" s="111" t="s">
        <v>710</v>
      </c>
      <c r="F8" s="111" t="s">
        <v>711</v>
      </c>
      <c r="G8" s="111" t="s">
        <v>710</v>
      </c>
      <c r="H8" s="111" t="s">
        <v>711</v>
      </c>
      <c r="I8" s="111" t="s">
        <v>582</v>
      </c>
      <c r="J8" s="111" t="s">
        <v>411</v>
      </c>
      <c r="K8" s="111" t="s">
        <v>712</v>
      </c>
      <c r="L8" s="111" t="s">
        <v>713</v>
      </c>
      <c r="M8" s="111" t="s">
        <v>313</v>
      </c>
      <c r="O8" s="252"/>
      <c r="P8" s="111" t="s">
        <v>710</v>
      </c>
      <c r="Q8" s="111" t="s">
        <v>711</v>
      </c>
      <c r="R8" s="111" t="s">
        <v>710</v>
      </c>
      <c r="S8" s="111" t="s">
        <v>711</v>
      </c>
      <c r="T8" s="111" t="s">
        <v>710</v>
      </c>
      <c r="U8" s="111" t="s">
        <v>711</v>
      </c>
      <c r="V8" s="111" t="s">
        <v>582</v>
      </c>
      <c r="W8" s="111" t="s">
        <v>411</v>
      </c>
      <c r="X8" s="111" t="s">
        <v>712</v>
      </c>
      <c r="Y8" s="111" t="s">
        <v>713</v>
      </c>
      <c r="Z8" s="111" t="s">
        <v>313</v>
      </c>
      <c r="AB8" s="2" t="s">
        <v>817</v>
      </c>
      <c r="AC8" s="3">
        <v>0.66769794889423628</v>
      </c>
      <c r="AD8" s="123">
        <v>6.5559757075741949</v>
      </c>
      <c r="AE8" s="76">
        <v>9488.6295928500494</v>
      </c>
      <c r="AF8" s="76">
        <v>12279.421654337501</v>
      </c>
      <c r="AG8" s="3">
        <v>0.40116878652457888</v>
      </c>
      <c r="AH8" s="78"/>
    </row>
    <row r="9" spans="2:34" x14ac:dyDescent="0.35">
      <c r="B9" s="111">
        <v>0</v>
      </c>
      <c r="C9" s="76">
        <v>16129.5652173913</v>
      </c>
      <c r="D9" s="76">
        <v>13212.820512820501</v>
      </c>
      <c r="E9" s="76">
        <v>13766.666666666601</v>
      </c>
      <c r="F9" s="76">
        <v>10900</v>
      </c>
      <c r="G9" s="76">
        <v>11062.5</v>
      </c>
      <c r="H9" s="76">
        <v>8141.6666666666597</v>
      </c>
      <c r="I9" s="76"/>
      <c r="J9" s="76">
        <v>4497.4789915966303</v>
      </c>
      <c r="K9" s="76">
        <v>10088.8888888888</v>
      </c>
      <c r="L9" s="76">
        <v>18000</v>
      </c>
      <c r="M9" s="76">
        <v>6271.4285714285697</v>
      </c>
      <c r="O9" s="2">
        <v>19</v>
      </c>
      <c r="P9" s="169"/>
      <c r="Q9" s="76">
        <v>7103.9037622361102</v>
      </c>
      <c r="R9" s="169"/>
      <c r="S9" s="76">
        <v>4825.2600233967796</v>
      </c>
      <c r="T9" s="169"/>
      <c r="U9" s="76">
        <v>3820.5066547366</v>
      </c>
      <c r="V9" s="169"/>
      <c r="W9" s="76">
        <v>2795.05906750238</v>
      </c>
      <c r="X9" s="76">
        <v>6322.9485396383798</v>
      </c>
      <c r="Y9" s="76">
        <v>10043.222003929201</v>
      </c>
      <c r="Z9" s="76">
        <v>3202.87710267487</v>
      </c>
      <c r="AB9" s="2" t="s">
        <v>818</v>
      </c>
      <c r="AC9" s="3">
        <v>0.6844077387780072</v>
      </c>
      <c r="AD9" s="123">
        <v>6.6213963447273843</v>
      </c>
      <c r="AE9" s="76">
        <v>6726.8623024830704</v>
      </c>
      <c r="AF9" s="76">
        <v>8644.0505099562797</v>
      </c>
      <c r="AG9" s="3">
        <v>0.39458591420050471</v>
      </c>
    </row>
    <row r="10" spans="2:34" x14ac:dyDescent="0.35">
      <c r="B10" s="111">
        <v>1</v>
      </c>
      <c r="C10" s="76">
        <v>13609.6317280453</v>
      </c>
      <c r="D10" s="76">
        <v>10996.774193548301</v>
      </c>
      <c r="E10" s="76">
        <v>9551.6306339318398</v>
      </c>
      <c r="F10" s="76">
        <v>6943.99103139013</v>
      </c>
      <c r="G10" s="76">
        <v>10022.727272727199</v>
      </c>
      <c r="H10" s="76">
        <v>8485.0299401197608</v>
      </c>
      <c r="I10" s="76">
        <v>4778.5714285714203</v>
      </c>
      <c r="J10" s="76">
        <v>4614.9556400506899</v>
      </c>
      <c r="K10" s="76">
        <v>10357.0247933884</v>
      </c>
      <c r="L10" s="76">
        <v>12000</v>
      </c>
      <c r="M10" s="76">
        <v>4892.3076923076896</v>
      </c>
      <c r="O10" s="2">
        <v>28</v>
      </c>
      <c r="P10" s="169"/>
      <c r="Q10" s="76">
        <v>7270.4030922142401</v>
      </c>
      <c r="R10" s="169"/>
      <c r="S10" s="76">
        <v>5036.5487475765003</v>
      </c>
      <c r="T10" s="169"/>
      <c r="U10" s="76">
        <v>4168.7725501515297</v>
      </c>
      <c r="V10" s="76">
        <v>2926.2904414775899</v>
      </c>
      <c r="W10" s="76">
        <v>2670.64076378663</v>
      </c>
      <c r="X10" s="76">
        <v>6127.8495440729403</v>
      </c>
      <c r="Y10" s="76">
        <v>9803.0456852791795</v>
      </c>
      <c r="Z10" s="76">
        <v>2814.5786892554602</v>
      </c>
      <c r="AB10" s="2" t="s">
        <v>819</v>
      </c>
      <c r="AC10" s="3">
        <v>0.72079735906551545</v>
      </c>
      <c r="AD10" s="123">
        <v>6.7629507364144237</v>
      </c>
      <c r="AE10" s="76">
        <v>6982.6353421859003</v>
      </c>
      <c r="AF10" s="76">
        <v>8897.8899773926096</v>
      </c>
      <c r="AG10" s="3">
        <v>0.41708989334687657</v>
      </c>
    </row>
    <row r="11" spans="2:34" x14ac:dyDescent="0.35">
      <c r="B11" s="111">
        <v>2</v>
      </c>
      <c r="C11" s="76">
        <v>12807.219827586199</v>
      </c>
      <c r="D11" s="76">
        <v>10391.947565543</v>
      </c>
      <c r="E11" s="76">
        <v>9547.6429287863593</v>
      </c>
      <c r="F11" s="76">
        <v>7012.1179624664801</v>
      </c>
      <c r="G11" s="76">
        <v>9616.9139465875305</v>
      </c>
      <c r="H11" s="76">
        <v>7936.1607142857101</v>
      </c>
      <c r="I11" s="76">
        <v>4950.36496350365</v>
      </c>
      <c r="J11" s="76">
        <v>4275.61643835616</v>
      </c>
      <c r="K11" s="76">
        <v>9835.9201773835903</v>
      </c>
      <c r="L11" s="76">
        <v>14727.272727272701</v>
      </c>
      <c r="M11" s="76">
        <v>5145.6521739130403</v>
      </c>
      <c r="O11" s="2">
        <v>34567</v>
      </c>
      <c r="P11" s="169"/>
      <c r="Q11" s="76">
        <v>7662.0988707852903</v>
      </c>
      <c r="R11" s="169"/>
      <c r="S11" s="76">
        <v>5362.5930272938604</v>
      </c>
      <c r="T11" s="169"/>
      <c r="U11" s="76">
        <v>4337.0842715292902</v>
      </c>
      <c r="V11" s="76">
        <v>3268.0329496991199</v>
      </c>
      <c r="W11" s="76">
        <v>2955.6969480017001</v>
      </c>
      <c r="X11" s="76">
        <v>6228.1015067406797</v>
      </c>
      <c r="Y11" s="76">
        <v>10110.319560350001</v>
      </c>
      <c r="Z11" s="76">
        <v>3038.3122663343402</v>
      </c>
      <c r="AH11" s="155"/>
    </row>
    <row r="12" spans="2:34" x14ac:dyDescent="0.35">
      <c r="B12" s="111">
        <v>3</v>
      </c>
      <c r="C12" s="76">
        <v>13322.192796610099</v>
      </c>
      <c r="D12" s="76">
        <v>10381.7195325542</v>
      </c>
      <c r="E12" s="76">
        <v>9659.9141501619106</v>
      </c>
      <c r="F12" s="76">
        <v>6993.5022239412101</v>
      </c>
      <c r="G12" s="76">
        <v>8320.5761316872395</v>
      </c>
      <c r="H12" s="76">
        <v>7556.9173630454898</v>
      </c>
      <c r="I12" s="76">
        <v>4548.5943775100404</v>
      </c>
      <c r="J12" s="76">
        <v>4541.5907207953596</v>
      </c>
      <c r="K12" s="76">
        <v>9800.1064962726305</v>
      </c>
      <c r="L12" s="76">
        <v>15076.923076923</v>
      </c>
      <c r="M12" s="76">
        <v>4761.8320610686997</v>
      </c>
      <c r="O12" s="2" t="s">
        <v>707</v>
      </c>
      <c r="P12" s="169"/>
      <c r="Q12" s="76">
        <v>8192.6916628562703</v>
      </c>
      <c r="R12" s="169"/>
      <c r="S12" s="76">
        <v>5859.2167034107097</v>
      </c>
      <c r="T12" s="169"/>
      <c r="U12" s="76">
        <v>4829.4459541062797</v>
      </c>
      <c r="V12" s="169"/>
      <c r="W12" s="76">
        <v>3481.40145170295</v>
      </c>
      <c r="X12" s="76">
        <v>7182.3384584463802</v>
      </c>
      <c r="Y12" s="169"/>
      <c r="Z12" s="76">
        <v>3530.1925025329201</v>
      </c>
      <c r="AB12" s="235" t="s">
        <v>954</v>
      </c>
      <c r="AC12" s="235"/>
      <c r="AD12" s="235"/>
      <c r="AE12" s="235"/>
      <c r="AF12" s="235"/>
      <c r="AG12" s="235"/>
      <c r="AH12" s="155"/>
    </row>
    <row r="13" spans="2:34" x14ac:dyDescent="0.35">
      <c r="B13" s="111">
        <v>4</v>
      </c>
      <c r="C13" s="76">
        <v>13387.9234629861</v>
      </c>
      <c r="D13" s="76">
        <v>10420.295202952</v>
      </c>
      <c r="E13" s="76">
        <v>9790.68449353291</v>
      </c>
      <c r="F13" s="76">
        <v>7114.0391819689203</v>
      </c>
      <c r="G13" s="76">
        <v>7948.4899328859001</v>
      </c>
      <c r="H13" s="76">
        <v>7325.3414978803503</v>
      </c>
      <c r="I13" s="76">
        <v>4623.0769230769201</v>
      </c>
      <c r="J13" s="76">
        <v>4513.93851717902</v>
      </c>
      <c r="K13" s="76">
        <v>10072.985244040799</v>
      </c>
      <c r="L13" s="76">
        <v>15120</v>
      </c>
      <c r="M13" s="76">
        <v>5060.6473594548497</v>
      </c>
      <c r="O13" s="2" t="s">
        <v>586</v>
      </c>
      <c r="P13" s="169"/>
      <c r="Q13" s="76">
        <v>9772.9442970822201</v>
      </c>
      <c r="R13" s="169"/>
      <c r="S13" s="76">
        <v>7555.7495395948399</v>
      </c>
      <c r="T13" s="169"/>
      <c r="U13" s="76">
        <v>6950.3049613108697</v>
      </c>
      <c r="V13" s="76">
        <v>5963.5288767621596</v>
      </c>
      <c r="W13" s="76">
        <v>5845.0320512820499</v>
      </c>
      <c r="X13" s="76">
        <v>9922.6499189627193</v>
      </c>
      <c r="Y13" s="76">
        <v>14084.8484848484</v>
      </c>
      <c r="Z13" s="76">
        <v>6062.9988597491401</v>
      </c>
      <c r="AB13" s="242" t="s">
        <v>957</v>
      </c>
      <c r="AC13" s="242"/>
      <c r="AD13" s="242" t="s">
        <v>783</v>
      </c>
      <c r="AE13" s="242"/>
      <c r="AF13" s="214" t="s">
        <v>755</v>
      </c>
      <c r="AG13" s="214" t="s">
        <v>252</v>
      </c>
      <c r="AH13" s="154"/>
    </row>
    <row r="14" spans="2:34" x14ac:dyDescent="0.35">
      <c r="B14" s="111">
        <v>5</v>
      </c>
      <c r="C14" s="76">
        <v>13505.3464023167</v>
      </c>
      <c r="D14" s="76">
        <v>10484.5935727788</v>
      </c>
      <c r="E14" s="76">
        <v>9859.3902842643292</v>
      </c>
      <c r="F14" s="76">
        <v>7247.7155756207603</v>
      </c>
      <c r="G14" s="76">
        <v>8174.3417656169304</v>
      </c>
      <c r="H14" s="76">
        <v>7515.3968675338401</v>
      </c>
      <c r="I14" s="76">
        <v>4746.5459011360099</v>
      </c>
      <c r="J14" s="76">
        <v>4604.3649662771904</v>
      </c>
      <c r="K14" s="76">
        <v>9917.9312813171</v>
      </c>
      <c r="L14" s="76">
        <v>15019.867549668799</v>
      </c>
      <c r="M14" s="76">
        <v>5034.6228239845204</v>
      </c>
      <c r="O14" s="2" t="s">
        <v>732</v>
      </c>
      <c r="P14" s="169"/>
      <c r="Q14" s="76">
        <v>8103.8866476434096</v>
      </c>
      <c r="R14" s="169"/>
      <c r="S14" s="76">
        <v>5842.9171977370797</v>
      </c>
      <c r="T14" s="169"/>
      <c r="U14" s="76">
        <v>5173.69777115539</v>
      </c>
      <c r="V14" s="76">
        <v>4037.9109432979599</v>
      </c>
      <c r="W14" s="76">
        <v>3353.3528611779402</v>
      </c>
      <c r="X14" s="76">
        <v>7753.5659047946301</v>
      </c>
      <c r="Y14" s="76">
        <v>12733.333333333299</v>
      </c>
      <c r="Z14" s="76">
        <v>3389.2721834496501</v>
      </c>
      <c r="AB14" s="242" t="s">
        <v>956</v>
      </c>
      <c r="AC14" s="242"/>
      <c r="AD14" s="242" t="s">
        <v>308</v>
      </c>
      <c r="AE14" s="242"/>
      <c r="AF14" s="215">
        <v>4300</v>
      </c>
      <c r="AG14" s="215">
        <v>2900</v>
      </c>
      <c r="AH14" s="8"/>
    </row>
    <row r="15" spans="2:34" x14ac:dyDescent="0.35">
      <c r="B15" s="111">
        <v>6</v>
      </c>
      <c r="C15" s="76">
        <v>13412.2527472527</v>
      </c>
      <c r="D15" s="76">
        <v>10743.5643564356</v>
      </c>
      <c r="E15" s="161">
        <v>10005.089116667699</v>
      </c>
      <c r="F15" s="161">
        <v>7349.7422085417402</v>
      </c>
      <c r="G15" s="76">
        <v>8178.6492374727604</v>
      </c>
      <c r="H15" s="76">
        <v>7495.4137755965403</v>
      </c>
      <c r="I15" s="76">
        <v>4817.0028364323898</v>
      </c>
      <c r="J15" s="76">
        <v>4682.9386960752499</v>
      </c>
      <c r="K15" s="76">
        <v>9848.30621499066</v>
      </c>
      <c r="L15" s="76">
        <v>15109.090909090901</v>
      </c>
      <c r="M15" s="76">
        <v>4864.8192771084296</v>
      </c>
      <c r="AB15" s="242" t="s">
        <v>782</v>
      </c>
      <c r="AC15" s="242"/>
      <c r="AD15" s="242" t="s">
        <v>254</v>
      </c>
      <c r="AE15" s="242"/>
      <c r="AF15" s="215">
        <v>5800</v>
      </c>
      <c r="AG15" s="215">
        <v>3900</v>
      </c>
    </row>
    <row r="16" spans="2:34" x14ac:dyDescent="0.35">
      <c r="B16" s="111">
        <v>7</v>
      </c>
      <c r="C16" s="161">
        <v>13501.5038809831</v>
      </c>
      <c r="D16" s="164">
        <v>10766.115377042701</v>
      </c>
      <c r="E16" s="170">
        <v>10078.1340080712</v>
      </c>
      <c r="F16" s="170">
        <v>7473.33873581847</v>
      </c>
      <c r="G16" s="163">
        <v>8289.3106335473003</v>
      </c>
      <c r="H16" s="76">
        <v>7494.6455696202502</v>
      </c>
      <c r="I16" s="76">
        <v>4776.2356825920897</v>
      </c>
      <c r="J16" s="76">
        <v>4752.6613253835103</v>
      </c>
      <c r="K16" s="76">
        <v>9791.8131256952092</v>
      </c>
      <c r="L16" s="76">
        <v>15085.714285714201</v>
      </c>
      <c r="M16" s="76">
        <v>4960.4800685812197</v>
      </c>
      <c r="P16" s="246" t="s">
        <v>740</v>
      </c>
      <c r="Q16" s="247"/>
      <c r="R16" s="247"/>
      <c r="S16" s="247"/>
      <c r="T16" s="247"/>
      <c r="U16" s="247"/>
      <c r="V16" s="247"/>
      <c r="W16" s="247"/>
      <c r="X16" s="247"/>
      <c r="Y16" s="247"/>
      <c r="Z16" s="248"/>
      <c r="AB16" s="242" t="s">
        <v>308</v>
      </c>
      <c r="AC16" s="242"/>
      <c r="AD16" s="242" t="s">
        <v>255</v>
      </c>
      <c r="AE16" s="242"/>
      <c r="AF16" s="215">
        <v>7600</v>
      </c>
      <c r="AG16" s="215">
        <v>5100</v>
      </c>
    </row>
    <row r="17" spans="2:33" x14ac:dyDescent="0.35">
      <c r="B17" s="171">
        <v>8</v>
      </c>
      <c r="C17" s="170">
        <v>13665.836701697601</v>
      </c>
      <c r="D17" s="170">
        <v>10934.7146492184</v>
      </c>
      <c r="E17" s="167">
        <v>10184.169201386399</v>
      </c>
      <c r="F17" s="160">
        <v>7580.6793048973104</v>
      </c>
      <c r="G17" s="76">
        <v>8617.6220806794008</v>
      </c>
      <c r="H17" s="76">
        <v>7532.0168509741898</v>
      </c>
      <c r="I17" s="76">
        <v>4816.3797009515101</v>
      </c>
      <c r="J17" s="161">
        <v>4921.2154272571797</v>
      </c>
      <c r="K17" s="76">
        <v>9892.53974724826</v>
      </c>
      <c r="L17" s="76">
        <v>15365.217391304301</v>
      </c>
      <c r="M17" s="76">
        <v>4877.5844421699003</v>
      </c>
      <c r="O17" s="252" t="s">
        <v>739</v>
      </c>
      <c r="P17" s="249" t="s">
        <v>708</v>
      </c>
      <c r="Q17" s="250"/>
      <c r="R17" s="249" t="s">
        <v>53</v>
      </c>
      <c r="S17" s="250"/>
      <c r="T17" s="249" t="s">
        <v>709</v>
      </c>
      <c r="U17" s="250"/>
      <c r="V17" s="249" t="s">
        <v>55</v>
      </c>
      <c r="W17" s="251"/>
      <c r="X17" s="251"/>
      <c r="Y17" s="251"/>
      <c r="Z17" s="250"/>
      <c r="AB17" s="242" t="s">
        <v>254</v>
      </c>
      <c r="AC17" s="242"/>
      <c r="AD17" s="242" t="s">
        <v>256</v>
      </c>
      <c r="AE17" s="242"/>
      <c r="AF17" s="215">
        <v>9700</v>
      </c>
      <c r="AG17" s="215">
        <v>6500</v>
      </c>
    </row>
    <row r="18" spans="2:33" x14ac:dyDescent="0.35">
      <c r="B18" s="172">
        <v>9</v>
      </c>
      <c r="C18" s="160">
        <v>13843.4708489601</v>
      </c>
      <c r="D18" s="160">
        <v>11017.2871842843</v>
      </c>
      <c r="E18" s="160">
        <v>10393.6567164179</v>
      </c>
      <c r="F18" s="160">
        <v>7774.6695628061698</v>
      </c>
      <c r="G18" s="165">
        <v>8634.3106674984392</v>
      </c>
      <c r="H18" s="161">
        <v>7420.8541782471702</v>
      </c>
      <c r="I18" s="162">
        <v>4882.3264540337696</v>
      </c>
      <c r="J18" s="170">
        <v>5079.3430898217903</v>
      </c>
      <c r="K18" s="166">
        <v>9824.4954491491808</v>
      </c>
      <c r="L18" s="76">
        <v>15258.4269662921</v>
      </c>
      <c r="M18" s="76">
        <v>4978.7448754336101</v>
      </c>
      <c r="O18" s="252"/>
      <c r="P18" s="111" t="s">
        <v>710</v>
      </c>
      <c r="Q18" s="111" t="s">
        <v>711</v>
      </c>
      <c r="R18" s="111" t="s">
        <v>710</v>
      </c>
      <c r="S18" s="111" t="s">
        <v>711</v>
      </c>
      <c r="T18" s="111" t="s">
        <v>710</v>
      </c>
      <c r="U18" s="111" t="s">
        <v>711</v>
      </c>
      <c r="V18" s="111" t="s">
        <v>582</v>
      </c>
      <c r="W18" s="111" t="s">
        <v>411</v>
      </c>
      <c r="X18" s="111" t="s">
        <v>712</v>
      </c>
      <c r="Y18" s="111" t="s">
        <v>713</v>
      </c>
      <c r="Z18" s="111" t="s">
        <v>313</v>
      </c>
      <c r="AB18" s="242" t="s">
        <v>255</v>
      </c>
      <c r="AC18" s="242"/>
      <c r="AD18" s="242" t="s">
        <v>257</v>
      </c>
      <c r="AE18" s="242"/>
      <c r="AF18" s="215">
        <v>11200</v>
      </c>
      <c r="AG18" s="215">
        <v>7500</v>
      </c>
    </row>
    <row r="19" spans="2:33" x14ac:dyDescent="0.35">
      <c r="B19" s="111">
        <v>10</v>
      </c>
      <c r="C19" s="76">
        <v>14044.0249045993</v>
      </c>
      <c r="D19" s="76">
        <v>11190.4279512094</v>
      </c>
      <c r="E19" s="76">
        <v>10483.9535275298</v>
      </c>
      <c r="F19" s="162">
        <v>7946.4849780311097</v>
      </c>
      <c r="G19" s="170">
        <v>8600.4572564612299</v>
      </c>
      <c r="H19" s="170">
        <v>7491.4667393674999</v>
      </c>
      <c r="I19" s="166">
        <v>5009.9916083915996</v>
      </c>
      <c r="J19" s="168">
        <v>5192.2261143426404</v>
      </c>
      <c r="K19" s="170">
        <v>9975.0555443344692</v>
      </c>
      <c r="L19" s="166">
        <v>15252.7472527472</v>
      </c>
      <c r="M19" s="161">
        <v>5121.3776722090197</v>
      </c>
      <c r="O19" s="2">
        <v>0</v>
      </c>
      <c r="P19" s="76">
        <v>9535.92435721529</v>
      </c>
      <c r="Q19" s="76">
        <v>7680.7548653430304</v>
      </c>
      <c r="R19" s="76">
        <v>7170.8285494172296</v>
      </c>
      <c r="S19" s="76">
        <v>5389.9202813270504</v>
      </c>
      <c r="T19" s="76">
        <v>5302.2646679561503</v>
      </c>
      <c r="U19" s="76">
        <v>4617.8506299389601</v>
      </c>
      <c r="V19" s="76">
        <v>3738.8534504183499</v>
      </c>
      <c r="W19" s="76">
        <v>3392.83943553064</v>
      </c>
      <c r="X19" s="76">
        <v>7003.9343970447499</v>
      </c>
      <c r="Y19" s="76">
        <v>10555.062354681801</v>
      </c>
      <c r="Z19" s="76">
        <v>3547.8662426104602</v>
      </c>
      <c r="AB19" s="242" t="s">
        <v>256</v>
      </c>
      <c r="AC19" s="242"/>
      <c r="AD19" s="242" t="s">
        <v>777</v>
      </c>
      <c r="AE19" s="242"/>
      <c r="AF19" s="215">
        <v>13700</v>
      </c>
      <c r="AG19" s="215">
        <v>9100</v>
      </c>
    </row>
    <row r="20" spans="2:33" x14ac:dyDescent="0.35">
      <c r="B20" s="111">
        <v>11</v>
      </c>
      <c r="C20" s="76">
        <v>13991.5057915057</v>
      </c>
      <c r="D20" s="76">
        <v>11367.1020803096</v>
      </c>
      <c r="E20" s="76">
        <v>10744.955849027099</v>
      </c>
      <c r="F20" s="76">
        <v>8136.0973630831604</v>
      </c>
      <c r="G20" s="160">
        <v>8669.5269301658791</v>
      </c>
      <c r="H20" s="168">
        <v>7450.29285435376</v>
      </c>
      <c r="I20" s="170">
        <v>5041.2731229597302</v>
      </c>
      <c r="J20" s="163">
        <v>5410.8132327682697</v>
      </c>
      <c r="K20" s="168">
        <v>10052.36935341</v>
      </c>
      <c r="L20" s="170">
        <v>15373.083475298101</v>
      </c>
      <c r="M20" s="170">
        <v>5181.9321308468298</v>
      </c>
      <c r="O20" s="2">
        <v>1</v>
      </c>
      <c r="P20" s="76">
        <v>9151.6712328767098</v>
      </c>
      <c r="Q20" s="76">
        <v>7318.0559512278496</v>
      </c>
      <c r="R20" s="76">
        <v>6807.6879713376502</v>
      </c>
      <c r="S20" s="76">
        <v>5114.5133372851196</v>
      </c>
      <c r="T20" s="76">
        <v>4579.6601604446896</v>
      </c>
      <c r="U20" s="76">
        <v>3906.44194756554</v>
      </c>
      <c r="V20" s="76">
        <v>2760.5956637413101</v>
      </c>
      <c r="W20" s="76">
        <v>2839.1132254586901</v>
      </c>
      <c r="X20" s="76">
        <v>6649.9459626370199</v>
      </c>
      <c r="Y20" s="76">
        <v>10096.312714084201</v>
      </c>
      <c r="Z20" s="76">
        <v>3061.0393768007598</v>
      </c>
      <c r="AB20" s="242" t="s">
        <v>257</v>
      </c>
      <c r="AC20" s="242"/>
      <c r="AD20" s="242" t="s">
        <v>784</v>
      </c>
      <c r="AE20" s="242"/>
      <c r="AF20" s="215">
        <v>14000</v>
      </c>
      <c r="AG20" s="215">
        <v>9200</v>
      </c>
    </row>
    <row r="21" spans="2:33" x14ac:dyDescent="0.35">
      <c r="B21" s="111">
        <v>12</v>
      </c>
      <c r="C21" s="76">
        <v>14299.178644763801</v>
      </c>
      <c r="D21" s="76">
        <v>11609.9905153335</v>
      </c>
      <c r="E21" s="76">
        <v>10830.9450277949</v>
      </c>
      <c r="F21" s="76">
        <v>8371.1498597731897</v>
      </c>
      <c r="G21" s="76">
        <v>9081.59576812872</v>
      </c>
      <c r="H21" s="76">
        <v>7443.7320878887504</v>
      </c>
      <c r="I21" s="160">
        <v>5144.8547741898001</v>
      </c>
      <c r="J21" s="76">
        <v>5549.6363882740798</v>
      </c>
      <c r="K21" s="76">
        <v>10346.495507060299</v>
      </c>
      <c r="L21" s="160">
        <v>15478.2608695652</v>
      </c>
      <c r="M21" s="160">
        <v>5209.1280653950898</v>
      </c>
      <c r="O21" s="2">
        <v>2</v>
      </c>
      <c r="P21" s="76">
        <v>9052.6315789473592</v>
      </c>
      <c r="Q21" s="76">
        <v>7190.0383141762404</v>
      </c>
      <c r="R21" s="76">
        <v>6528.3638832315</v>
      </c>
      <c r="S21" s="76">
        <v>4847.9035109876204</v>
      </c>
      <c r="T21" s="76">
        <v>4377.1455892899803</v>
      </c>
      <c r="U21" s="76">
        <v>3563.7015601409098</v>
      </c>
      <c r="V21" s="76">
        <v>2483.7224264705801</v>
      </c>
      <c r="W21" s="76">
        <v>2634.0062936777099</v>
      </c>
      <c r="X21" s="76">
        <v>6609.6356730904399</v>
      </c>
      <c r="Y21" s="76">
        <v>9833.1658291457206</v>
      </c>
      <c r="Z21" s="76">
        <v>2917.4326986211399</v>
      </c>
      <c r="AB21" s="242" t="s">
        <v>791</v>
      </c>
      <c r="AC21" s="242"/>
      <c r="AD21" s="242" t="s">
        <v>793</v>
      </c>
      <c r="AE21" s="242"/>
      <c r="AF21" s="215">
        <f>AG21*1.5</f>
        <v>13800</v>
      </c>
      <c r="AG21" s="215">
        <v>9200</v>
      </c>
    </row>
    <row r="22" spans="2:33" x14ac:dyDescent="0.35">
      <c r="B22" s="111">
        <v>13</v>
      </c>
      <c r="C22" s="76">
        <v>14398.3878847093</v>
      </c>
      <c r="D22" s="76">
        <v>11572.520473157399</v>
      </c>
      <c r="E22" s="76">
        <v>11099.3936944219</v>
      </c>
      <c r="F22" s="76">
        <v>8491.3422428820395</v>
      </c>
      <c r="G22" s="76">
        <v>9084.7550360606801</v>
      </c>
      <c r="H22" s="76">
        <v>7524.9654479205901</v>
      </c>
      <c r="I22" s="76">
        <v>5280.2025316455602</v>
      </c>
      <c r="J22" s="76">
        <v>5706.4900367360497</v>
      </c>
      <c r="K22" s="76">
        <v>10195.2479338842</v>
      </c>
      <c r="L22" s="76">
        <v>15587.2340425531</v>
      </c>
      <c r="M22" s="76">
        <v>5509.1872791519399</v>
      </c>
      <c r="O22" s="2">
        <v>3</v>
      </c>
      <c r="P22" s="76">
        <v>8887.9120879120801</v>
      </c>
      <c r="Q22" s="76">
        <v>7499.0099009900896</v>
      </c>
      <c r="R22" s="76">
        <v>6485.4721549636797</v>
      </c>
      <c r="S22" s="76">
        <v>4782.4295010845899</v>
      </c>
      <c r="T22" s="76">
        <v>4133.8323353293399</v>
      </c>
      <c r="U22" s="76">
        <v>3634.9436392914599</v>
      </c>
      <c r="V22" s="76">
        <v>2424.2874845105298</v>
      </c>
      <c r="W22" s="76">
        <v>2694.0269749518302</v>
      </c>
      <c r="X22" s="76">
        <v>6675.4017305315201</v>
      </c>
      <c r="Y22" s="76">
        <v>9814.8148148148102</v>
      </c>
      <c r="Z22" s="76">
        <v>2617.45562130177</v>
      </c>
      <c r="AB22" s="242" t="s">
        <v>784</v>
      </c>
      <c r="AC22" s="242"/>
      <c r="AD22" s="242" t="s">
        <v>792</v>
      </c>
      <c r="AE22" s="242"/>
      <c r="AF22" s="215">
        <f t="shared" ref="AF22:AF24" si="0">AG22*1.5</f>
        <v>16950</v>
      </c>
      <c r="AG22" s="215">
        <v>11300</v>
      </c>
    </row>
    <row r="23" spans="2:33" x14ac:dyDescent="0.35">
      <c r="B23" s="111">
        <v>14</v>
      </c>
      <c r="C23" s="76">
        <v>14541.2919051512</v>
      </c>
      <c r="D23" s="76">
        <v>11626.031102096</v>
      </c>
      <c r="E23" s="76">
        <v>11288.278247501899</v>
      </c>
      <c r="F23" s="76">
        <v>8777.2138606930293</v>
      </c>
      <c r="G23" s="76">
        <v>9204.2732639865008</v>
      </c>
      <c r="H23" s="76">
        <v>7754.8795552810298</v>
      </c>
      <c r="I23" s="76">
        <v>5452.6714223322097</v>
      </c>
      <c r="J23" s="76">
        <v>6097.6175721269701</v>
      </c>
      <c r="K23" s="76">
        <v>10513.473909935599</v>
      </c>
      <c r="L23" s="76">
        <v>15798.657718120799</v>
      </c>
      <c r="M23" s="76">
        <v>5546.0903351141296</v>
      </c>
      <c r="O23" s="2">
        <v>4</v>
      </c>
      <c r="P23" s="76">
        <v>8950</v>
      </c>
      <c r="Q23" s="76">
        <v>5150</v>
      </c>
      <c r="R23" s="76">
        <v>5488.8888888888796</v>
      </c>
      <c r="S23" s="76">
        <v>4291.6666666666597</v>
      </c>
      <c r="T23" s="76">
        <v>3757.8947368421</v>
      </c>
      <c r="U23" s="76">
        <v>3214.2857142857101</v>
      </c>
      <c r="V23" s="76">
        <v>2171.7948717948698</v>
      </c>
      <c r="W23" s="76">
        <v>2494.69696969696</v>
      </c>
      <c r="X23" s="76">
        <v>6333.9285714285697</v>
      </c>
      <c r="Y23" s="76">
        <v>11428.5714285714</v>
      </c>
      <c r="Z23" s="76">
        <v>2292.3076923076901</v>
      </c>
      <c r="AB23" s="242" t="s">
        <v>792</v>
      </c>
      <c r="AC23" s="242"/>
      <c r="AD23" s="242" t="s">
        <v>794</v>
      </c>
      <c r="AE23" s="242"/>
      <c r="AF23" s="215">
        <f t="shared" si="0"/>
        <v>19650</v>
      </c>
      <c r="AG23" s="215">
        <v>13100</v>
      </c>
    </row>
    <row r="24" spans="2:33" x14ac:dyDescent="0.35">
      <c r="B24" s="111">
        <v>15</v>
      </c>
      <c r="C24" s="76">
        <v>14878.961384820201</v>
      </c>
      <c r="D24" s="76">
        <v>12063.646532438401</v>
      </c>
      <c r="E24" s="76">
        <v>11521.916592723999</v>
      </c>
      <c r="F24" s="76">
        <v>9059.5611285266405</v>
      </c>
      <c r="G24" s="76">
        <v>9236.4448857993993</v>
      </c>
      <c r="H24" s="76">
        <v>7722.1641502129296</v>
      </c>
      <c r="I24" s="76">
        <v>5595.3974535443904</v>
      </c>
      <c r="J24" s="76">
        <v>6316.8895882507204</v>
      </c>
      <c r="K24" s="76">
        <v>10650.856665273701</v>
      </c>
      <c r="L24" s="76">
        <v>15309.782608695599</v>
      </c>
      <c r="M24" s="76">
        <v>5725.3794778384899</v>
      </c>
      <c r="AB24" s="242" t="s">
        <v>795</v>
      </c>
      <c r="AC24" s="242"/>
      <c r="AD24" s="242" t="s">
        <v>796</v>
      </c>
      <c r="AE24" s="242"/>
      <c r="AF24" s="215">
        <f t="shared" si="0"/>
        <v>22650</v>
      </c>
      <c r="AG24" s="215">
        <v>15100</v>
      </c>
    </row>
    <row r="25" spans="2:33" x14ac:dyDescent="0.35">
      <c r="B25" s="111">
        <v>16</v>
      </c>
      <c r="C25" s="76">
        <v>15002.4128686327</v>
      </c>
      <c r="D25" s="76">
        <v>11948.7603305785</v>
      </c>
      <c r="E25" s="76">
        <v>12132.8719723183</v>
      </c>
      <c r="F25" s="76">
        <v>9150.4464285714294</v>
      </c>
      <c r="G25" s="76">
        <v>9218.8021228203106</v>
      </c>
      <c r="H25" s="76">
        <v>7752.5199600798396</v>
      </c>
      <c r="I25" s="76">
        <v>5806.3705308775698</v>
      </c>
      <c r="J25" s="76">
        <v>6523.0973344590502</v>
      </c>
      <c r="K25" s="76">
        <v>10830.885780885699</v>
      </c>
      <c r="L25" s="76">
        <v>15818.1818181818</v>
      </c>
      <c r="M25" s="76">
        <v>5983.7574850299397</v>
      </c>
      <c r="P25" s="246" t="s">
        <v>729</v>
      </c>
      <c r="Q25" s="247"/>
      <c r="R25" s="247"/>
      <c r="S25" s="247"/>
      <c r="T25" s="247"/>
      <c r="U25" s="247"/>
      <c r="V25" s="248"/>
    </row>
    <row r="26" spans="2:33" x14ac:dyDescent="0.35">
      <c r="B26" s="111">
        <v>17</v>
      </c>
      <c r="C26" s="76">
        <v>15259.090909090901</v>
      </c>
      <c r="D26" s="76">
        <v>12155.932203389801</v>
      </c>
      <c r="E26" s="76">
        <v>11106.382978723401</v>
      </c>
      <c r="F26" s="76">
        <v>9430</v>
      </c>
      <c r="G26" s="76">
        <v>10232.474226804101</v>
      </c>
      <c r="H26" s="76">
        <v>8144.9066874027903</v>
      </c>
      <c r="I26" s="76">
        <v>6322.9841026623199</v>
      </c>
      <c r="J26" s="76">
        <v>6852.2121461940096</v>
      </c>
      <c r="K26" s="76">
        <v>10872.609819121401</v>
      </c>
      <c r="L26" s="76">
        <v>16500</v>
      </c>
      <c r="M26" s="76">
        <v>5391.4385964912199</v>
      </c>
      <c r="P26" s="111">
        <v>0</v>
      </c>
      <c r="Q26" s="111">
        <v>1</v>
      </c>
      <c r="R26" s="111">
        <v>2</v>
      </c>
      <c r="S26" s="111">
        <v>3</v>
      </c>
      <c r="T26" s="111">
        <v>4</v>
      </c>
      <c r="U26" s="111">
        <v>5</v>
      </c>
      <c r="V26" s="111" t="s">
        <v>11</v>
      </c>
    </row>
    <row r="27" spans="2:33" x14ac:dyDescent="0.35">
      <c r="B27" s="111">
        <v>18</v>
      </c>
      <c r="C27" s="76">
        <v>18633.333333333299</v>
      </c>
      <c r="D27" s="76">
        <v>11845.4545454545</v>
      </c>
      <c r="E27" s="76">
        <v>8475</v>
      </c>
      <c r="F27" s="76">
        <v>14000</v>
      </c>
      <c r="G27" s="76">
        <v>10410.989010989</v>
      </c>
      <c r="H27" s="76">
        <v>8596.9034608378806</v>
      </c>
      <c r="I27" s="76">
        <v>6871.2053571428496</v>
      </c>
      <c r="J27" s="76">
        <v>7663.4317862165899</v>
      </c>
      <c r="K27" s="76">
        <v>10346.5753424657</v>
      </c>
      <c r="L27" s="76">
        <v>17400</v>
      </c>
      <c r="M27" s="76">
        <v>5277.48226950354</v>
      </c>
      <c r="O27" s="111" t="s">
        <v>582</v>
      </c>
      <c r="P27" s="76">
        <v>3581.8868607456316</v>
      </c>
      <c r="Q27" s="76">
        <v>4858.9468627791675</v>
      </c>
      <c r="R27" s="76">
        <v>6726.1288519326554</v>
      </c>
      <c r="S27" s="76">
        <v>9436.6286947758344</v>
      </c>
      <c r="T27" s="76">
        <v>12947.205590902679</v>
      </c>
      <c r="U27" s="76">
        <v>14551.811594202891</v>
      </c>
      <c r="V27" s="253">
        <f>SUMPRODUCT(P27:U27,P28:U28)</f>
        <v>4099.2953012711487</v>
      </c>
    </row>
    <row r="28" spans="2:33" x14ac:dyDescent="0.35">
      <c r="B28" s="111" t="s">
        <v>730</v>
      </c>
      <c r="C28" s="64">
        <v>8.0813028881079063</v>
      </c>
      <c r="D28" s="64">
        <v>8.6088482210278503</v>
      </c>
      <c r="E28" s="64">
        <v>7.123515111808417</v>
      </c>
      <c r="F28" s="64">
        <v>7.3604335777521639</v>
      </c>
      <c r="G28" s="64">
        <v>10.35333992664936</v>
      </c>
      <c r="H28" s="64">
        <v>10.299744679133322</v>
      </c>
      <c r="I28" s="64">
        <v>11.176112342391001</v>
      </c>
      <c r="J28" s="64">
        <v>9.1665633395329618</v>
      </c>
      <c r="K28" s="64">
        <v>9.6538107416879804</v>
      </c>
      <c r="L28" s="64">
        <v>10.92678336156597</v>
      </c>
      <c r="M28" s="64">
        <v>10.684479836259554</v>
      </c>
      <c r="O28" s="111" t="s">
        <v>733</v>
      </c>
      <c r="P28" s="174">
        <v>0.74209322839500891</v>
      </c>
      <c r="Q28" s="174">
        <v>0.20695059391780213</v>
      </c>
      <c r="R28" s="174">
        <v>2.4270555893360281E-2</v>
      </c>
      <c r="S28" s="174">
        <v>2.1127544597360555E-2</v>
      </c>
      <c r="T28" s="174">
        <v>4.8986443087516169E-3</v>
      </c>
      <c r="U28" s="174">
        <v>6.5943288771656372E-4</v>
      </c>
      <c r="V28" s="254"/>
    </row>
    <row r="29" spans="2:33" x14ac:dyDescent="0.35">
      <c r="B29" s="111" t="s">
        <v>597</v>
      </c>
      <c r="C29" s="73">
        <v>1.4981269568886364</v>
      </c>
      <c r="D29" s="73">
        <v>1.4553733463151879</v>
      </c>
      <c r="E29" s="73">
        <v>1.4027463591490892</v>
      </c>
      <c r="F29" s="73">
        <v>1.4771036251489436</v>
      </c>
      <c r="G29" s="73">
        <v>1.7244904855268781</v>
      </c>
      <c r="H29" s="73">
        <v>1.7223017247764791</v>
      </c>
      <c r="I29" s="73">
        <v>1.540356591416647</v>
      </c>
      <c r="J29" s="73">
        <v>1.632891458868196</v>
      </c>
      <c r="K29" s="73">
        <v>1.465117134848005</v>
      </c>
      <c r="L29" s="73">
        <v>1.5498623334094332</v>
      </c>
      <c r="M29" s="73">
        <v>1.5552838537912037</v>
      </c>
      <c r="O29" s="111" t="s">
        <v>411</v>
      </c>
      <c r="P29" s="76">
        <v>3937.6684391668668</v>
      </c>
      <c r="Q29" s="76">
        <v>4896.9713206586257</v>
      </c>
      <c r="R29" s="76">
        <v>6623.9618590906075</v>
      </c>
      <c r="S29" s="76">
        <v>10076.44317904645</v>
      </c>
      <c r="T29" s="76">
        <v>13088.517221479127</v>
      </c>
      <c r="U29" s="76">
        <v>15336.523038365127</v>
      </c>
      <c r="V29" s="253">
        <f>SUMPRODUCT(P29:U29,P30:U30)</f>
        <v>4283.9209266223734</v>
      </c>
      <c r="Y29" s="8"/>
    </row>
    <row r="30" spans="2:33" x14ac:dyDescent="0.35">
      <c r="C30" s="8"/>
      <c r="D30" s="8"/>
      <c r="E30" s="8"/>
      <c r="F30" s="8"/>
      <c r="G30" s="8"/>
      <c r="H30" s="8"/>
      <c r="I30" s="8"/>
      <c r="J30" s="8"/>
      <c r="K30" s="8"/>
      <c r="L30" s="8"/>
      <c r="M30" s="8"/>
      <c r="O30" s="111" t="s">
        <v>733</v>
      </c>
      <c r="P30" s="174">
        <v>0.86880025295871355</v>
      </c>
      <c r="Q30" s="174">
        <v>8.7786460685999934E-2</v>
      </c>
      <c r="R30" s="174">
        <v>6.1319902430210498E-3</v>
      </c>
      <c r="S30" s="174">
        <v>3.2064022645827688E-2</v>
      </c>
      <c r="T30" s="174">
        <v>4.7768542777125306E-3</v>
      </c>
      <c r="U30" s="174">
        <v>4.4041918872526876E-4</v>
      </c>
      <c r="V30" s="254"/>
      <c r="Y30" s="8"/>
    </row>
    <row r="31" spans="2:33" x14ac:dyDescent="0.35">
      <c r="C31" s="246" t="s">
        <v>737</v>
      </c>
      <c r="D31" s="247"/>
      <c r="E31" s="247"/>
      <c r="F31" s="247"/>
      <c r="G31" s="247"/>
      <c r="H31" s="247"/>
      <c r="I31" s="247"/>
      <c r="J31" s="247"/>
      <c r="K31" s="247"/>
      <c r="L31" s="247"/>
      <c r="M31" s="248"/>
      <c r="Y31" s="8"/>
    </row>
    <row r="32" spans="2:33" x14ac:dyDescent="0.35">
      <c r="C32" s="249" t="s">
        <v>708</v>
      </c>
      <c r="D32" s="250"/>
      <c r="E32" s="249" t="s">
        <v>53</v>
      </c>
      <c r="F32" s="250"/>
      <c r="G32" s="249" t="s">
        <v>709</v>
      </c>
      <c r="H32" s="250"/>
      <c r="I32" s="249" t="s">
        <v>55</v>
      </c>
      <c r="J32" s="251"/>
      <c r="K32" s="251"/>
      <c r="L32" s="251"/>
      <c r="M32" s="250"/>
      <c r="O32" s="246" t="s">
        <v>724</v>
      </c>
      <c r="P32" s="247"/>
      <c r="Q32" s="247"/>
      <c r="R32" s="247"/>
      <c r="S32" s="247"/>
      <c r="T32" s="248"/>
      <c r="Y32" s="8"/>
    </row>
    <row r="33" spans="2:25" x14ac:dyDescent="0.35">
      <c r="B33" s="111" t="s">
        <v>16</v>
      </c>
      <c r="C33" s="111" t="s">
        <v>710</v>
      </c>
      <c r="D33" s="111" t="s">
        <v>711</v>
      </c>
      <c r="E33" s="111" t="s">
        <v>710</v>
      </c>
      <c r="F33" s="111" t="s">
        <v>711</v>
      </c>
      <c r="G33" s="111" t="s">
        <v>710</v>
      </c>
      <c r="H33" s="111" t="s">
        <v>711</v>
      </c>
      <c r="I33" s="111" t="s">
        <v>582</v>
      </c>
      <c r="J33" s="111" t="s">
        <v>411</v>
      </c>
      <c r="K33" s="111" t="s">
        <v>712</v>
      </c>
      <c r="L33" s="111" t="s">
        <v>713</v>
      </c>
      <c r="M33" s="111" t="s">
        <v>313</v>
      </c>
      <c r="O33" s="172" t="s">
        <v>582</v>
      </c>
      <c r="P33" s="173" t="s">
        <v>411</v>
      </c>
      <c r="Q33" s="173" t="s">
        <v>712</v>
      </c>
      <c r="R33" s="173" t="s">
        <v>713</v>
      </c>
      <c r="S33" s="63" t="s">
        <v>716</v>
      </c>
      <c r="T33" s="63" t="s">
        <v>715</v>
      </c>
      <c r="Y33" s="8"/>
    </row>
    <row r="34" spans="2:25" x14ac:dyDescent="0.35">
      <c r="B34" s="111">
        <v>0</v>
      </c>
      <c r="C34" s="76">
        <v>9059.5238095238092</v>
      </c>
      <c r="D34" s="76">
        <v>8817.2619047618991</v>
      </c>
      <c r="E34" s="76">
        <v>6652.0912547528496</v>
      </c>
      <c r="F34" s="76">
        <v>5106.1433447098898</v>
      </c>
      <c r="G34" s="76">
        <v>5000</v>
      </c>
      <c r="H34" s="76">
        <v>3742.5</v>
      </c>
      <c r="I34" s="76">
        <v>3233.3333333333298</v>
      </c>
      <c r="J34" s="76">
        <v>2823.4042553191398</v>
      </c>
      <c r="K34" s="76">
        <v>7145</v>
      </c>
      <c r="L34" s="76">
        <v>8000</v>
      </c>
      <c r="M34" s="76"/>
      <c r="O34" s="3">
        <v>0.27601830561619639</v>
      </c>
      <c r="P34" s="68">
        <v>0.56657684395750907</v>
      </c>
      <c r="Q34" s="68">
        <v>8.9913307035724629E-2</v>
      </c>
      <c r="R34" s="68">
        <v>1.0100452214221832E-2</v>
      </c>
      <c r="S34" s="82">
        <v>2.3123291600171701E-2</v>
      </c>
      <c r="T34" s="82">
        <v>1.0456545478681399E-2</v>
      </c>
      <c r="Y34" s="8"/>
    </row>
    <row r="35" spans="2:25" x14ac:dyDescent="0.35">
      <c r="B35" s="111">
        <v>1</v>
      </c>
      <c r="C35" s="76">
        <v>9354.3574593796093</v>
      </c>
      <c r="D35" s="76">
        <v>7639.7493285586297</v>
      </c>
      <c r="E35" s="76">
        <v>6535.05912892991</v>
      </c>
      <c r="F35" s="76">
        <v>4826.8251512167599</v>
      </c>
      <c r="G35" s="76">
        <v>5689.2307692307604</v>
      </c>
      <c r="H35" s="76">
        <v>4751.5267175572499</v>
      </c>
      <c r="I35" s="76">
        <v>2824</v>
      </c>
      <c r="J35" s="76">
        <v>2613.9534883720899</v>
      </c>
      <c r="K35" s="76">
        <v>7057.4257425742499</v>
      </c>
      <c r="L35" s="76">
        <v>8000</v>
      </c>
      <c r="M35" s="76">
        <v>3845.8333333333298</v>
      </c>
      <c r="O35" s="63" t="s">
        <v>718</v>
      </c>
      <c r="P35" s="174" t="s">
        <v>714</v>
      </c>
      <c r="Q35" s="63" t="s">
        <v>719</v>
      </c>
      <c r="R35" s="63" t="s">
        <v>726</v>
      </c>
      <c r="S35" s="63" t="s">
        <v>717</v>
      </c>
      <c r="Y35" s="8"/>
    </row>
    <row r="36" spans="2:25" x14ac:dyDescent="0.35">
      <c r="B36" s="111">
        <v>2</v>
      </c>
      <c r="C36" s="76">
        <v>8864.79217603912</v>
      </c>
      <c r="D36" s="76">
        <v>7173.5612289052297</v>
      </c>
      <c r="E36" s="76">
        <v>6640.2408074130899</v>
      </c>
      <c r="F36" s="76">
        <v>4855.3352053352</v>
      </c>
      <c r="G36" s="76">
        <v>6283.1737346101199</v>
      </c>
      <c r="H36" s="76">
        <v>4763.45811051693</v>
      </c>
      <c r="I36" s="76">
        <v>2550.5617977528</v>
      </c>
      <c r="J36" s="76">
        <v>2635.9320859320801</v>
      </c>
      <c r="K36" s="76">
        <v>6769.80056980057</v>
      </c>
      <c r="L36" s="76">
        <v>8923.0769230769201</v>
      </c>
      <c r="M36" s="76">
        <v>2965.85365853658</v>
      </c>
      <c r="O36" s="157">
        <v>8.9207418755020435E-3</v>
      </c>
      <c r="P36" s="156">
        <v>5.6892560606104647E-3</v>
      </c>
      <c r="Q36" s="157">
        <v>4.349667113357809E-3</v>
      </c>
      <c r="R36" s="157">
        <v>1.5183623004303157E-3</v>
      </c>
      <c r="S36" s="157">
        <v>3.3138475223176001E-4</v>
      </c>
      <c r="Y36" s="8"/>
    </row>
    <row r="37" spans="2:25" x14ac:dyDescent="0.35">
      <c r="B37" s="111">
        <v>3</v>
      </c>
      <c r="C37" s="76">
        <v>8991.5175879396993</v>
      </c>
      <c r="D37" s="76">
        <v>7189.7729826927398</v>
      </c>
      <c r="E37" s="76">
        <v>6673.4820006371401</v>
      </c>
      <c r="F37" s="76">
        <v>4910.6345090443301</v>
      </c>
      <c r="G37" s="76">
        <v>5073.9745403111701</v>
      </c>
      <c r="H37" s="76">
        <v>4241.3267251239004</v>
      </c>
      <c r="I37" s="76">
        <v>2900.5018820577102</v>
      </c>
      <c r="J37" s="76">
        <v>2672.7643148187799</v>
      </c>
      <c r="K37" s="76">
        <v>6722.9022704837098</v>
      </c>
      <c r="L37" s="76">
        <v>9272.7272727272702</v>
      </c>
      <c r="M37" s="76">
        <v>2754.3478260869501</v>
      </c>
      <c r="O37" s="175" t="s">
        <v>723</v>
      </c>
      <c r="P37" s="175" t="s">
        <v>722</v>
      </c>
      <c r="Q37" s="175" t="s">
        <v>721</v>
      </c>
      <c r="R37" s="176" t="s">
        <v>720</v>
      </c>
      <c r="S37" s="175" t="s">
        <v>725</v>
      </c>
      <c r="Y37" s="8"/>
    </row>
    <row r="38" spans="2:25" x14ac:dyDescent="0.35">
      <c r="B38" s="111">
        <v>4</v>
      </c>
      <c r="C38" s="76">
        <v>9010.8496258749692</v>
      </c>
      <c r="D38" s="76">
        <v>7132.9705763804895</v>
      </c>
      <c r="E38" s="76">
        <v>6815.5116546461704</v>
      </c>
      <c r="F38" s="76">
        <v>4985.8056718968101</v>
      </c>
      <c r="G38" s="76">
        <v>4623.7807048771801</v>
      </c>
      <c r="H38" s="76">
        <v>4135.8048272269398</v>
      </c>
      <c r="I38" s="76">
        <v>3053.7504711647098</v>
      </c>
      <c r="J38" s="76">
        <v>2668.1031798977001</v>
      </c>
      <c r="K38" s="76">
        <v>6544.3384487764397</v>
      </c>
      <c r="L38" s="76">
        <v>10206.896551724099</v>
      </c>
      <c r="M38" s="76">
        <v>2882.5289575289498</v>
      </c>
      <c r="O38" s="157">
        <v>1.4248575384701845E-3</v>
      </c>
      <c r="P38" s="157">
        <v>1.0842676542319868E-3</v>
      </c>
      <c r="Q38" s="157">
        <v>4.4136185567709562E-4</v>
      </c>
      <c r="R38" s="158">
        <v>4.7963582559860006E-5</v>
      </c>
      <c r="S38" s="159">
        <v>3.3913644234244449E-6</v>
      </c>
      <c r="Y38" s="8"/>
    </row>
    <row r="39" spans="2:25" x14ac:dyDescent="0.35">
      <c r="B39" s="111">
        <v>5</v>
      </c>
      <c r="C39" s="76">
        <v>9151.4686307569391</v>
      </c>
      <c r="D39" s="76">
        <v>7242.09563865776</v>
      </c>
      <c r="E39" s="76">
        <v>6873.2496600088398</v>
      </c>
      <c r="F39" s="76">
        <v>5099.0269691711401</v>
      </c>
      <c r="G39" s="76">
        <v>4643.4293889229502</v>
      </c>
      <c r="H39" s="76">
        <v>4137.4885677702496</v>
      </c>
      <c r="I39" s="76">
        <v>2973.1334509112198</v>
      </c>
      <c r="J39" s="76">
        <v>2735.9008109060901</v>
      </c>
      <c r="K39" s="76">
        <v>6675.2199098905803</v>
      </c>
      <c r="L39" s="76">
        <v>10373.9837398373</v>
      </c>
      <c r="M39" s="76">
        <v>2832.8964613368198</v>
      </c>
      <c r="O39" s="110" t="s">
        <v>727</v>
      </c>
      <c r="P39" s="154"/>
      <c r="Q39" s="154"/>
      <c r="R39" s="154"/>
      <c r="S39" s="154"/>
      <c r="T39" s="154"/>
      <c r="Y39" s="8"/>
    </row>
    <row r="40" spans="2:25" x14ac:dyDescent="0.35">
      <c r="B40" s="111">
        <v>6</v>
      </c>
      <c r="C40" s="76">
        <v>9267.5225289658101</v>
      </c>
      <c r="D40" s="76">
        <v>7348.7795992714</v>
      </c>
      <c r="E40" s="161">
        <v>6959.1380226789497</v>
      </c>
      <c r="F40" s="161">
        <v>5201.9275734245703</v>
      </c>
      <c r="G40" s="76">
        <v>4464.8913896885597</v>
      </c>
      <c r="H40" s="76">
        <v>4144.4066451210501</v>
      </c>
      <c r="I40" s="76">
        <v>3040.1037750037599</v>
      </c>
      <c r="J40" s="76">
        <v>2784.1167263316102</v>
      </c>
      <c r="K40" s="76">
        <v>6630.45732517947</v>
      </c>
      <c r="L40" s="76">
        <v>10256.1797752809</v>
      </c>
      <c r="M40" s="76">
        <v>2924.4392279603499</v>
      </c>
      <c r="O40" s="110" t="s">
        <v>728</v>
      </c>
      <c r="P40" s="8"/>
      <c r="Q40" s="8"/>
      <c r="R40" s="8"/>
      <c r="S40" s="8"/>
      <c r="T40" s="8"/>
      <c r="Y40" s="8"/>
    </row>
    <row r="41" spans="2:25" x14ac:dyDescent="0.35">
      <c r="B41" s="111">
        <v>7</v>
      </c>
      <c r="C41" s="161">
        <v>9319.7350816162598</v>
      </c>
      <c r="D41" s="164">
        <v>7462.4958862634103</v>
      </c>
      <c r="E41" s="170">
        <v>7070.6033317641304</v>
      </c>
      <c r="F41" s="170">
        <v>5288.6449778900796</v>
      </c>
      <c r="G41" s="163">
        <v>4648.4075263882496</v>
      </c>
      <c r="H41" s="76">
        <v>4155.8718717097199</v>
      </c>
      <c r="I41" s="76">
        <v>3104.7351885098701</v>
      </c>
      <c r="J41" s="76">
        <v>2867.4203874913401</v>
      </c>
      <c r="K41" s="76">
        <v>6607.7127136961999</v>
      </c>
      <c r="L41" s="76">
        <v>10214.375788146201</v>
      </c>
      <c r="M41" s="76">
        <v>2986.2324070732502</v>
      </c>
      <c r="Y41" s="8"/>
    </row>
    <row r="42" spans="2:25" x14ac:dyDescent="0.35">
      <c r="B42" s="171">
        <v>8</v>
      </c>
      <c r="C42" s="170">
        <v>9527.0597179983397</v>
      </c>
      <c r="D42" s="170">
        <v>7631.5276893698201</v>
      </c>
      <c r="E42" s="167">
        <v>7218.1602753705902</v>
      </c>
      <c r="F42" s="160">
        <v>5423.17675248862</v>
      </c>
      <c r="G42" s="76">
        <v>4729.8544216701603</v>
      </c>
      <c r="H42" s="76">
        <v>4212.9885057471201</v>
      </c>
      <c r="I42" s="76">
        <v>3135.1400266717401</v>
      </c>
      <c r="J42" s="161">
        <v>2960.9449165418</v>
      </c>
      <c r="K42" s="76">
        <v>6675.1451891382803</v>
      </c>
      <c r="L42" s="76">
        <v>10231.5405651777</v>
      </c>
      <c r="M42" s="76">
        <v>3084.0193370165698</v>
      </c>
      <c r="Y42" s="8"/>
    </row>
    <row r="43" spans="2:25" x14ac:dyDescent="0.35">
      <c r="B43" s="172">
        <v>9</v>
      </c>
      <c r="C43" s="160">
        <v>9595.4478480030994</v>
      </c>
      <c r="D43" s="160">
        <v>7699.6226156168505</v>
      </c>
      <c r="E43" s="160">
        <v>7322.1912401870304</v>
      </c>
      <c r="F43" s="160">
        <v>5554.4844584417297</v>
      </c>
      <c r="G43" s="165">
        <v>4806.4539832220898</v>
      </c>
      <c r="H43" s="161">
        <v>4304.1343444027998</v>
      </c>
      <c r="I43" s="162">
        <v>3247.3725569722901</v>
      </c>
      <c r="J43" s="170">
        <v>3079.3160085045402</v>
      </c>
      <c r="K43" s="166">
        <v>6723.2421052631498</v>
      </c>
      <c r="L43" s="76">
        <v>10182.6280623608</v>
      </c>
      <c r="M43" s="76">
        <v>3135.2133954425199</v>
      </c>
      <c r="Y43" s="8"/>
    </row>
    <row r="44" spans="2:25" x14ac:dyDescent="0.35">
      <c r="B44" s="111">
        <v>10</v>
      </c>
      <c r="C44" s="76">
        <v>9727.9130515906309</v>
      </c>
      <c r="D44" s="76">
        <v>7840.6056213255997</v>
      </c>
      <c r="E44" s="76">
        <v>7428.3228626849204</v>
      </c>
      <c r="F44" s="162">
        <v>5684.6112199649297</v>
      </c>
      <c r="G44" s="170">
        <v>4963.5274271421004</v>
      </c>
      <c r="H44" s="170">
        <v>4338.6846193682004</v>
      </c>
      <c r="I44" s="166">
        <v>3326.7791899222102</v>
      </c>
      <c r="J44" s="168">
        <v>3204.9740369134302</v>
      </c>
      <c r="K44" s="170">
        <v>6739.3319936248299</v>
      </c>
      <c r="L44" s="166">
        <v>10230.7692307692</v>
      </c>
      <c r="M44" s="161">
        <v>3261.5830115830099</v>
      </c>
      <c r="Y44" s="8"/>
    </row>
    <row r="45" spans="2:25" x14ac:dyDescent="0.35">
      <c r="B45" s="111">
        <v>11</v>
      </c>
      <c r="C45" s="76">
        <v>9834.3476201752292</v>
      </c>
      <c r="D45" s="76">
        <v>7985.1551409450403</v>
      </c>
      <c r="E45" s="76">
        <v>7591.5475242128196</v>
      </c>
      <c r="F45" s="76">
        <v>5804.8902268888996</v>
      </c>
      <c r="G45" s="160">
        <v>5106.0270382943199</v>
      </c>
      <c r="H45" s="168">
        <v>4419.56756109247</v>
      </c>
      <c r="I45" s="170">
        <v>3398.0322350961201</v>
      </c>
      <c r="J45" s="163">
        <v>3327.8123549642301</v>
      </c>
      <c r="K45" s="168">
        <v>6818.5668676835703</v>
      </c>
      <c r="L45" s="170">
        <v>10174.985320023399</v>
      </c>
      <c r="M45" s="170">
        <v>3350.0558936778002</v>
      </c>
      <c r="R45" s="8"/>
      <c r="Y45" s="8"/>
    </row>
    <row r="46" spans="2:25" x14ac:dyDescent="0.35">
      <c r="B46" s="111">
        <v>12</v>
      </c>
      <c r="C46" s="76">
        <v>9970.7214765100598</v>
      </c>
      <c r="D46" s="76">
        <v>8000.4906637590202</v>
      </c>
      <c r="E46" s="76">
        <v>7775.7960499798401</v>
      </c>
      <c r="F46" s="76">
        <v>5984.7249815519099</v>
      </c>
      <c r="G46" s="76">
        <v>5187.2594474436301</v>
      </c>
      <c r="H46" s="76">
        <v>4536.4475008386398</v>
      </c>
      <c r="I46" s="160">
        <v>3512.0557382182501</v>
      </c>
      <c r="J46" s="76">
        <v>3463.0935882569202</v>
      </c>
      <c r="K46" s="76">
        <v>6887.4756752549201</v>
      </c>
      <c r="L46" s="160">
        <v>10290.8011869436</v>
      </c>
      <c r="M46" s="160">
        <v>3553.9197198275801</v>
      </c>
      <c r="Y46" s="8"/>
    </row>
    <row r="47" spans="2:25" x14ac:dyDescent="0.35">
      <c r="B47" s="111">
        <v>13</v>
      </c>
      <c r="C47" s="76">
        <v>10017.447981950299</v>
      </c>
      <c r="D47" s="76">
        <v>8139.3129025961298</v>
      </c>
      <c r="E47" s="76">
        <v>7998.8673517048101</v>
      </c>
      <c r="F47" s="76">
        <v>6034.2351918059703</v>
      </c>
      <c r="G47" s="76">
        <v>5344.0669551031897</v>
      </c>
      <c r="H47" s="76">
        <v>4652.3952937397098</v>
      </c>
      <c r="I47" s="76">
        <v>3629.2941835268898</v>
      </c>
      <c r="J47" s="76">
        <v>3648.77938043516</v>
      </c>
      <c r="K47" s="76">
        <v>7006.3235818765597</v>
      </c>
      <c r="L47" s="76">
        <v>10374.763406939999</v>
      </c>
      <c r="M47" s="76">
        <v>3661.7819641754099</v>
      </c>
      <c r="Y47" s="8"/>
    </row>
    <row r="48" spans="2:25" x14ac:dyDescent="0.35">
      <c r="B48" s="111">
        <v>14</v>
      </c>
      <c r="C48" s="76">
        <v>10163.8596491228</v>
      </c>
      <c r="D48" s="76">
        <v>8258.2362204724395</v>
      </c>
      <c r="E48" s="76">
        <v>8125.1310207137503</v>
      </c>
      <c r="F48" s="76">
        <v>6319.5969289827199</v>
      </c>
      <c r="G48" s="76">
        <v>5494.17271993543</v>
      </c>
      <c r="H48" s="76">
        <v>4790.1301994440901</v>
      </c>
      <c r="I48" s="76">
        <v>3713.7615972476801</v>
      </c>
      <c r="J48" s="76">
        <v>3817.2661709871099</v>
      </c>
      <c r="K48" s="76">
        <v>7094.5198219207095</v>
      </c>
      <c r="L48" s="76">
        <v>10440.7713498622</v>
      </c>
      <c r="M48" s="76">
        <v>3768.50019033117</v>
      </c>
      <c r="Y48" s="8"/>
    </row>
    <row r="49" spans="2:30" x14ac:dyDescent="0.35">
      <c r="B49" s="111">
        <v>15</v>
      </c>
      <c r="C49" s="76">
        <v>10312.177365982699</v>
      </c>
      <c r="D49" s="76">
        <v>8430.2601809954704</v>
      </c>
      <c r="E49" s="76">
        <v>8567.5582990397797</v>
      </c>
      <c r="F49" s="76">
        <v>6580.1466992665</v>
      </c>
      <c r="G49" s="76">
        <v>5722.1481622547999</v>
      </c>
      <c r="H49" s="76">
        <v>4825.93525400823</v>
      </c>
      <c r="I49" s="76">
        <v>3858.45701252768</v>
      </c>
      <c r="J49" s="76">
        <v>3980.0868323669101</v>
      </c>
      <c r="K49" s="76">
        <v>7190.9579230080499</v>
      </c>
      <c r="L49" s="76">
        <v>10463.8157894736</v>
      </c>
      <c r="M49" s="76">
        <v>3896.35815356065</v>
      </c>
      <c r="Y49" s="8"/>
    </row>
    <row r="50" spans="2:30" x14ac:dyDescent="0.35">
      <c r="B50" s="111">
        <v>16</v>
      </c>
      <c r="C50" s="76">
        <v>10743.715846994501</v>
      </c>
      <c r="D50" s="76">
        <v>8348.5849056603693</v>
      </c>
      <c r="E50" s="76">
        <v>8932.5088339222602</v>
      </c>
      <c r="F50" s="76">
        <v>6657.5431034482699</v>
      </c>
      <c r="G50" s="76">
        <v>5730.0467393723502</v>
      </c>
      <c r="H50" s="76">
        <v>4916.0909523054897</v>
      </c>
      <c r="I50" s="76">
        <v>3931.9398129320798</v>
      </c>
      <c r="J50" s="76">
        <v>4115.8037021739901</v>
      </c>
      <c r="K50" s="76">
        <v>7330.0735409169101</v>
      </c>
      <c r="L50" s="76">
        <v>10620.5571565802</v>
      </c>
      <c r="M50" s="76">
        <v>4077.1168437025699</v>
      </c>
      <c r="Y50" s="8"/>
    </row>
    <row r="51" spans="2:30" x14ac:dyDescent="0.35">
      <c r="B51" s="111">
        <v>17</v>
      </c>
      <c r="C51" s="76">
        <v>10610.294117646999</v>
      </c>
      <c r="D51" s="76">
        <v>8073.6842105263104</v>
      </c>
      <c r="E51" s="76">
        <v>9455.5555555555493</v>
      </c>
      <c r="F51" s="76">
        <v>7340</v>
      </c>
      <c r="G51" s="76">
        <v>6366.1670235545998</v>
      </c>
      <c r="H51" s="76">
        <v>5192.8950542822604</v>
      </c>
      <c r="I51" s="76">
        <v>4196.9658238399497</v>
      </c>
      <c r="J51" s="76">
        <v>4378.3460453453099</v>
      </c>
      <c r="K51" s="76">
        <v>7538.2947368421001</v>
      </c>
      <c r="L51" s="76">
        <v>10746.051032806799</v>
      </c>
      <c r="M51" s="76">
        <v>3934.5826687931899</v>
      </c>
      <c r="Y51" s="8"/>
    </row>
    <row r="52" spans="2:30" x14ac:dyDescent="0.35">
      <c r="B52" s="111">
        <v>18</v>
      </c>
      <c r="C52" s="76">
        <v>8780</v>
      </c>
      <c r="D52" s="76">
        <v>7200</v>
      </c>
      <c r="E52" s="76">
        <v>10633.333333333299</v>
      </c>
      <c r="F52" s="76">
        <v>6600</v>
      </c>
      <c r="G52" s="76">
        <v>6845.4009433962201</v>
      </c>
      <c r="H52" s="76">
        <v>5482.7014218009399</v>
      </c>
      <c r="I52" s="76">
        <v>4767.68394017223</v>
      </c>
      <c r="J52" s="76">
        <v>4873.1310412333296</v>
      </c>
      <c r="K52" s="76">
        <v>7856.92431561996</v>
      </c>
      <c r="L52" s="76">
        <v>11356.9482288828</v>
      </c>
      <c r="M52" s="76">
        <v>3863.8544582167101</v>
      </c>
      <c r="Y52" s="8"/>
    </row>
    <row r="53" spans="2:30" x14ac:dyDescent="0.35">
      <c r="B53" s="111" t="s">
        <v>730</v>
      </c>
      <c r="C53" s="64">
        <v>7.7906992446301215</v>
      </c>
      <c r="D53" s="64">
        <v>8.0864439455123875</v>
      </c>
      <c r="E53" s="64">
        <v>6.8597299657967561</v>
      </c>
      <c r="F53" s="64">
        <v>7.0032801736630272</v>
      </c>
      <c r="G53" s="64">
        <v>10.776394764097381</v>
      </c>
      <c r="H53" s="64">
        <v>10.384094858296072</v>
      </c>
      <c r="I53" s="64">
        <v>11.465552893615667</v>
      </c>
      <c r="J53" s="64">
        <v>9.8430356985005041</v>
      </c>
      <c r="K53" s="64">
        <v>10.677255837088186</v>
      </c>
      <c r="L53" s="64">
        <v>11.712391374316061</v>
      </c>
      <c r="M53" s="64">
        <v>10.962201344352051</v>
      </c>
      <c r="Y53" s="8"/>
    </row>
    <row r="54" spans="2:30" x14ac:dyDescent="0.35">
      <c r="B54" s="110" t="s">
        <v>731</v>
      </c>
    </row>
    <row r="56" spans="2:30" x14ac:dyDescent="0.35">
      <c r="E56" s="8"/>
    </row>
    <row r="57" spans="2:30" x14ac:dyDescent="0.35">
      <c r="E57" s="8"/>
      <c r="O57"/>
      <c r="P57"/>
      <c r="Q57"/>
      <c r="R57"/>
      <c r="S57"/>
      <c r="T57"/>
      <c r="U57"/>
      <c r="V57"/>
      <c r="W57"/>
      <c r="X57"/>
      <c r="Y57"/>
    </row>
    <row r="58" spans="2:30" x14ac:dyDescent="0.35">
      <c r="E58" s="8"/>
      <c r="O58"/>
      <c r="P58"/>
      <c r="Q58"/>
      <c r="R58"/>
      <c r="S58"/>
      <c r="T58"/>
      <c r="U58"/>
      <c r="V58"/>
      <c r="W58"/>
      <c r="X58"/>
      <c r="Y58"/>
      <c r="AB58" s="5"/>
      <c r="AD58" s="5"/>
    </row>
    <row r="59" spans="2:30" x14ac:dyDescent="0.35">
      <c r="B59"/>
      <c r="C59"/>
      <c r="D59"/>
      <c r="E59" s="8"/>
      <c r="F59"/>
      <c r="G59"/>
      <c r="H59"/>
      <c r="I59"/>
      <c r="J59"/>
      <c r="K59"/>
      <c r="L59"/>
      <c r="M59"/>
      <c r="N59"/>
      <c r="O59"/>
      <c r="P59"/>
      <c r="Q59"/>
      <c r="R59"/>
      <c r="S59"/>
      <c r="T59"/>
      <c r="U59"/>
      <c r="V59"/>
      <c r="W59"/>
      <c r="X59"/>
      <c r="Y59"/>
      <c r="AB59" s="5"/>
      <c r="AD59" s="5"/>
    </row>
    <row r="60" spans="2:30" x14ac:dyDescent="0.35">
      <c r="B60"/>
      <c r="C60"/>
      <c r="D60"/>
      <c r="E60" s="8"/>
      <c r="F60"/>
      <c r="G60"/>
      <c r="H60"/>
      <c r="I60"/>
      <c r="J60"/>
      <c r="K60"/>
      <c r="L60"/>
      <c r="M60"/>
      <c r="N60"/>
      <c r="O60"/>
      <c r="P60"/>
      <c r="Q60"/>
      <c r="R60"/>
      <c r="S60"/>
      <c r="T60"/>
      <c r="U60"/>
      <c r="V60"/>
      <c r="W60"/>
      <c r="X60"/>
      <c r="Y60"/>
      <c r="AB60" s="5"/>
      <c r="AD60" s="5"/>
    </row>
    <row r="61" spans="2:30" x14ac:dyDescent="0.35">
      <c r="B61"/>
      <c r="C61"/>
      <c r="D61"/>
      <c r="E61" s="8"/>
      <c r="F61"/>
      <c r="G61"/>
      <c r="H61"/>
      <c r="I61"/>
      <c r="J61"/>
      <c r="K61"/>
      <c r="L61"/>
      <c r="M61"/>
      <c r="N61"/>
      <c r="O61"/>
      <c r="P61"/>
      <c r="Q61"/>
      <c r="R61"/>
      <c r="S61"/>
      <c r="T61"/>
      <c r="U61"/>
      <c r="V61"/>
      <c r="W61"/>
      <c r="X61"/>
      <c r="Y61"/>
      <c r="AB61" s="5"/>
      <c r="AD61" s="5"/>
    </row>
    <row r="62" spans="2:30" x14ac:dyDescent="0.35">
      <c r="B62"/>
      <c r="C62"/>
      <c r="D62"/>
      <c r="E62" s="8"/>
      <c r="F62"/>
      <c r="G62"/>
      <c r="H62"/>
      <c r="I62"/>
      <c r="J62"/>
      <c r="K62"/>
      <c r="L62"/>
      <c r="M62"/>
      <c r="N62"/>
      <c r="O62"/>
      <c r="P62"/>
      <c r="Q62"/>
      <c r="R62"/>
      <c r="S62"/>
      <c r="T62"/>
      <c r="U62"/>
      <c r="V62"/>
      <c r="W62"/>
      <c r="X62"/>
      <c r="Y62"/>
      <c r="AB62" s="5"/>
      <c r="AD62" s="5"/>
    </row>
    <row r="63" spans="2:30" x14ac:dyDescent="0.35">
      <c r="B63"/>
      <c r="C63"/>
      <c r="D63"/>
      <c r="E63" s="8"/>
      <c r="F63"/>
      <c r="G63"/>
      <c r="H63"/>
      <c r="I63"/>
      <c r="J63"/>
      <c r="K63"/>
      <c r="L63"/>
      <c r="M63"/>
      <c r="N63"/>
      <c r="O63"/>
      <c r="P63"/>
      <c r="Q63"/>
      <c r="R63"/>
      <c r="S63"/>
      <c r="T63"/>
      <c r="U63"/>
      <c r="V63"/>
      <c r="W63"/>
      <c r="X63"/>
      <c r="Y63"/>
      <c r="AB63" s="5"/>
      <c r="AD63" s="5"/>
    </row>
    <row r="64" spans="2:30" x14ac:dyDescent="0.35">
      <c r="B64"/>
      <c r="C64"/>
      <c r="D64"/>
      <c r="E64" s="8"/>
      <c r="F64"/>
      <c r="G64"/>
      <c r="H64"/>
      <c r="I64"/>
      <c r="J64"/>
      <c r="K64"/>
      <c r="L64"/>
      <c r="M64"/>
      <c r="N64"/>
    </row>
    <row r="65" spans="2:27" x14ac:dyDescent="0.35">
      <c r="B65"/>
      <c r="C65"/>
      <c r="D65"/>
      <c r="E65" s="8"/>
      <c r="F65"/>
      <c r="G65"/>
      <c r="H65"/>
      <c r="I65"/>
      <c r="J65"/>
      <c r="K65"/>
      <c r="L65"/>
      <c r="M65"/>
      <c r="N65"/>
      <c r="O65"/>
      <c r="P65"/>
      <c r="Q65"/>
      <c r="R65"/>
      <c r="S65"/>
      <c r="T65"/>
      <c r="U65"/>
      <c r="V65"/>
      <c r="W65"/>
      <c r="X65"/>
      <c r="Y65"/>
    </row>
    <row r="66" spans="2:27" x14ac:dyDescent="0.35">
      <c r="B66"/>
      <c r="C66"/>
      <c r="D66"/>
      <c r="E66" s="8"/>
      <c r="F66"/>
      <c r="G66"/>
      <c r="H66"/>
      <c r="I66"/>
      <c r="J66"/>
      <c r="K66"/>
      <c r="L66"/>
      <c r="M66"/>
      <c r="N66"/>
      <c r="O66"/>
      <c r="P66"/>
      <c r="Q66"/>
      <c r="R66"/>
      <c r="S66"/>
      <c r="T66"/>
      <c r="U66"/>
      <c r="V66"/>
      <c r="W66"/>
      <c r="X66"/>
      <c r="Y66"/>
      <c r="AA66" s="5"/>
    </row>
    <row r="67" spans="2:27" x14ac:dyDescent="0.35">
      <c r="B67"/>
      <c r="C67"/>
      <c r="D67"/>
      <c r="E67" s="8"/>
      <c r="F67"/>
      <c r="G67"/>
      <c r="H67"/>
      <c r="I67"/>
      <c r="J67"/>
      <c r="K67"/>
      <c r="L67"/>
      <c r="M67"/>
      <c r="N67"/>
      <c r="O67"/>
      <c r="P67"/>
      <c r="Q67"/>
      <c r="R67"/>
      <c r="S67"/>
      <c r="T67"/>
      <c r="U67"/>
      <c r="V67"/>
      <c r="W67"/>
      <c r="X67"/>
      <c r="Y67"/>
      <c r="AA67" s="5"/>
    </row>
    <row r="68" spans="2:27" x14ac:dyDescent="0.35">
      <c r="B68"/>
      <c r="C68"/>
      <c r="D68"/>
      <c r="E68" s="8"/>
      <c r="F68"/>
      <c r="G68"/>
      <c r="H68"/>
      <c r="I68"/>
      <c r="J68"/>
      <c r="K68"/>
      <c r="L68"/>
      <c r="M68"/>
      <c r="N68"/>
      <c r="O68"/>
      <c r="P68"/>
      <c r="Q68"/>
      <c r="R68"/>
      <c r="S68"/>
      <c r="T68"/>
      <c r="U68"/>
      <c r="V68"/>
      <c r="W68"/>
      <c r="X68"/>
      <c r="Y68"/>
      <c r="AA68" s="5"/>
    </row>
    <row r="69" spans="2:27" x14ac:dyDescent="0.35">
      <c r="B69"/>
      <c r="C69"/>
      <c r="D69"/>
      <c r="E69" s="8"/>
      <c r="F69"/>
      <c r="G69"/>
      <c r="H69"/>
      <c r="I69"/>
      <c r="J69"/>
      <c r="K69"/>
      <c r="L69"/>
      <c r="M69"/>
      <c r="N69"/>
      <c r="O69"/>
      <c r="P69"/>
      <c r="Q69"/>
      <c r="R69"/>
      <c r="S69"/>
      <c r="T69"/>
      <c r="U69"/>
      <c r="V69"/>
      <c r="W69"/>
      <c r="X69"/>
      <c r="Y69"/>
      <c r="AA69" s="5"/>
    </row>
    <row r="70" spans="2:27" x14ac:dyDescent="0.35">
      <c r="B70"/>
      <c r="C70"/>
      <c r="D70"/>
      <c r="E70" s="8"/>
      <c r="F70"/>
      <c r="G70"/>
      <c r="H70"/>
      <c r="I70"/>
      <c r="J70"/>
      <c r="K70"/>
      <c r="L70"/>
      <c r="M70"/>
      <c r="N70"/>
      <c r="O70"/>
      <c r="P70"/>
      <c r="Q70"/>
      <c r="R70"/>
      <c r="S70"/>
      <c r="T70"/>
      <c r="U70"/>
      <c r="V70"/>
      <c r="W70"/>
      <c r="X70"/>
      <c r="Y70"/>
      <c r="AA70" s="5"/>
    </row>
    <row r="71" spans="2:27" x14ac:dyDescent="0.35">
      <c r="B71"/>
      <c r="C71"/>
      <c r="D71"/>
      <c r="E71" s="8"/>
      <c r="F71"/>
      <c r="G71"/>
      <c r="H71"/>
      <c r="I71"/>
      <c r="J71"/>
      <c r="K71"/>
      <c r="L71"/>
      <c r="M71"/>
      <c r="N71"/>
      <c r="O71"/>
      <c r="P71"/>
      <c r="Q71"/>
      <c r="R71"/>
      <c r="S71"/>
      <c r="T71"/>
      <c r="U71"/>
      <c r="V71"/>
      <c r="W71"/>
      <c r="X71"/>
      <c r="Y71"/>
      <c r="AA71" s="5"/>
    </row>
    <row r="72" spans="2:27" x14ac:dyDescent="0.35">
      <c r="B72"/>
      <c r="C72"/>
      <c r="D72"/>
      <c r="E72" s="8"/>
      <c r="F72"/>
      <c r="G72"/>
      <c r="H72"/>
      <c r="I72"/>
      <c r="J72"/>
      <c r="K72"/>
      <c r="L72"/>
      <c r="M72"/>
      <c r="N72"/>
    </row>
    <row r="73" spans="2:27" x14ac:dyDescent="0.35">
      <c r="B73"/>
      <c r="C73"/>
      <c r="D73"/>
      <c r="E73" s="8"/>
      <c r="F73"/>
      <c r="G73"/>
      <c r="H73"/>
      <c r="I73"/>
      <c r="J73"/>
      <c r="K73"/>
      <c r="L73"/>
      <c r="M73"/>
      <c r="N73"/>
      <c r="O73"/>
      <c r="P73"/>
      <c r="Q73"/>
      <c r="R73"/>
      <c r="S73"/>
      <c r="T73"/>
      <c r="U73"/>
      <c r="V73"/>
      <c r="W73"/>
      <c r="X73"/>
      <c r="Y73"/>
    </row>
    <row r="74" spans="2:27" x14ac:dyDescent="0.35">
      <c r="B74"/>
      <c r="C74"/>
      <c r="D74"/>
      <c r="E74" s="8"/>
      <c r="F74"/>
      <c r="G74"/>
      <c r="H74"/>
      <c r="I74"/>
      <c r="J74"/>
      <c r="K74"/>
      <c r="L74"/>
      <c r="M74"/>
      <c r="N74"/>
      <c r="O74"/>
      <c r="P74"/>
      <c r="Q74"/>
      <c r="R74"/>
      <c r="S74"/>
      <c r="T74"/>
      <c r="U74"/>
      <c r="V74"/>
      <c r="W74"/>
      <c r="X74"/>
      <c r="Y74"/>
    </row>
    <row r="75" spans="2:27" x14ac:dyDescent="0.35">
      <c r="B75"/>
      <c r="C75"/>
      <c r="D75"/>
      <c r="E75"/>
      <c r="F75"/>
      <c r="G75"/>
      <c r="H75"/>
      <c r="I75"/>
      <c r="J75"/>
      <c r="K75"/>
      <c r="L75"/>
      <c r="M75"/>
      <c r="N75"/>
      <c r="O75"/>
      <c r="P75"/>
      <c r="Q75"/>
      <c r="R75"/>
      <c r="S75"/>
      <c r="T75"/>
      <c r="U75"/>
      <c r="V75"/>
      <c r="W75"/>
      <c r="X75"/>
      <c r="Y75"/>
    </row>
    <row r="76" spans="2:27" x14ac:dyDescent="0.35">
      <c r="B76"/>
      <c r="C76"/>
      <c r="D76"/>
      <c r="E76"/>
      <c r="F76"/>
      <c r="G76"/>
      <c r="H76"/>
      <c r="I76"/>
      <c r="J76"/>
      <c r="K76"/>
      <c r="L76"/>
      <c r="M76"/>
      <c r="N76"/>
      <c r="O76"/>
      <c r="P76"/>
      <c r="Q76"/>
      <c r="R76"/>
      <c r="S76"/>
      <c r="T76"/>
      <c r="U76"/>
      <c r="V76"/>
      <c r="W76"/>
      <c r="X76"/>
      <c r="Y76"/>
    </row>
    <row r="77" spans="2:27" x14ac:dyDescent="0.35">
      <c r="B77"/>
      <c r="C77"/>
      <c r="D77"/>
      <c r="E77"/>
      <c r="F77"/>
      <c r="G77"/>
      <c r="H77"/>
      <c r="I77"/>
      <c r="J77"/>
      <c r="K77"/>
      <c r="L77"/>
      <c r="M77"/>
      <c r="N77"/>
      <c r="O77"/>
      <c r="P77"/>
      <c r="Q77"/>
      <c r="R77"/>
      <c r="S77"/>
      <c r="T77"/>
      <c r="U77"/>
      <c r="V77"/>
      <c r="W77"/>
      <c r="X77"/>
      <c r="Y77"/>
    </row>
    <row r="78" spans="2:27" x14ac:dyDescent="0.35">
      <c r="B78"/>
      <c r="C78"/>
      <c r="D78"/>
      <c r="E78"/>
      <c r="F78"/>
      <c r="G78"/>
      <c r="H78"/>
      <c r="I78"/>
      <c r="J78"/>
      <c r="K78"/>
      <c r="L78"/>
      <c r="M78"/>
      <c r="N78"/>
      <c r="O78"/>
      <c r="P78"/>
      <c r="Q78"/>
      <c r="R78"/>
      <c r="S78"/>
      <c r="T78"/>
      <c r="U78"/>
      <c r="V78"/>
      <c r="W78"/>
      <c r="X78"/>
      <c r="Y78"/>
    </row>
    <row r="79" spans="2:27" x14ac:dyDescent="0.35">
      <c r="B79"/>
      <c r="C79"/>
      <c r="D79"/>
      <c r="E79"/>
      <c r="F79"/>
      <c r="G79"/>
      <c r="H79"/>
      <c r="I79"/>
      <c r="J79"/>
      <c r="K79"/>
      <c r="L79"/>
      <c r="M79"/>
      <c r="N79"/>
      <c r="O79"/>
      <c r="P79"/>
      <c r="Q79"/>
      <c r="R79"/>
      <c r="S79"/>
      <c r="T79"/>
      <c r="U79"/>
      <c r="V79"/>
      <c r="W79"/>
      <c r="X79"/>
      <c r="Y79"/>
    </row>
    <row r="80" spans="2:27" x14ac:dyDescent="0.35">
      <c r="B80"/>
      <c r="C80"/>
      <c r="D80"/>
      <c r="E80"/>
      <c r="F80"/>
      <c r="G80"/>
      <c r="H80"/>
      <c r="I80"/>
      <c r="J80"/>
      <c r="K80"/>
      <c r="L80"/>
      <c r="M80"/>
      <c r="N80"/>
    </row>
    <row r="81" spans="2:27" x14ac:dyDescent="0.35">
      <c r="B81"/>
      <c r="C81"/>
      <c r="D81"/>
      <c r="E81"/>
      <c r="F81"/>
      <c r="G81"/>
      <c r="H81"/>
      <c r="I81"/>
      <c r="J81"/>
      <c r="K81"/>
      <c r="L81"/>
      <c r="M81"/>
      <c r="N81"/>
      <c r="O81"/>
      <c r="P81"/>
      <c r="Q81"/>
      <c r="R81"/>
      <c r="S81"/>
      <c r="T81"/>
      <c r="U81"/>
      <c r="V81"/>
      <c r="W81"/>
      <c r="X81"/>
      <c r="Y81"/>
    </row>
    <row r="82" spans="2:27" x14ac:dyDescent="0.35">
      <c r="B82"/>
      <c r="C82"/>
      <c r="D82"/>
      <c r="E82"/>
      <c r="F82"/>
      <c r="G82"/>
      <c r="H82"/>
      <c r="I82"/>
      <c r="J82"/>
      <c r="K82"/>
      <c r="L82"/>
      <c r="M82"/>
      <c r="N82"/>
      <c r="O82"/>
      <c r="P82"/>
      <c r="Q82"/>
      <c r="R82"/>
      <c r="S82"/>
      <c r="T82"/>
      <c r="U82"/>
      <c r="V82"/>
      <c r="W82"/>
      <c r="X82"/>
      <c r="Y82"/>
      <c r="AA82" s="5"/>
    </row>
    <row r="83" spans="2:27" x14ac:dyDescent="0.35">
      <c r="B83"/>
      <c r="C83"/>
      <c r="D83"/>
      <c r="E83"/>
      <c r="F83"/>
      <c r="G83"/>
      <c r="H83"/>
      <c r="I83"/>
      <c r="J83"/>
      <c r="K83"/>
      <c r="L83"/>
      <c r="M83"/>
      <c r="N83"/>
      <c r="O83"/>
      <c r="P83"/>
      <c r="Q83"/>
      <c r="R83"/>
      <c r="S83"/>
      <c r="T83"/>
      <c r="U83"/>
      <c r="V83"/>
      <c r="W83"/>
      <c r="X83"/>
      <c r="Y83"/>
      <c r="AA83" s="5"/>
    </row>
    <row r="84" spans="2:27" x14ac:dyDescent="0.35">
      <c r="B84"/>
      <c r="C84"/>
      <c r="D84"/>
      <c r="E84"/>
      <c r="F84"/>
      <c r="G84"/>
      <c r="H84"/>
      <c r="I84"/>
      <c r="J84"/>
      <c r="K84"/>
      <c r="L84"/>
      <c r="M84"/>
      <c r="N84"/>
      <c r="O84"/>
      <c r="P84"/>
      <c r="Q84"/>
      <c r="R84"/>
      <c r="S84"/>
      <c r="T84"/>
      <c r="U84"/>
      <c r="V84"/>
      <c r="W84"/>
      <c r="X84"/>
      <c r="Y84"/>
      <c r="AA84" s="5"/>
    </row>
    <row r="85" spans="2:27" x14ac:dyDescent="0.35">
      <c r="B85"/>
      <c r="C85"/>
      <c r="D85"/>
      <c r="E85"/>
      <c r="F85"/>
      <c r="G85"/>
      <c r="H85"/>
      <c r="I85"/>
      <c r="J85"/>
      <c r="K85"/>
      <c r="L85"/>
      <c r="M85"/>
      <c r="N85"/>
      <c r="O85"/>
      <c r="P85"/>
      <c r="Q85"/>
      <c r="R85"/>
      <c r="S85"/>
      <c r="T85"/>
      <c r="U85"/>
      <c r="V85"/>
      <c r="W85"/>
      <c r="X85"/>
      <c r="Y85"/>
      <c r="AA85" s="5"/>
    </row>
    <row r="86" spans="2:27" x14ac:dyDescent="0.35">
      <c r="B86"/>
      <c r="C86"/>
      <c r="D86"/>
      <c r="E86"/>
      <c r="F86"/>
      <c r="G86"/>
      <c r="H86"/>
      <c r="I86"/>
      <c r="J86"/>
      <c r="K86"/>
      <c r="L86"/>
      <c r="M86"/>
      <c r="N86"/>
      <c r="O86"/>
      <c r="P86"/>
      <c r="Q86"/>
      <c r="R86"/>
      <c r="S86"/>
      <c r="T86"/>
      <c r="U86"/>
      <c r="V86"/>
      <c r="W86"/>
      <c r="X86"/>
      <c r="Y86"/>
      <c r="AA86" s="5"/>
    </row>
    <row r="87" spans="2:27" x14ac:dyDescent="0.35">
      <c r="B87"/>
      <c r="C87"/>
      <c r="D87"/>
      <c r="E87"/>
      <c r="F87"/>
      <c r="G87"/>
      <c r="H87"/>
      <c r="I87"/>
      <c r="J87"/>
      <c r="K87"/>
      <c r="L87"/>
      <c r="M87"/>
      <c r="N87"/>
      <c r="O87"/>
      <c r="P87"/>
      <c r="Q87"/>
      <c r="R87"/>
      <c r="S87"/>
      <c r="T87"/>
      <c r="U87"/>
      <c r="V87"/>
      <c r="W87"/>
      <c r="X87"/>
      <c r="Y87"/>
      <c r="AA87" s="5"/>
    </row>
    <row r="88" spans="2:27" x14ac:dyDescent="0.35">
      <c r="B88"/>
      <c r="C88"/>
      <c r="D88"/>
      <c r="E88"/>
      <c r="F88"/>
      <c r="G88"/>
      <c r="H88"/>
      <c r="I88"/>
      <c r="J88"/>
      <c r="K88"/>
      <c r="L88"/>
      <c r="M88"/>
      <c r="N88"/>
    </row>
    <row r="89" spans="2:27" x14ac:dyDescent="0.35">
      <c r="B89"/>
      <c r="C89"/>
      <c r="D89"/>
      <c r="E89"/>
      <c r="F89"/>
      <c r="G89"/>
      <c r="H89"/>
      <c r="I89"/>
      <c r="J89"/>
      <c r="K89"/>
      <c r="L89"/>
      <c r="M89"/>
      <c r="N89"/>
    </row>
    <row r="90" spans="2:27" x14ac:dyDescent="0.35">
      <c r="B90"/>
      <c r="C90"/>
      <c r="D90"/>
      <c r="E90"/>
      <c r="F90"/>
      <c r="G90"/>
      <c r="H90"/>
      <c r="I90"/>
      <c r="J90"/>
      <c r="K90"/>
      <c r="L90"/>
      <c r="M90"/>
      <c r="N90"/>
    </row>
    <row r="91" spans="2:27" x14ac:dyDescent="0.35">
      <c r="B91"/>
      <c r="C91"/>
      <c r="D91"/>
      <c r="E91"/>
      <c r="F91"/>
      <c r="G91"/>
      <c r="H91"/>
      <c r="I91"/>
      <c r="J91"/>
      <c r="K91"/>
      <c r="L91"/>
      <c r="M91"/>
      <c r="N91"/>
    </row>
    <row r="92" spans="2:27" x14ac:dyDescent="0.35">
      <c r="B92"/>
      <c r="C92"/>
      <c r="D92"/>
      <c r="E92"/>
      <c r="F92"/>
      <c r="G92"/>
      <c r="H92"/>
      <c r="I92"/>
      <c r="J92"/>
      <c r="K92"/>
      <c r="L92"/>
      <c r="M92"/>
      <c r="N92"/>
    </row>
    <row r="93" spans="2:27" x14ac:dyDescent="0.35">
      <c r="B93"/>
      <c r="C93"/>
      <c r="D93"/>
      <c r="E93"/>
      <c r="F93"/>
      <c r="G93"/>
      <c r="H93"/>
      <c r="I93"/>
      <c r="J93"/>
      <c r="K93"/>
      <c r="L93"/>
      <c r="M93"/>
      <c r="N93"/>
    </row>
    <row r="94" spans="2:27" x14ac:dyDescent="0.35">
      <c r="B94"/>
      <c r="C94"/>
      <c r="D94"/>
      <c r="E94"/>
      <c r="F94"/>
      <c r="G94"/>
      <c r="H94"/>
      <c r="I94"/>
      <c r="J94"/>
      <c r="K94"/>
      <c r="L94"/>
      <c r="M94"/>
      <c r="N94"/>
    </row>
    <row r="95" spans="2:27" x14ac:dyDescent="0.35">
      <c r="B95"/>
      <c r="C95"/>
      <c r="D95"/>
      <c r="E95"/>
      <c r="F95"/>
      <c r="G95"/>
      <c r="H95"/>
      <c r="I95"/>
      <c r="J95"/>
      <c r="K95"/>
      <c r="L95"/>
      <c r="M95"/>
      <c r="N95"/>
    </row>
    <row r="96" spans="2:27" x14ac:dyDescent="0.35">
      <c r="B96"/>
      <c r="C96"/>
      <c r="D96"/>
      <c r="E96"/>
      <c r="F96"/>
      <c r="G96"/>
      <c r="H96"/>
      <c r="I96"/>
      <c r="J96"/>
      <c r="K96"/>
      <c r="L96"/>
      <c r="M96"/>
      <c r="N96"/>
    </row>
    <row r="97" spans="2:14" x14ac:dyDescent="0.35">
      <c r="B97"/>
      <c r="C97"/>
      <c r="D97"/>
      <c r="E97"/>
      <c r="F97"/>
      <c r="G97"/>
      <c r="H97"/>
      <c r="I97"/>
      <c r="J97"/>
      <c r="K97"/>
      <c r="L97"/>
      <c r="M97"/>
      <c r="N97"/>
    </row>
    <row r="98" spans="2:14" x14ac:dyDescent="0.35">
      <c r="B98"/>
      <c r="C98"/>
      <c r="D98"/>
      <c r="E98"/>
      <c r="F98"/>
      <c r="G98"/>
      <c r="H98"/>
      <c r="I98"/>
      <c r="J98"/>
      <c r="K98"/>
      <c r="L98"/>
      <c r="M98"/>
      <c r="N98"/>
    </row>
    <row r="99" spans="2:14" x14ac:dyDescent="0.35">
      <c r="B99"/>
      <c r="C99"/>
      <c r="D99"/>
      <c r="E99"/>
      <c r="F99"/>
      <c r="G99"/>
      <c r="H99"/>
      <c r="I99"/>
      <c r="J99"/>
      <c r="K99"/>
      <c r="L99"/>
      <c r="M99"/>
      <c r="N99"/>
    </row>
    <row r="100" spans="2:14" x14ac:dyDescent="0.35">
      <c r="B100"/>
      <c r="C100"/>
      <c r="D100"/>
      <c r="E100"/>
      <c r="F100"/>
      <c r="G100"/>
      <c r="H100"/>
      <c r="I100"/>
      <c r="J100"/>
      <c r="K100"/>
      <c r="L100"/>
      <c r="M100"/>
      <c r="N100"/>
    </row>
    <row r="101" spans="2:14" x14ac:dyDescent="0.35">
      <c r="B101"/>
      <c r="C101"/>
      <c r="D101"/>
      <c r="E101"/>
      <c r="F101"/>
      <c r="G101"/>
      <c r="H101"/>
      <c r="I101"/>
      <c r="J101"/>
      <c r="K101"/>
      <c r="L101"/>
      <c r="M101"/>
      <c r="N101"/>
    </row>
    <row r="102" spans="2:14" x14ac:dyDescent="0.35">
      <c r="B102"/>
      <c r="C102"/>
      <c r="D102"/>
      <c r="E102"/>
      <c r="F102"/>
      <c r="G102"/>
      <c r="H102"/>
      <c r="I102"/>
      <c r="J102"/>
      <c r="K102"/>
      <c r="L102"/>
      <c r="M102"/>
      <c r="N102"/>
    </row>
    <row r="103" spans="2:14" x14ac:dyDescent="0.35">
      <c r="B103"/>
      <c r="C103"/>
      <c r="D103"/>
      <c r="E103"/>
      <c r="F103"/>
      <c r="G103"/>
      <c r="H103"/>
      <c r="I103"/>
      <c r="J103"/>
      <c r="K103"/>
      <c r="L103"/>
      <c r="M103"/>
      <c r="N103"/>
    </row>
    <row r="104" spans="2:14" x14ac:dyDescent="0.35">
      <c r="B104"/>
      <c r="C104"/>
      <c r="D104"/>
      <c r="E104"/>
      <c r="F104"/>
      <c r="G104"/>
      <c r="H104"/>
      <c r="I104"/>
      <c r="J104"/>
      <c r="K104"/>
      <c r="L104"/>
      <c r="M104"/>
      <c r="N104"/>
    </row>
    <row r="105" spans="2:14" x14ac:dyDescent="0.35">
      <c r="B105"/>
      <c r="C105"/>
      <c r="D105"/>
      <c r="E105"/>
      <c r="F105"/>
      <c r="G105"/>
      <c r="H105"/>
      <c r="I105"/>
      <c r="J105"/>
      <c r="K105"/>
      <c r="L105"/>
      <c r="M105"/>
      <c r="N105"/>
    </row>
    <row r="106" spans="2:14" x14ac:dyDescent="0.35">
      <c r="B106"/>
      <c r="C106"/>
      <c r="D106"/>
      <c r="E106"/>
      <c r="F106"/>
      <c r="G106"/>
      <c r="H106"/>
      <c r="I106"/>
      <c r="J106"/>
      <c r="K106"/>
      <c r="L106"/>
      <c r="M106"/>
      <c r="N106"/>
    </row>
    <row r="107" spans="2:14" x14ac:dyDescent="0.35">
      <c r="B107"/>
      <c r="C107"/>
      <c r="D107"/>
      <c r="E107"/>
      <c r="F107"/>
      <c r="G107"/>
      <c r="H107"/>
      <c r="I107"/>
      <c r="J107"/>
      <c r="K107"/>
      <c r="L107"/>
      <c r="M107"/>
      <c r="N107"/>
    </row>
    <row r="108" spans="2:14" x14ac:dyDescent="0.35">
      <c r="B108"/>
      <c r="C108"/>
      <c r="D108"/>
      <c r="E108"/>
      <c r="F108"/>
      <c r="G108"/>
      <c r="H108"/>
      <c r="I108"/>
      <c r="J108"/>
      <c r="K108"/>
      <c r="L108"/>
      <c r="M108"/>
      <c r="N108"/>
    </row>
    <row r="109" spans="2:14" x14ac:dyDescent="0.35">
      <c r="B109"/>
      <c r="C109"/>
      <c r="D109"/>
      <c r="E109"/>
      <c r="F109"/>
      <c r="G109"/>
      <c r="H109"/>
      <c r="I109"/>
      <c r="J109"/>
      <c r="K109"/>
      <c r="L109"/>
      <c r="M109"/>
      <c r="N109"/>
    </row>
    <row r="110" spans="2:14" x14ac:dyDescent="0.35">
      <c r="B110"/>
      <c r="C110"/>
      <c r="D110"/>
      <c r="E110"/>
      <c r="F110"/>
      <c r="G110"/>
      <c r="H110"/>
      <c r="I110"/>
      <c r="J110"/>
      <c r="K110"/>
      <c r="L110"/>
      <c r="M110"/>
      <c r="N110"/>
    </row>
    <row r="111" spans="2:14" x14ac:dyDescent="0.35">
      <c r="B111"/>
      <c r="C111"/>
      <c r="D111"/>
      <c r="E111"/>
      <c r="F111"/>
      <c r="G111"/>
      <c r="H111"/>
      <c r="I111"/>
      <c r="J111"/>
      <c r="K111"/>
      <c r="L111"/>
      <c r="M111"/>
      <c r="N111"/>
    </row>
    <row r="112" spans="2:14" x14ac:dyDescent="0.35">
      <c r="B112"/>
      <c r="C112"/>
      <c r="D112"/>
      <c r="E112"/>
      <c r="F112"/>
      <c r="G112"/>
      <c r="H112"/>
      <c r="I112"/>
      <c r="J112"/>
      <c r="K112"/>
      <c r="L112"/>
      <c r="M112"/>
      <c r="N112"/>
    </row>
    <row r="113" spans="2:14" x14ac:dyDescent="0.35">
      <c r="B113"/>
      <c r="C113"/>
      <c r="D113"/>
      <c r="E113"/>
      <c r="F113"/>
      <c r="G113"/>
      <c r="H113"/>
      <c r="I113"/>
      <c r="J113"/>
      <c r="K113"/>
      <c r="L113"/>
      <c r="M113"/>
      <c r="N113"/>
    </row>
    <row r="114" spans="2:14" x14ac:dyDescent="0.35">
      <c r="B114"/>
      <c r="C114"/>
      <c r="D114"/>
      <c r="E114"/>
      <c r="F114"/>
      <c r="G114"/>
      <c r="H114"/>
      <c r="I114"/>
      <c r="J114"/>
      <c r="K114"/>
      <c r="L114"/>
      <c r="M114"/>
      <c r="N114"/>
    </row>
    <row r="115" spans="2:14" x14ac:dyDescent="0.35">
      <c r="B115"/>
      <c r="C115"/>
      <c r="D115"/>
      <c r="E115"/>
      <c r="F115"/>
      <c r="G115"/>
      <c r="H115"/>
      <c r="I115"/>
      <c r="J115"/>
      <c r="K115"/>
      <c r="L115"/>
      <c r="M115"/>
      <c r="N115"/>
    </row>
    <row r="116" spans="2:14" x14ac:dyDescent="0.35">
      <c r="B116"/>
      <c r="C116"/>
      <c r="D116"/>
      <c r="E116"/>
      <c r="F116"/>
      <c r="G116"/>
      <c r="H116"/>
      <c r="I116"/>
      <c r="J116"/>
      <c r="K116"/>
      <c r="L116"/>
      <c r="M116"/>
      <c r="N116"/>
    </row>
    <row r="117" spans="2:14" x14ac:dyDescent="0.35">
      <c r="B117"/>
      <c r="C117"/>
      <c r="D117"/>
      <c r="E117"/>
      <c r="F117"/>
      <c r="G117"/>
      <c r="H117"/>
      <c r="I117"/>
      <c r="J117"/>
      <c r="K117"/>
      <c r="L117"/>
      <c r="M117"/>
      <c r="N117"/>
    </row>
    <row r="118" spans="2:14" x14ac:dyDescent="0.35">
      <c r="B118"/>
      <c r="C118"/>
      <c r="D118"/>
      <c r="E118"/>
      <c r="F118"/>
      <c r="G118"/>
      <c r="H118"/>
      <c r="I118"/>
      <c r="J118"/>
      <c r="K118"/>
      <c r="L118"/>
      <c r="M118"/>
      <c r="N118"/>
    </row>
    <row r="119" spans="2:14" x14ac:dyDescent="0.35">
      <c r="B119"/>
      <c r="C119"/>
      <c r="D119"/>
      <c r="E119"/>
      <c r="F119"/>
      <c r="G119"/>
      <c r="H119"/>
      <c r="I119"/>
      <c r="J119"/>
      <c r="K119"/>
      <c r="L119"/>
      <c r="M119"/>
      <c r="N119"/>
    </row>
    <row r="120" spans="2:14" x14ac:dyDescent="0.35">
      <c r="B120"/>
      <c r="C120"/>
      <c r="D120"/>
      <c r="E120"/>
      <c r="F120"/>
      <c r="G120"/>
      <c r="H120"/>
      <c r="I120"/>
      <c r="J120"/>
      <c r="K120"/>
      <c r="L120"/>
      <c r="M120"/>
      <c r="N120"/>
    </row>
    <row r="121" spans="2:14" x14ac:dyDescent="0.35">
      <c r="B121"/>
      <c r="C121"/>
      <c r="D121"/>
      <c r="E121"/>
      <c r="F121"/>
      <c r="G121"/>
      <c r="H121"/>
      <c r="I121"/>
      <c r="J121"/>
      <c r="K121"/>
      <c r="L121"/>
      <c r="M121"/>
      <c r="N121"/>
    </row>
    <row r="122" spans="2:14" x14ac:dyDescent="0.35">
      <c r="B122"/>
      <c r="C122"/>
      <c r="D122"/>
      <c r="E122"/>
      <c r="F122"/>
      <c r="G122"/>
      <c r="H122"/>
      <c r="I122"/>
      <c r="J122"/>
      <c r="K122"/>
      <c r="L122"/>
      <c r="M122"/>
      <c r="N122"/>
    </row>
    <row r="123" spans="2:14" x14ac:dyDescent="0.35">
      <c r="B123"/>
      <c r="C123"/>
      <c r="D123"/>
      <c r="E123"/>
      <c r="F123"/>
      <c r="G123"/>
      <c r="H123"/>
      <c r="I123"/>
      <c r="J123"/>
      <c r="K123"/>
      <c r="L123"/>
      <c r="M123"/>
      <c r="N123"/>
    </row>
    <row r="124" spans="2:14" x14ac:dyDescent="0.35">
      <c r="B124"/>
      <c r="C124"/>
      <c r="D124"/>
      <c r="E124"/>
      <c r="F124"/>
      <c r="G124"/>
      <c r="H124"/>
      <c r="I124"/>
      <c r="J124"/>
      <c r="K124"/>
      <c r="L124"/>
      <c r="M124"/>
      <c r="N124"/>
    </row>
    <row r="125" spans="2:14" x14ac:dyDescent="0.35">
      <c r="B125"/>
      <c r="C125"/>
      <c r="D125"/>
      <c r="E125"/>
      <c r="F125"/>
      <c r="G125"/>
      <c r="H125"/>
      <c r="I125"/>
      <c r="J125"/>
      <c r="K125"/>
      <c r="L125"/>
      <c r="M125"/>
      <c r="N125"/>
    </row>
    <row r="126" spans="2:14" x14ac:dyDescent="0.35">
      <c r="B126"/>
      <c r="C126"/>
      <c r="D126"/>
      <c r="E126"/>
      <c r="F126"/>
      <c r="G126"/>
      <c r="H126"/>
      <c r="I126"/>
      <c r="J126"/>
      <c r="K126"/>
      <c r="L126"/>
      <c r="M126"/>
      <c r="N126"/>
    </row>
    <row r="127" spans="2:14" x14ac:dyDescent="0.35">
      <c r="B127"/>
      <c r="C127"/>
      <c r="D127"/>
      <c r="E127"/>
      <c r="F127"/>
      <c r="G127"/>
      <c r="H127"/>
      <c r="I127"/>
      <c r="J127"/>
      <c r="K127"/>
      <c r="L127"/>
      <c r="M127"/>
      <c r="N127"/>
    </row>
    <row r="128" spans="2:14" x14ac:dyDescent="0.35">
      <c r="B128"/>
      <c r="C128"/>
      <c r="D128"/>
      <c r="E128"/>
      <c r="F128"/>
      <c r="G128"/>
      <c r="H128"/>
      <c r="I128"/>
      <c r="J128"/>
      <c r="K128"/>
      <c r="L128"/>
      <c r="M128"/>
      <c r="N128"/>
    </row>
    <row r="129" spans="2:14" x14ac:dyDescent="0.35">
      <c r="B129"/>
      <c r="C129"/>
      <c r="D129"/>
      <c r="E129"/>
      <c r="F129"/>
      <c r="G129"/>
      <c r="H129"/>
      <c r="I129"/>
      <c r="J129"/>
      <c r="K129"/>
      <c r="L129"/>
      <c r="M129"/>
      <c r="N129"/>
    </row>
    <row r="130" spans="2:14" x14ac:dyDescent="0.35">
      <c r="B130"/>
      <c r="C130"/>
      <c r="D130"/>
      <c r="E130"/>
      <c r="F130"/>
      <c r="G130"/>
      <c r="H130"/>
      <c r="I130"/>
      <c r="J130"/>
      <c r="K130"/>
      <c r="L130"/>
      <c r="M130"/>
      <c r="N130"/>
    </row>
    <row r="131" spans="2:14" x14ac:dyDescent="0.35">
      <c r="B131"/>
      <c r="C131"/>
      <c r="D131"/>
      <c r="E131"/>
      <c r="F131"/>
      <c r="G131"/>
      <c r="H131"/>
      <c r="I131"/>
      <c r="J131"/>
      <c r="K131"/>
      <c r="L131"/>
      <c r="M131"/>
      <c r="N131"/>
    </row>
    <row r="132" spans="2:14" x14ac:dyDescent="0.35">
      <c r="B132"/>
      <c r="C132"/>
      <c r="D132"/>
      <c r="E132"/>
      <c r="F132"/>
      <c r="G132"/>
      <c r="H132"/>
      <c r="I132"/>
      <c r="J132"/>
      <c r="K132"/>
      <c r="L132"/>
      <c r="M132"/>
      <c r="N132"/>
    </row>
    <row r="133" spans="2:14" x14ac:dyDescent="0.35">
      <c r="B133"/>
      <c r="C133"/>
      <c r="D133"/>
      <c r="E133"/>
      <c r="F133"/>
      <c r="G133"/>
      <c r="H133"/>
      <c r="I133"/>
      <c r="J133"/>
      <c r="K133"/>
      <c r="L133"/>
      <c r="M133"/>
      <c r="N133"/>
    </row>
    <row r="134" spans="2:14" x14ac:dyDescent="0.35">
      <c r="B134"/>
      <c r="C134"/>
      <c r="D134"/>
      <c r="E134"/>
      <c r="F134"/>
      <c r="G134"/>
      <c r="H134"/>
      <c r="I134"/>
      <c r="J134"/>
      <c r="K134"/>
      <c r="L134"/>
      <c r="M134"/>
      <c r="N134"/>
    </row>
    <row r="135" spans="2:14" x14ac:dyDescent="0.35">
      <c r="B135"/>
      <c r="C135"/>
      <c r="D135"/>
      <c r="E135"/>
      <c r="F135"/>
      <c r="G135"/>
      <c r="H135"/>
      <c r="I135"/>
      <c r="J135"/>
      <c r="K135"/>
      <c r="L135"/>
      <c r="M135"/>
      <c r="N135"/>
    </row>
    <row r="136" spans="2:14" x14ac:dyDescent="0.35">
      <c r="B136"/>
      <c r="C136"/>
      <c r="D136"/>
      <c r="E136"/>
      <c r="F136"/>
      <c r="G136"/>
      <c r="H136"/>
      <c r="I136"/>
      <c r="J136"/>
      <c r="K136"/>
      <c r="L136"/>
      <c r="M136"/>
      <c r="N136"/>
    </row>
    <row r="137" spans="2:14" x14ac:dyDescent="0.35">
      <c r="B137"/>
      <c r="C137"/>
      <c r="D137"/>
      <c r="E137"/>
      <c r="F137"/>
      <c r="G137"/>
      <c r="H137"/>
      <c r="I137"/>
      <c r="J137"/>
      <c r="K137"/>
      <c r="L137"/>
      <c r="M137"/>
      <c r="N137"/>
    </row>
    <row r="138" spans="2:14" x14ac:dyDescent="0.35">
      <c r="B138"/>
      <c r="C138"/>
      <c r="D138"/>
      <c r="E138"/>
      <c r="F138"/>
      <c r="G138"/>
      <c r="H138"/>
      <c r="I138"/>
      <c r="J138"/>
      <c r="K138"/>
      <c r="L138"/>
      <c r="M138"/>
      <c r="N138"/>
    </row>
    <row r="139" spans="2:14" x14ac:dyDescent="0.35">
      <c r="B139"/>
      <c r="C139"/>
      <c r="D139"/>
      <c r="E139"/>
      <c r="F139"/>
      <c r="G139"/>
      <c r="H139"/>
      <c r="I139"/>
      <c r="J139"/>
      <c r="K139"/>
      <c r="L139"/>
      <c r="M139"/>
      <c r="N139"/>
    </row>
    <row r="140" spans="2:14" x14ac:dyDescent="0.35">
      <c r="B140"/>
      <c r="C140"/>
      <c r="D140"/>
      <c r="E140"/>
      <c r="F140"/>
      <c r="G140"/>
      <c r="H140"/>
      <c r="I140"/>
      <c r="J140"/>
      <c r="K140"/>
      <c r="L140"/>
      <c r="M140"/>
      <c r="N140"/>
    </row>
    <row r="141" spans="2:14" x14ac:dyDescent="0.35">
      <c r="B141"/>
      <c r="C141"/>
      <c r="D141"/>
      <c r="E141"/>
      <c r="F141"/>
      <c r="G141"/>
      <c r="H141"/>
      <c r="I141"/>
      <c r="J141"/>
      <c r="K141"/>
      <c r="L141"/>
      <c r="M141"/>
      <c r="N141"/>
    </row>
    <row r="142" spans="2:14" x14ac:dyDescent="0.35">
      <c r="B142"/>
      <c r="C142"/>
      <c r="D142"/>
      <c r="E142"/>
      <c r="F142"/>
      <c r="G142"/>
      <c r="H142"/>
      <c r="I142"/>
      <c r="J142"/>
      <c r="K142"/>
      <c r="L142"/>
      <c r="M142"/>
      <c r="N142"/>
    </row>
    <row r="143" spans="2:14" x14ac:dyDescent="0.35">
      <c r="B143"/>
      <c r="C143"/>
      <c r="D143"/>
      <c r="E143"/>
      <c r="F143"/>
      <c r="G143"/>
      <c r="H143"/>
      <c r="I143"/>
      <c r="J143"/>
      <c r="K143"/>
      <c r="L143"/>
      <c r="M143"/>
      <c r="N143"/>
    </row>
    <row r="144" spans="2:14" x14ac:dyDescent="0.35">
      <c r="B144"/>
      <c r="C144"/>
      <c r="D144"/>
      <c r="E144"/>
      <c r="F144"/>
      <c r="G144"/>
      <c r="H144"/>
      <c r="I144"/>
      <c r="J144"/>
      <c r="K144"/>
      <c r="L144"/>
      <c r="M144"/>
      <c r="N144"/>
    </row>
    <row r="145" spans="2:14" x14ac:dyDescent="0.35">
      <c r="B145"/>
      <c r="C145"/>
      <c r="D145"/>
      <c r="E145"/>
      <c r="F145"/>
      <c r="G145"/>
      <c r="H145"/>
      <c r="I145"/>
      <c r="J145"/>
      <c r="K145"/>
      <c r="L145"/>
      <c r="M145"/>
      <c r="N145"/>
    </row>
    <row r="146" spans="2:14" x14ac:dyDescent="0.35">
      <c r="B146"/>
      <c r="C146"/>
      <c r="D146"/>
      <c r="E146"/>
      <c r="F146"/>
      <c r="G146"/>
      <c r="H146"/>
      <c r="I146"/>
      <c r="J146"/>
      <c r="K146"/>
      <c r="L146"/>
      <c r="M146"/>
      <c r="N146"/>
    </row>
    <row r="147" spans="2:14" x14ac:dyDescent="0.35">
      <c r="B147"/>
      <c r="C147"/>
      <c r="D147"/>
      <c r="E147"/>
      <c r="F147"/>
      <c r="G147"/>
      <c r="H147"/>
      <c r="I147"/>
      <c r="J147"/>
      <c r="K147"/>
      <c r="L147"/>
      <c r="M147"/>
      <c r="N147"/>
    </row>
    <row r="148" spans="2:14" x14ac:dyDescent="0.35">
      <c r="B148"/>
      <c r="C148"/>
      <c r="D148"/>
      <c r="E148"/>
      <c r="F148"/>
      <c r="G148"/>
      <c r="H148"/>
      <c r="I148"/>
      <c r="J148"/>
      <c r="K148"/>
      <c r="L148"/>
      <c r="M148"/>
      <c r="N148"/>
    </row>
    <row r="149" spans="2:14" x14ac:dyDescent="0.35">
      <c r="B149"/>
      <c r="C149"/>
      <c r="D149"/>
      <c r="E149"/>
      <c r="F149"/>
      <c r="G149"/>
      <c r="H149"/>
      <c r="I149"/>
      <c r="J149"/>
      <c r="K149"/>
      <c r="L149"/>
      <c r="M149"/>
      <c r="N149"/>
    </row>
    <row r="150" spans="2:14" x14ac:dyDescent="0.35">
      <c r="B150"/>
      <c r="C150"/>
      <c r="D150"/>
      <c r="E150"/>
      <c r="F150"/>
      <c r="G150"/>
      <c r="H150"/>
      <c r="I150"/>
      <c r="J150"/>
      <c r="K150"/>
      <c r="L150"/>
      <c r="M150"/>
      <c r="N150"/>
    </row>
    <row r="151" spans="2:14" x14ac:dyDescent="0.35">
      <c r="B151"/>
      <c r="C151"/>
      <c r="D151"/>
      <c r="E151"/>
      <c r="F151"/>
      <c r="G151"/>
      <c r="H151"/>
      <c r="I151"/>
      <c r="J151"/>
      <c r="K151"/>
      <c r="L151"/>
      <c r="M151"/>
      <c r="N151"/>
    </row>
    <row r="152" spans="2:14" x14ac:dyDescent="0.35">
      <c r="B152"/>
      <c r="C152"/>
      <c r="D152"/>
      <c r="E152"/>
      <c r="F152"/>
      <c r="G152"/>
      <c r="H152"/>
      <c r="I152"/>
      <c r="J152"/>
      <c r="K152"/>
      <c r="L152"/>
      <c r="M152"/>
      <c r="N152"/>
    </row>
    <row r="153" spans="2:14" x14ac:dyDescent="0.35">
      <c r="B153"/>
      <c r="C153"/>
      <c r="D153"/>
      <c r="E153"/>
      <c r="F153"/>
      <c r="G153"/>
      <c r="H153"/>
      <c r="I153"/>
      <c r="J153"/>
      <c r="K153"/>
      <c r="L153"/>
      <c r="M153"/>
      <c r="N153"/>
    </row>
    <row r="154" spans="2:14" x14ac:dyDescent="0.35">
      <c r="B154"/>
      <c r="C154"/>
      <c r="D154"/>
      <c r="E154"/>
      <c r="F154"/>
      <c r="G154"/>
      <c r="H154"/>
      <c r="I154"/>
      <c r="J154"/>
      <c r="K154"/>
      <c r="L154"/>
      <c r="M154"/>
      <c r="N154"/>
    </row>
    <row r="155" spans="2:14" x14ac:dyDescent="0.35">
      <c r="B155"/>
      <c r="C155"/>
      <c r="D155"/>
      <c r="E155"/>
      <c r="F155"/>
      <c r="G155"/>
      <c r="H155"/>
      <c r="I155"/>
      <c r="J155"/>
      <c r="K155"/>
      <c r="L155"/>
      <c r="M155"/>
      <c r="N155"/>
    </row>
    <row r="156" spans="2:14" x14ac:dyDescent="0.35">
      <c r="B156"/>
      <c r="C156"/>
      <c r="D156"/>
      <c r="E156"/>
      <c r="F156"/>
      <c r="G156"/>
      <c r="H156"/>
      <c r="I156"/>
      <c r="J156"/>
      <c r="K156"/>
      <c r="L156"/>
      <c r="M156"/>
      <c r="N156"/>
    </row>
    <row r="157" spans="2:14" x14ac:dyDescent="0.35">
      <c r="N157"/>
    </row>
    <row r="158" spans="2:14" x14ac:dyDescent="0.35">
      <c r="N158"/>
    </row>
    <row r="159" spans="2:14" x14ac:dyDescent="0.35">
      <c r="N159"/>
    </row>
    <row r="160" spans="2:14" x14ac:dyDescent="0.35">
      <c r="N160"/>
    </row>
    <row r="161" spans="14:14" x14ac:dyDescent="0.35">
      <c r="N161"/>
    </row>
    <row r="162" spans="14:14" x14ac:dyDescent="0.35">
      <c r="N162"/>
    </row>
    <row r="163" spans="14:14" x14ac:dyDescent="0.35">
      <c r="N163"/>
    </row>
    <row r="164" spans="14:14" x14ac:dyDescent="0.35">
      <c r="N164"/>
    </row>
    <row r="165" spans="14:14" x14ac:dyDescent="0.35">
      <c r="N165"/>
    </row>
    <row r="166" spans="14:14" x14ac:dyDescent="0.35">
      <c r="N166"/>
    </row>
    <row r="167" spans="14:14" x14ac:dyDescent="0.35">
      <c r="N167"/>
    </row>
    <row r="168" spans="14:14" x14ac:dyDescent="0.35">
      <c r="N168"/>
    </row>
    <row r="169" spans="14:14" x14ac:dyDescent="0.35">
      <c r="N169"/>
    </row>
    <row r="170" spans="14:14" x14ac:dyDescent="0.35">
      <c r="N170"/>
    </row>
    <row r="171" spans="14:14" x14ac:dyDescent="0.35">
      <c r="N171"/>
    </row>
    <row r="172" spans="14:14" x14ac:dyDescent="0.35">
      <c r="N172"/>
    </row>
  </sheetData>
  <mergeCells count="54">
    <mergeCell ref="B2:Z2"/>
    <mergeCell ref="C6:M6"/>
    <mergeCell ref="I7:M7"/>
    <mergeCell ref="G7:H7"/>
    <mergeCell ref="E7:F7"/>
    <mergeCell ref="C7:D7"/>
    <mergeCell ref="O7:O8"/>
    <mergeCell ref="B3:Z4"/>
    <mergeCell ref="P6:Z6"/>
    <mergeCell ref="P7:Q7"/>
    <mergeCell ref="R7:S7"/>
    <mergeCell ref="T7:U7"/>
    <mergeCell ref="V7:Z7"/>
    <mergeCell ref="C31:M31"/>
    <mergeCell ref="C32:D32"/>
    <mergeCell ref="E32:F32"/>
    <mergeCell ref="G32:H32"/>
    <mergeCell ref="I32:M32"/>
    <mergeCell ref="O32:T32"/>
    <mergeCell ref="P25:V25"/>
    <mergeCell ref="O17:O18"/>
    <mergeCell ref="V29:V30"/>
    <mergeCell ref="V27:V28"/>
    <mergeCell ref="AD20:AE20"/>
    <mergeCell ref="AD21:AE21"/>
    <mergeCell ref="AD22:AE22"/>
    <mergeCell ref="AB6:AG6"/>
    <mergeCell ref="P16:Z16"/>
    <mergeCell ref="P17:Q17"/>
    <mergeCell ref="R17:S17"/>
    <mergeCell ref="T17:U17"/>
    <mergeCell ref="V17:Z17"/>
    <mergeCell ref="AB12:AG12"/>
    <mergeCell ref="AD13:AE13"/>
    <mergeCell ref="AD14:AE14"/>
    <mergeCell ref="AD15:AE15"/>
    <mergeCell ref="AD16:AE16"/>
    <mergeCell ref="AD17:AE17"/>
    <mergeCell ref="AD23:AE23"/>
    <mergeCell ref="AD24:AE24"/>
    <mergeCell ref="AB13:AC13"/>
    <mergeCell ref="AB14:AC14"/>
    <mergeCell ref="AB15:AC15"/>
    <mergeCell ref="AB16:AC16"/>
    <mergeCell ref="AB17:AC17"/>
    <mergeCell ref="AB18:AC18"/>
    <mergeCell ref="AB19:AC19"/>
    <mergeCell ref="AB20:AC20"/>
    <mergeCell ref="AB21:AC21"/>
    <mergeCell ref="AB22:AC22"/>
    <mergeCell ref="AB23:AC23"/>
    <mergeCell ref="AB24:AC24"/>
    <mergeCell ref="AD18:AE18"/>
    <mergeCell ref="AD19:AE19"/>
  </mergeCells>
  <conditionalFormatting sqref="C29:M2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Normal="100" workbookViewId="0">
      <selection activeCell="E24" sqref="E24"/>
    </sheetView>
  </sheetViews>
  <sheetFormatPr defaultRowHeight="14.5" x14ac:dyDescent="0.35"/>
  <sheetData>
    <row r="2" spans="2:24" ht="18.5" x14ac:dyDescent="0.45">
      <c r="B2" s="243" t="s">
        <v>752</v>
      </c>
      <c r="C2" s="243"/>
      <c r="D2" s="243"/>
      <c r="E2" s="243"/>
      <c r="F2" s="243"/>
      <c r="G2" s="243"/>
      <c r="H2" s="243"/>
      <c r="I2" s="243"/>
      <c r="J2" s="243"/>
      <c r="K2" s="243"/>
      <c r="L2" s="243"/>
      <c r="M2" s="243"/>
      <c r="N2" s="243"/>
      <c r="O2" s="243"/>
      <c r="P2" s="243"/>
      <c r="Q2" s="243"/>
      <c r="R2" s="243"/>
      <c r="S2" s="243"/>
      <c r="T2" s="243"/>
      <c r="U2" s="243"/>
      <c r="V2" s="243"/>
      <c r="W2" s="243"/>
      <c r="X2" s="243"/>
    </row>
    <row r="3" spans="2:24" ht="45.75" customHeight="1" x14ac:dyDescent="0.35">
      <c r="B3" s="244" t="s">
        <v>753</v>
      </c>
      <c r="C3" s="245"/>
      <c r="D3" s="245"/>
      <c r="E3" s="245"/>
      <c r="F3" s="245"/>
      <c r="G3" s="245"/>
      <c r="H3" s="245"/>
      <c r="I3" s="245"/>
      <c r="J3" s="245"/>
      <c r="K3" s="245"/>
      <c r="L3" s="245"/>
      <c r="M3" s="245"/>
      <c r="N3" s="245"/>
      <c r="O3" s="245"/>
      <c r="P3" s="245"/>
      <c r="Q3" s="245"/>
      <c r="R3" s="245"/>
      <c r="S3" s="245"/>
      <c r="T3" s="245"/>
      <c r="U3" s="245"/>
      <c r="V3" s="245"/>
      <c r="W3" s="245"/>
      <c r="X3" s="245"/>
    </row>
    <row r="4" spans="2:24" ht="69" customHeight="1" x14ac:dyDescent="0.35">
      <c r="B4" s="245"/>
      <c r="C4" s="245"/>
      <c r="D4" s="245"/>
      <c r="E4" s="245"/>
      <c r="F4" s="245"/>
      <c r="G4" s="245"/>
      <c r="H4" s="245"/>
      <c r="I4" s="245"/>
      <c r="J4" s="245"/>
      <c r="K4" s="245"/>
      <c r="L4" s="245"/>
      <c r="M4" s="245"/>
      <c r="N4" s="245"/>
      <c r="O4" s="245"/>
      <c r="P4" s="245"/>
      <c r="Q4" s="245"/>
      <c r="R4" s="245"/>
      <c r="S4" s="245"/>
      <c r="T4" s="245"/>
      <c r="U4" s="245"/>
      <c r="V4" s="245"/>
      <c r="W4" s="245"/>
      <c r="X4" s="245"/>
    </row>
    <row r="6" spans="2:24" x14ac:dyDescent="0.35">
      <c r="C6" s="236" t="s">
        <v>745</v>
      </c>
      <c r="D6" s="237"/>
      <c r="E6" s="237"/>
      <c r="F6" s="237"/>
      <c r="G6" s="237"/>
      <c r="H6" s="237"/>
      <c r="I6" s="237"/>
      <c r="J6" s="237"/>
      <c r="K6" s="237"/>
      <c r="L6" s="238"/>
      <c r="O6" s="236" t="s">
        <v>746</v>
      </c>
      <c r="P6" s="237"/>
      <c r="Q6" s="237"/>
      <c r="R6" s="237"/>
      <c r="S6" s="237"/>
      <c r="T6" s="237"/>
      <c r="U6" s="237"/>
      <c r="V6" s="237"/>
      <c r="W6" s="237"/>
      <c r="X6" s="238"/>
    </row>
    <row r="7" spans="2:24" x14ac:dyDescent="0.35">
      <c r="C7" s="259" t="s">
        <v>751</v>
      </c>
      <c r="D7" s="260"/>
      <c r="E7" s="259" t="s">
        <v>742</v>
      </c>
      <c r="F7" s="261"/>
      <c r="G7" s="260"/>
      <c r="H7" s="259" t="s">
        <v>743</v>
      </c>
      <c r="I7" s="261"/>
      <c r="J7" s="260"/>
      <c r="K7" s="259" t="s">
        <v>744</v>
      </c>
      <c r="L7" s="260"/>
      <c r="O7" s="259" t="s">
        <v>747</v>
      </c>
      <c r="P7" s="260"/>
      <c r="Q7" s="258" t="s">
        <v>748</v>
      </c>
      <c r="R7" s="258"/>
      <c r="S7" s="258" t="s">
        <v>750</v>
      </c>
      <c r="T7" s="258"/>
      <c r="U7" s="258"/>
      <c r="V7" s="258" t="s">
        <v>749</v>
      </c>
      <c r="W7" s="258"/>
      <c r="X7" s="258"/>
    </row>
    <row r="8" spans="2:24" x14ac:dyDescent="0.35">
      <c r="B8" s="2" t="s">
        <v>679</v>
      </c>
      <c r="C8" s="115" t="s">
        <v>755</v>
      </c>
      <c r="D8" s="115" t="s">
        <v>252</v>
      </c>
      <c r="E8" s="115" t="s">
        <v>755</v>
      </c>
      <c r="F8" s="115" t="s">
        <v>252</v>
      </c>
      <c r="G8" s="115" t="s">
        <v>252</v>
      </c>
      <c r="H8" s="115" t="s">
        <v>755</v>
      </c>
      <c r="I8" s="115" t="s">
        <v>252</v>
      </c>
      <c r="J8" s="115" t="s">
        <v>252</v>
      </c>
      <c r="K8" s="115" t="s">
        <v>755</v>
      </c>
      <c r="L8" s="115" t="s">
        <v>252</v>
      </c>
      <c r="N8" s="2" t="s">
        <v>679</v>
      </c>
      <c r="O8" s="115" t="s">
        <v>755</v>
      </c>
      <c r="P8" s="115" t="s">
        <v>252</v>
      </c>
      <c r="Q8" s="115" t="s">
        <v>755</v>
      </c>
      <c r="R8" s="115" t="s">
        <v>252</v>
      </c>
      <c r="S8" s="115" t="s">
        <v>252</v>
      </c>
      <c r="T8" s="115" t="s">
        <v>755</v>
      </c>
      <c r="U8" s="115" t="s">
        <v>252</v>
      </c>
      <c r="V8" s="115" t="s">
        <v>252</v>
      </c>
      <c r="W8" s="115" t="s">
        <v>755</v>
      </c>
      <c r="X8" s="115" t="s">
        <v>252</v>
      </c>
    </row>
    <row r="9" spans="2:24" x14ac:dyDescent="0.35">
      <c r="B9" s="2" t="s">
        <v>754</v>
      </c>
      <c r="C9" s="115" t="s">
        <v>759</v>
      </c>
      <c r="D9" s="115" t="s">
        <v>759</v>
      </c>
      <c r="E9" s="115" t="s">
        <v>252</v>
      </c>
      <c r="F9" s="115" t="s">
        <v>252</v>
      </c>
      <c r="G9" s="115" t="s">
        <v>755</v>
      </c>
      <c r="H9" s="115" t="s">
        <v>756</v>
      </c>
      <c r="I9" s="115" t="s">
        <v>756</v>
      </c>
      <c r="J9" s="115" t="s">
        <v>757</v>
      </c>
      <c r="K9" s="115" t="s">
        <v>760</v>
      </c>
      <c r="L9" s="115" t="s">
        <v>758</v>
      </c>
      <c r="N9" s="2" t="s">
        <v>754</v>
      </c>
      <c r="O9" s="115" t="s">
        <v>759</v>
      </c>
      <c r="P9" s="115" t="s">
        <v>759</v>
      </c>
      <c r="Q9" s="115" t="s">
        <v>252</v>
      </c>
      <c r="R9" s="115" t="s">
        <v>252</v>
      </c>
      <c r="S9" s="115" t="s">
        <v>755</v>
      </c>
      <c r="T9" s="115" t="s">
        <v>756</v>
      </c>
      <c r="U9" s="115" t="s">
        <v>756</v>
      </c>
      <c r="V9" s="115" t="s">
        <v>757</v>
      </c>
      <c r="W9" s="115" t="s">
        <v>760</v>
      </c>
      <c r="X9" s="115" t="s">
        <v>758</v>
      </c>
    </row>
    <row r="10" spans="2:24" x14ac:dyDescent="0.35">
      <c r="B10" s="22" t="s">
        <v>166</v>
      </c>
      <c r="C10" s="76">
        <v>-1575.36254242517</v>
      </c>
      <c r="D10" s="76">
        <v>-1183.7335825903499</v>
      </c>
      <c r="E10" s="76">
        <v>-1951.5106488360502</v>
      </c>
      <c r="F10" s="76">
        <v>-1092.46179626341</v>
      </c>
      <c r="G10" s="76">
        <v>-1868.8693342188199</v>
      </c>
      <c r="H10" s="76">
        <v>-1903.4375</v>
      </c>
      <c r="I10" s="76">
        <v>-979.64071856287399</v>
      </c>
      <c r="J10" s="76">
        <v>-1237.62886597938</v>
      </c>
      <c r="K10" s="169"/>
      <c r="L10" s="169"/>
      <c r="N10" s="2">
        <v>4</v>
      </c>
      <c r="O10" s="76">
        <v>-1600.6548792625701</v>
      </c>
      <c r="P10" s="76">
        <v>-1181.9365464933701</v>
      </c>
      <c r="Q10" s="76">
        <v>-1296.2993290117099</v>
      </c>
      <c r="R10" s="76">
        <v>-941.0812510660071</v>
      </c>
      <c r="S10" s="76">
        <v>-1023.29793878825</v>
      </c>
      <c r="T10" s="76">
        <v>-1042.1635986517999</v>
      </c>
      <c r="U10" s="76">
        <v>-751.97825812160204</v>
      </c>
      <c r="V10" s="76">
        <v>-816.88547621354496</v>
      </c>
      <c r="W10" s="76">
        <v>-813.641755634638</v>
      </c>
      <c r="X10" s="76">
        <v>-648.10060256746101</v>
      </c>
    </row>
    <row r="11" spans="2:24" x14ac:dyDescent="0.35">
      <c r="B11" s="2">
        <v>6</v>
      </c>
      <c r="C11" s="76">
        <v>-1601.6466509842701</v>
      </c>
      <c r="D11" s="76">
        <v>-1210.95639285435</v>
      </c>
      <c r="E11" s="76">
        <v>-1925.1421800947799</v>
      </c>
      <c r="F11" s="76">
        <v>-1107.1173336798299</v>
      </c>
      <c r="G11" s="76">
        <v>-1794.9764002044301</v>
      </c>
      <c r="H11" s="76">
        <v>-1753.9838337182398</v>
      </c>
      <c r="I11" s="76">
        <v>-939.85426008968602</v>
      </c>
      <c r="J11" s="76">
        <v>-1321.4905450500501</v>
      </c>
      <c r="K11" s="76">
        <v>-1891.6666666666601</v>
      </c>
      <c r="L11" s="76">
        <v>-686.66666666666606</v>
      </c>
      <c r="N11" s="2">
        <v>6</v>
      </c>
      <c r="O11" s="76">
        <v>-1624.03008749936</v>
      </c>
      <c r="P11" s="76">
        <v>-1201.9208652534801</v>
      </c>
      <c r="Q11" s="76">
        <v>-1314.87757284443</v>
      </c>
      <c r="R11" s="76">
        <v>-952.45174370604104</v>
      </c>
      <c r="S11" s="76">
        <v>-1051.1445618687301</v>
      </c>
      <c r="T11" s="76">
        <v>-1062.76788817237</v>
      </c>
      <c r="U11" s="76">
        <v>-760.39442185659402</v>
      </c>
      <c r="V11" s="76">
        <v>-832.35850812957608</v>
      </c>
      <c r="W11" s="76">
        <v>-866.82883679787699</v>
      </c>
      <c r="X11" s="76">
        <v>-670.00752769114899</v>
      </c>
    </row>
    <row r="12" spans="2:24" x14ac:dyDescent="0.35">
      <c r="B12" s="2">
        <v>8</v>
      </c>
      <c r="C12" s="76">
        <v>-1635.6447688564401</v>
      </c>
      <c r="D12" s="76">
        <v>-1209.77824869446</v>
      </c>
      <c r="E12" s="76">
        <v>-1885.7402435830199</v>
      </c>
      <c r="F12" s="76">
        <v>-1124.23176237862</v>
      </c>
      <c r="G12" s="76">
        <v>-1745.8955106327101</v>
      </c>
      <c r="H12" s="76">
        <v>-1708.6040779744501</v>
      </c>
      <c r="I12" s="76">
        <v>-932.82294587017395</v>
      </c>
      <c r="J12" s="76">
        <v>-1297.10948158253</v>
      </c>
      <c r="K12" s="76">
        <v>-1557.37704918032</v>
      </c>
      <c r="L12" s="76">
        <v>-799.43181818181802</v>
      </c>
      <c r="N12" s="2">
        <v>8</v>
      </c>
      <c r="O12" s="76">
        <v>-1615.8996145071201</v>
      </c>
      <c r="P12" s="76">
        <v>-1200.6013603945498</v>
      </c>
      <c r="Q12" s="76">
        <v>-1341.21327067882</v>
      </c>
      <c r="R12" s="76">
        <v>-973.9032262439141</v>
      </c>
      <c r="S12" s="76">
        <v>-1099.9962128862799</v>
      </c>
      <c r="T12" s="76">
        <v>-1124.4490005125501</v>
      </c>
      <c r="U12" s="76">
        <v>-788.37887314394106</v>
      </c>
      <c r="V12" s="76">
        <v>-880.80568720379108</v>
      </c>
      <c r="W12" s="76">
        <v>-935.58609085810394</v>
      </c>
      <c r="X12" s="76">
        <v>-733.50875928195501</v>
      </c>
    </row>
    <row r="13" spans="2:24" x14ac:dyDescent="0.35">
      <c r="B13" s="2">
        <v>10</v>
      </c>
      <c r="C13" s="76">
        <v>-1615.0422535211198</v>
      </c>
      <c r="D13" s="76">
        <v>-1221.65865812422</v>
      </c>
      <c r="E13" s="76">
        <v>-1851.5713452228799</v>
      </c>
      <c r="F13" s="76">
        <v>-1153.7922299141701</v>
      </c>
      <c r="G13" s="76">
        <v>-1675.5429003051099</v>
      </c>
      <c r="H13" s="76">
        <v>-1767.9131837512798</v>
      </c>
      <c r="I13" s="76">
        <v>-997.08434077656102</v>
      </c>
      <c r="J13" s="76">
        <v>-1318.38453914767</v>
      </c>
      <c r="K13" s="76">
        <v>-1128.82882882882</v>
      </c>
      <c r="L13" s="76">
        <v>-947.71084337349305</v>
      </c>
      <c r="N13" s="2">
        <v>10</v>
      </c>
      <c r="O13" s="76">
        <v>-1579.2502218278601</v>
      </c>
      <c r="P13" s="76">
        <v>-1208.3237306701899</v>
      </c>
      <c r="Q13" s="76">
        <v>-1383.6205940418299</v>
      </c>
      <c r="R13" s="76">
        <v>-999.822798487304</v>
      </c>
      <c r="S13" s="76">
        <v>-1159.43190661478</v>
      </c>
      <c r="T13" s="76">
        <v>-1205.3429947843999</v>
      </c>
      <c r="U13" s="76">
        <v>-830.53538657943</v>
      </c>
      <c r="V13" s="76">
        <v>-959.17055976253494</v>
      </c>
      <c r="W13" s="76">
        <v>-1026.1824760920099</v>
      </c>
      <c r="X13" s="76">
        <v>-819.57508250825003</v>
      </c>
    </row>
    <row r="14" spans="2:24" x14ac:dyDescent="0.35">
      <c r="B14" s="2">
        <v>12</v>
      </c>
      <c r="C14" s="76">
        <v>-1498.34586466165</v>
      </c>
      <c r="D14" s="76">
        <v>-1179.9139167862202</v>
      </c>
      <c r="E14" s="76">
        <v>-1787.7577583161301</v>
      </c>
      <c r="F14" s="76">
        <v>-1186.33299090995</v>
      </c>
      <c r="G14" s="76">
        <v>-1622.2906784020101</v>
      </c>
      <c r="H14" s="76">
        <v>-1790.6863427537201</v>
      </c>
      <c r="I14" s="76">
        <v>-1092.79315960912</v>
      </c>
      <c r="J14" s="76">
        <v>-1384.0509799939</v>
      </c>
      <c r="K14" s="76">
        <v>-1689.4366197183099</v>
      </c>
      <c r="L14" s="76">
        <v>-868.83910386965294</v>
      </c>
      <c r="N14" s="2">
        <v>12</v>
      </c>
      <c r="O14" s="76">
        <v>-1562.1022067363499</v>
      </c>
      <c r="P14" s="76">
        <v>-1213.0233822729699</v>
      </c>
      <c r="Q14" s="76">
        <v>-1428.45685729254</v>
      </c>
      <c r="R14" s="76">
        <v>-1058.2351307383999</v>
      </c>
      <c r="S14" s="76">
        <v>-1220.9912339851601</v>
      </c>
      <c r="T14" s="76">
        <v>-1305.3312147279601</v>
      </c>
      <c r="U14" s="76">
        <v>-925.04022637740593</v>
      </c>
      <c r="V14" s="76">
        <v>-1064.5256627185499</v>
      </c>
      <c r="W14" s="76">
        <v>-1125.55991041433</v>
      </c>
      <c r="X14" s="76">
        <v>-917.02840606199004</v>
      </c>
    </row>
    <row r="15" spans="2:24" x14ac:dyDescent="0.35">
      <c r="B15" s="2">
        <v>14</v>
      </c>
      <c r="C15" s="76">
        <v>-1274.77876106194</v>
      </c>
      <c r="D15" s="76">
        <v>-1101.44694533762</v>
      </c>
      <c r="E15" s="76">
        <v>-1667.1356660527899</v>
      </c>
      <c r="F15" s="76">
        <v>-1226.24692628809</v>
      </c>
      <c r="G15" s="76">
        <v>-1517.5043302116601</v>
      </c>
      <c r="H15" s="76">
        <v>-1800</v>
      </c>
      <c r="I15" s="76">
        <v>-1230.46413502109</v>
      </c>
      <c r="J15" s="76">
        <v>-1446.5043106160699</v>
      </c>
      <c r="K15" s="76">
        <v>-2139.4495412844003</v>
      </c>
      <c r="L15" s="76">
        <v>-1084.4611528821999</v>
      </c>
      <c r="N15" s="2">
        <v>14</v>
      </c>
      <c r="O15" s="76">
        <v>-1472.7305475504299</v>
      </c>
      <c r="P15" s="76">
        <v>-1194.7828257613501</v>
      </c>
      <c r="Q15" s="76">
        <v>-1455.99111252182</v>
      </c>
      <c r="R15" s="76">
        <v>-1135.1773049645301</v>
      </c>
      <c r="S15" s="76">
        <v>-1274.2866323907399</v>
      </c>
      <c r="T15" s="76">
        <v>-1401.91657271702</v>
      </c>
      <c r="U15" s="76">
        <v>-1059.38387042912</v>
      </c>
      <c r="V15" s="76">
        <v>-1192.1774872159999</v>
      </c>
      <c r="W15" s="76">
        <v>-1281.3767874958398</v>
      </c>
      <c r="X15" s="76">
        <v>-1090.99829351535</v>
      </c>
    </row>
    <row r="16" spans="2:24" x14ac:dyDescent="0.35">
      <c r="B16" s="2">
        <v>16</v>
      </c>
      <c r="C16" s="76">
        <v>-1259.0361445783101</v>
      </c>
      <c r="D16" s="76">
        <v>-1233.4821428571399</v>
      </c>
      <c r="E16" s="76">
        <v>-1447.11961526655</v>
      </c>
      <c r="F16" s="76">
        <v>-1253.2156529817801</v>
      </c>
      <c r="G16" s="76">
        <v>-1361.3279506239901</v>
      </c>
      <c r="H16" s="76">
        <v>-1735.1615530817198</v>
      </c>
      <c r="I16" s="76">
        <v>-1475.41201488569</v>
      </c>
      <c r="J16" s="76">
        <v>-1558.3365019011399</v>
      </c>
      <c r="K16" s="76">
        <v>-2319.6721311475399</v>
      </c>
      <c r="L16" s="76">
        <v>-1889.2857142857099</v>
      </c>
      <c r="N16" s="2">
        <v>16</v>
      </c>
      <c r="O16" s="76">
        <v>-1339.4285714285702</v>
      </c>
      <c r="P16" s="76">
        <v>-1245.7924836601301</v>
      </c>
      <c r="Q16" s="76">
        <v>-1393.9024390243899</v>
      </c>
      <c r="R16" s="76">
        <v>-1206.6449734543501</v>
      </c>
      <c r="S16" s="76">
        <v>-1242.18850456474</v>
      </c>
      <c r="T16" s="76">
        <v>-1469.4155925416001</v>
      </c>
      <c r="U16" s="76">
        <v>-1213.2102644671299</v>
      </c>
      <c r="V16" s="76">
        <v>-1305.3699809262901</v>
      </c>
      <c r="W16" s="76">
        <v>-1430.1264852433799</v>
      </c>
      <c r="X16" s="76">
        <v>-1345.63511768795</v>
      </c>
    </row>
    <row r="17" spans="2:24" x14ac:dyDescent="0.35">
      <c r="B17" s="2">
        <v>18</v>
      </c>
      <c r="C17" s="169"/>
      <c r="D17" s="76">
        <v>-1250</v>
      </c>
      <c r="E17" s="76">
        <v>-1478.8494660695801</v>
      </c>
      <c r="F17" s="76">
        <v>-1395.4341182815001</v>
      </c>
      <c r="G17" s="76">
        <v>-1372.5289810860199</v>
      </c>
      <c r="H17" s="76">
        <v>-2178</v>
      </c>
      <c r="I17" s="76">
        <v>-1853.65853658536</v>
      </c>
      <c r="J17" s="76">
        <v>-1668.4959349593398</v>
      </c>
      <c r="K17" s="169"/>
      <c r="L17" s="169"/>
      <c r="N17" s="2">
        <v>18</v>
      </c>
      <c r="O17" s="169"/>
      <c r="P17" s="76">
        <v>-1142.55319148936</v>
      </c>
      <c r="Q17" s="76">
        <v>-1314.2857142857099</v>
      </c>
      <c r="R17" s="76">
        <v>-1205.5729166666599</v>
      </c>
      <c r="S17" s="76">
        <v>-1271.52542372881</v>
      </c>
      <c r="T17" s="76">
        <v>-1476.7441860465101</v>
      </c>
      <c r="U17" s="76">
        <v>-1370.39297977871</v>
      </c>
      <c r="V17" s="76">
        <v>-1384.86980999296</v>
      </c>
      <c r="W17" s="76">
        <v>-1603.6067892503499</v>
      </c>
      <c r="X17" s="76">
        <v>-1544.2527447904902</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7">
      <colorScale>
        <cfvo type="min"/>
        <cfvo type="percentile" val="50"/>
        <cfvo type="max"/>
        <color rgb="FFF8696B"/>
        <color rgb="FFFFEB84"/>
        <color rgb="FF63BE7B"/>
      </colorScale>
    </cfRule>
  </conditionalFormatting>
  <conditionalFormatting sqref="C10:L17">
    <cfRule type="colorScale" priority="8">
      <colorScale>
        <cfvo type="min"/>
        <cfvo type="percentile" val="50"/>
        <cfvo type="max"/>
        <color rgb="FFF8696B"/>
        <color rgb="FFFFEB84"/>
        <color rgb="FF63BE7B"/>
      </colorScale>
    </cfRule>
  </conditionalFormatting>
  <conditionalFormatting sqref="O10:X17">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70" zoomScaleNormal="70" workbookViewId="0">
      <selection activeCell="M36" sqref="M36"/>
    </sheetView>
  </sheetViews>
  <sheetFormatPr defaultRowHeight="14.5" x14ac:dyDescent="0.35"/>
  <sheetData>
    <row r="2" spans="2:34" ht="18.5" x14ac:dyDescent="0.45">
      <c r="B2" s="243" t="s">
        <v>499</v>
      </c>
      <c r="C2" s="243"/>
      <c r="D2" s="243"/>
      <c r="E2" s="243"/>
      <c r="F2" s="243"/>
      <c r="G2" s="243"/>
      <c r="H2" s="243"/>
      <c r="I2" s="243"/>
      <c r="J2" s="243"/>
      <c r="K2" s="243"/>
      <c r="L2" s="243"/>
      <c r="M2" s="243"/>
      <c r="N2" s="243"/>
      <c r="O2" s="243"/>
      <c r="P2" s="243"/>
      <c r="Q2" s="243"/>
      <c r="R2" s="243"/>
      <c r="S2" s="243"/>
      <c r="T2" s="243"/>
      <c r="U2" s="243"/>
      <c r="V2" s="243"/>
      <c r="W2" s="243"/>
      <c r="X2" s="243"/>
      <c r="Y2" s="243"/>
      <c r="Z2" s="243"/>
      <c r="AA2" s="243"/>
      <c r="AB2" s="243"/>
      <c r="AC2" s="243"/>
      <c r="AD2" s="94"/>
      <c r="AE2" s="94"/>
      <c r="AF2" s="94"/>
      <c r="AG2" s="94"/>
      <c r="AH2" s="94"/>
    </row>
    <row r="3" spans="2:34" ht="59.25" customHeight="1" x14ac:dyDescent="0.45">
      <c r="B3" s="244" t="s">
        <v>558</v>
      </c>
      <c r="C3" s="245"/>
      <c r="D3" s="245"/>
      <c r="E3" s="245"/>
      <c r="F3" s="245"/>
      <c r="G3" s="245"/>
      <c r="H3" s="245"/>
      <c r="I3" s="245"/>
      <c r="J3" s="245"/>
      <c r="K3" s="245"/>
      <c r="L3" s="245"/>
      <c r="M3" s="245"/>
      <c r="N3" s="245"/>
      <c r="O3" s="245"/>
      <c r="P3" s="245"/>
      <c r="Q3" s="245"/>
      <c r="R3" s="245"/>
      <c r="S3" s="245"/>
      <c r="T3" s="245"/>
      <c r="U3" s="245"/>
      <c r="V3" s="245"/>
      <c r="W3" s="245"/>
      <c r="X3" s="245"/>
      <c r="Y3" s="245"/>
      <c r="Z3" s="245"/>
      <c r="AA3" s="245"/>
      <c r="AB3" s="245"/>
      <c r="AC3" s="245"/>
      <c r="AD3" s="94"/>
      <c r="AE3" s="94"/>
      <c r="AF3" s="94"/>
      <c r="AG3" s="94"/>
      <c r="AH3" s="94"/>
    </row>
    <row r="4" spans="2:34" ht="40.5" customHeight="1" x14ac:dyDescent="0.45">
      <c r="B4" s="245"/>
      <c r="C4" s="245"/>
      <c r="D4" s="245"/>
      <c r="E4" s="245"/>
      <c r="F4" s="245"/>
      <c r="G4" s="245"/>
      <c r="H4" s="245"/>
      <c r="I4" s="245"/>
      <c r="J4" s="245"/>
      <c r="K4" s="245"/>
      <c r="L4" s="245"/>
      <c r="M4" s="245"/>
      <c r="N4" s="245"/>
      <c r="O4" s="245"/>
      <c r="P4" s="245"/>
      <c r="Q4" s="245"/>
      <c r="R4" s="245"/>
      <c r="S4" s="245"/>
      <c r="T4" s="245"/>
      <c r="U4" s="245"/>
      <c r="V4" s="245"/>
      <c r="W4" s="245"/>
      <c r="X4" s="245"/>
      <c r="Y4" s="245"/>
      <c r="Z4" s="245"/>
      <c r="AA4" s="245"/>
      <c r="AB4" s="245"/>
      <c r="AC4" s="245"/>
      <c r="AD4" s="94"/>
      <c r="AE4" s="94"/>
      <c r="AF4" s="94"/>
      <c r="AG4" s="94"/>
      <c r="AH4" s="94"/>
    </row>
    <row r="5" spans="2:34" ht="15" customHeight="1" x14ac:dyDescent="0.4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4"/>
      <c r="AE5" s="94"/>
      <c r="AF5" s="94"/>
      <c r="AG5" s="94"/>
      <c r="AH5" s="94"/>
    </row>
    <row r="6" spans="2:34" ht="15" customHeight="1" x14ac:dyDescent="0.45">
      <c r="B6" s="72" t="s">
        <v>497</v>
      </c>
      <c r="C6" s="72">
        <v>1</v>
      </c>
      <c r="D6" s="72">
        <v>2</v>
      </c>
      <c r="E6" s="72">
        <v>3</v>
      </c>
      <c r="F6" s="72">
        <v>4</v>
      </c>
      <c r="G6" s="72">
        <v>5</v>
      </c>
      <c r="H6" s="72">
        <v>6</v>
      </c>
      <c r="I6" s="72">
        <v>7</v>
      </c>
      <c r="J6" s="72">
        <v>8</v>
      </c>
      <c r="K6" s="72">
        <v>9</v>
      </c>
      <c r="L6" s="72" t="s">
        <v>4</v>
      </c>
      <c r="M6" s="65"/>
      <c r="N6" s="65"/>
      <c r="O6" s="65"/>
      <c r="W6" s="65"/>
      <c r="X6" s="65"/>
      <c r="Y6" s="65"/>
      <c r="Z6" s="65"/>
      <c r="AA6" s="65"/>
      <c r="AB6" s="65"/>
      <c r="AC6" s="65"/>
      <c r="AD6" s="94"/>
      <c r="AE6" s="94"/>
      <c r="AF6" s="94"/>
      <c r="AG6" s="94"/>
      <c r="AH6" s="94"/>
    </row>
    <row r="7" spans="2:34" ht="15" customHeight="1" x14ac:dyDescent="0.45">
      <c r="B7" s="2" t="s">
        <v>56</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4"/>
      <c r="AE7" s="94"/>
      <c r="AF7" s="94"/>
      <c r="AG7" s="94"/>
      <c r="AH7" s="94"/>
    </row>
    <row r="8" spans="2:34" ht="15" customHeight="1" x14ac:dyDescent="0.45">
      <c r="B8" s="2" t="s">
        <v>54</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4"/>
      <c r="AE8" s="94"/>
      <c r="AF8" s="94"/>
      <c r="AG8" s="94"/>
      <c r="AH8" s="94"/>
    </row>
    <row r="9" spans="2:34" ht="15" customHeight="1" x14ac:dyDescent="0.45">
      <c r="B9" s="65"/>
      <c r="C9" s="65"/>
      <c r="D9" s="65"/>
      <c r="E9" s="65"/>
      <c r="F9" s="65"/>
      <c r="G9" s="65"/>
      <c r="H9" s="65"/>
      <c r="I9" s="65"/>
      <c r="J9" s="65"/>
      <c r="K9" s="65"/>
      <c r="L9" s="65"/>
      <c r="M9" s="65"/>
      <c r="N9" s="65"/>
      <c r="O9" s="65"/>
      <c r="W9" s="65"/>
      <c r="X9" s="65"/>
      <c r="Y9" s="65"/>
      <c r="Z9" s="65"/>
      <c r="AA9" s="65"/>
      <c r="AB9" s="65"/>
      <c r="AC9" s="65"/>
      <c r="AD9" s="94"/>
      <c r="AE9" s="94"/>
      <c r="AF9" s="94"/>
      <c r="AG9" s="94"/>
      <c r="AH9" s="94"/>
    </row>
    <row r="10" spans="2:34" x14ac:dyDescent="0.35">
      <c r="B10" s="235" t="s">
        <v>112</v>
      </c>
      <c r="C10" s="235"/>
      <c r="D10" s="235"/>
      <c r="E10" s="235"/>
      <c r="F10" s="235"/>
      <c r="G10" s="235"/>
      <c r="H10" s="235"/>
      <c r="I10" s="235"/>
      <c r="Q10" s="235" t="s">
        <v>113</v>
      </c>
      <c r="R10" s="235"/>
      <c r="S10" s="235"/>
      <c r="T10" s="235"/>
      <c r="U10" s="235"/>
      <c r="V10" s="235"/>
      <c r="W10" s="235"/>
    </row>
    <row r="11" spans="2:34" x14ac:dyDescent="0.35">
      <c r="B11" s="2" t="s">
        <v>500</v>
      </c>
      <c r="C11" s="2" t="s">
        <v>1</v>
      </c>
      <c r="D11" s="2" t="s">
        <v>110</v>
      </c>
      <c r="E11" s="2" t="s">
        <v>111</v>
      </c>
      <c r="F11" s="2" t="s">
        <v>5</v>
      </c>
      <c r="G11" s="2" t="s">
        <v>6</v>
      </c>
      <c r="H11" s="2" t="s">
        <v>334</v>
      </c>
      <c r="I11" s="2" t="s">
        <v>7</v>
      </c>
      <c r="Q11" s="2" t="s">
        <v>500</v>
      </c>
      <c r="R11" s="2" t="s">
        <v>1</v>
      </c>
      <c r="S11" s="2" t="s">
        <v>110</v>
      </c>
      <c r="T11" s="2" t="s">
        <v>111</v>
      </c>
      <c r="U11" s="2" t="s">
        <v>5</v>
      </c>
      <c r="V11" s="2" t="s">
        <v>6</v>
      </c>
      <c r="W11" s="2" t="s">
        <v>7</v>
      </c>
    </row>
    <row r="12" spans="2:34" x14ac:dyDescent="0.35">
      <c r="B12" s="95">
        <v>5.7503226563416637E-2</v>
      </c>
      <c r="C12" s="97">
        <v>0.5345183620790801</v>
      </c>
      <c r="D12" s="99">
        <f>SUM(C18:K18)</f>
        <v>0.20931596855567292</v>
      </c>
      <c r="E12" s="101">
        <f>SUM(C20:N20)</f>
        <v>5.8852516719464981E-2</v>
      </c>
      <c r="F12" s="134">
        <v>0.10576227879910993</v>
      </c>
      <c r="G12" s="135">
        <v>3.4353261594401274E-2</v>
      </c>
      <c r="H12" s="4">
        <v>6.42</v>
      </c>
      <c r="I12" s="4">
        <v>142461</v>
      </c>
      <c r="Q12" s="95">
        <v>2.1349824634244945E-2</v>
      </c>
      <c r="R12" s="97">
        <v>0.42726964806660628</v>
      </c>
      <c r="S12" s="99">
        <v>0.26719583935699154</v>
      </c>
      <c r="T12" s="101">
        <v>6.6883063746215318E-2</v>
      </c>
      <c r="U12" s="136">
        <v>0.19299139678886515</v>
      </c>
      <c r="V12" s="135">
        <v>2.4861636254041319E-2</v>
      </c>
      <c r="W12" s="4">
        <v>109983</v>
      </c>
    </row>
    <row r="14" spans="2:34" x14ac:dyDescent="0.35">
      <c r="B14" s="235" t="s">
        <v>495</v>
      </c>
      <c r="C14" s="235"/>
      <c r="D14" s="235"/>
      <c r="E14" s="235"/>
      <c r="F14" s="235"/>
      <c r="G14" s="235"/>
      <c r="H14" s="235"/>
      <c r="I14" s="235"/>
      <c r="J14" s="235"/>
      <c r="K14" s="235"/>
      <c r="L14" s="235"/>
      <c r="M14" s="235"/>
      <c r="N14" s="235"/>
      <c r="Q14" s="235" t="s">
        <v>498</v>
      </c>
      <c r="R14" s="235"/>
      <c r="S14" s="235"/>
      <c r="T14" s="235"/>
      <c r="U14" s="235"/>
      <c r="V14" s="235"/>
      <c r="W14" s="235"/>
      <c r="X14" s="235"/>
      <c r="Y14" s="235"/>
      <c r="Z14" s="235"/>
      <c r="AA14" s="235"/>
      <c r="AB14" s="235"/>
      <c r="AC14" s="235"/>
    </row>
    <row r="15" spans="2:34" ht="15" customHeight="1" x14ac:dyDescent="0.35">
      <c r="B15" s="266" t="s">
        <v>496</v>
      </c>
      <c r="C15" s="74">
        <v>147</v>
      </c>
      <c r="D15" s="74">
        <v>258</v>
      </c>
      <c r="E15" s="74">
        <v>369</v>
      </c>
      <c r="F15" s="74">
        <v>14</v>
      </c>
      <c r="G15" s="74">
        <v>25</v>
      </c>
      <c r="H15" s="74">
        <v>36</v>
      </c>
      <c r="I15" s="74">
        <v>47</v>
      </c>
      <c r="J15" s="74">
        <v>58</v>
      </c>
      <c r="K15" s="74">
        <v>69</v>
      </c>
      <c r="M15" s="264" t="s">
        <v>6</v>
      </c>
      <c r="N15" s="262">
        <v>3.4353261594401274E-2</v>
      </c>
      <c r="Q15" s="266" t="s">
        <v>496</v>
      </c>
      <c r="R15" s="74">
        <v>147</v>
      </c>
      <c r="S15" s="74">
        <v>258</v>
      </c>
      <c r="T15" s="74">
        <v>369</v>
      </c>
      <c r="U15" s="74">
        <v>14</v>
      </c>
      <c r="V15" s="74">
        <v>25</v>
      </c>
      <c r="W15" s="74">
        <v>36</v>
      </c>
      <c r="X15" s="74">
        <v>47</v>
      </c>
      <c r="Y15" s="74">
        <v>58</v>
      </c>
      <c r="Z15" s="74">
        <v>69</v>
      </c>
      <c r="AB15" s="264" t="s">
        <v>6</v>
      </c>
      <c r="AC15" s="262">
        <v>2.4861636254041319E-2</v>
      </c>
    </row>
    <row r="16" spans="2:34" x14ac:dyDescent="0.35">
      <c r="B16" s="265"/>
      <c r="C16" s="95">
        <v>1.9464977120732137E-2</v>
      </c>
      <c r="D16" s="95">
        <v>1.9019124721342252E-2</v>
      </c>
      <c r="E16" s="95">
        <v>1.9019124721342252E-2</v>
      </c>
      <c r="F16" s="97">
        <v>7.837615862959052E-2</v>
      </c>
      <c r="G16" s="97">
        <v>8.8795025225859442E-2</v>
      </c>
      <c r="H16" s="97">
        <v>0.10011732957878682</v>
      </c>
      <c r="I16" s="97">
        <v>9.7993664202745509E-2</v>
      </c>
      <c r="J16" s="97">
        <v>8.9405139035550862E-2</v>
      </c>
      <c r="K16" s="97">
        <v>7.9831045406546994E-2</v>
      </c>
      <c r="M16" s="265"/>
      <c r="N16" s="263"/>
      <c r="Q16" s="265"/>
      <c r="R16" s="95">
        <v>6.5557291609759294E-3</v>
      </c>
      <c r="S16" s="95">
        <v>7.7576128404881831E-3</v>
      </c>
      <c r="T16" s="95">
        <v>7.0364826327808314E-3</v>
      </c>
      <c r="U16" s="97">
        <v>4.9780420610457982E-2</v>
      </c>
      <c r="V16" s="97">
        <v>7.4993408072156612E-2</v>
      </c>
      <c r="W16" s="97">
        <v>8.9195602956820594E-2</v>
      </c>
      <c r="X16" s="97">
        <v>8.8550048643881329E-2</v>
      </c>
      <c r="Y16" s="97">
        <v>7.4447869216151583E-2</v>
      </c>
      <c r="Z16" s="97">
        <v>5.0098651609794244E-2</v>
      </c>
      <c r="AB16" s="265"/>
      <c r="AC16" s="263"/>
    </row>
    <row r="17" spans="2:29" x14ac:dyDescent="0.35">
      <c r="B17" s="265" t="s">
        <v>110</v>
      </c>
      <c r="C17" s="22">
        <v>2</v>
      </c>
      <c r="D17" s="22" t="s">
        <v>114</v>
      </c>
      <c r="E17" s="22" t="s">
        <v>115</v>
      </c>
      <c r="F17" s="22">
        <v>4</v>
      </c>
      <c r="G17" s="22">
        <v>5</v>
      </c>
      <c r="H17" s="22">
        <v>6</v>
      </c>
      <c r="I17" s="22" t="s">
        <v>117</v>
      </c>
      <c r="J17" s="22" t="s">
        <v>116</v>
      </c>
      <c r="K17" s="22">
        <v>8</v>
      </c>
      <c r="Q17" s="265" t="s">
        <v>110</v>
      </c>
      <c r="R17" s="22">
        <v>2</v>
      </c>
      <c r="S17" s="22" t="s">
        <v>114</v>
      </c>
      <c r="T17" s="22" t="s">
        <v>115</v>
      </c>
      <c r="U17" s="22">
        <v>4</v>
      </c>
      <c r="V17" s="22">
        <v>5</v>
      </c>
      <c r="W17" s="22">
        <v>6</v>
      </c>
      <c r="X17" s="22" t="s">
        <v>117</v>
      </c>
      <c r="Y17" s="22" t="s">
        <v>116</v>
      </c>
      <c r="Z17" s="22">
        <v>8</v>
      </c>
    </row>
    <row r="18" spans="2:29" x14ac:dyDescent="0.35">
      <c r="B18" s="265"/>
      <c r="C18" s="99">
        <v>2.5272791270679339E-2</v>
      </c>
      <c r="D18" s="99">
        <v>2.2527279127067933E-2</v>
      </c>
      <c r="E18" s="99">
        <v>2.5425319723102194E-2</v>
      </c>
      <c r="F18" s="99">
        <v>2.1975830106769918E-2</v>
      </c>
      <c r="G18" s="99">
        <v>1.7470374281356331E-2</v>
      </c>
      <c r="H18" s="99">
        <v>2.0802534318901795E-2</v>
      </c>
      <c r="I18" s="99">
        <v>2.6539950721576909E-2</v>
      </c>
      <c r="J18" s="99">
        <v>2.3982165904024404E-2</v>
      </c>
      <c r="K18" s="99">
        <v>2.5319723102194065E-2</v>
      </c>
      <c r="Q18" s="265"/>
      <c r="R18" s="99">
        <v>2.4058263549821338E-2</v>
      </c>
      <c r="S18" s="99">
        <v>2.3085385923279054E-2</v>
      </c>
      <c r="T18" s="99">
        <v>3.5805533582462745E-2</v>
      </c>
      <c r="U18" s="99">
        <v>3.5178163898056974E-2</v>
      </c>
      <c r="V18" s="99">
        <v>3.0568360564814562E-2</v>
      </c>
      <c r="W18" s="99">
        <v>3.431439404271569E-2</v>
      </c>
      <c r="X18" s="99">
        <v>3.7214842293809045E-2</v>
      </c>
      <c r="Y18" s="99">
        <v>2.3567278579416821E-2</v>
      </c>
      <c r="Z18" s="99">
        <v>2.3403616922615313E-2</v>
      </c>
    </row>
    <row r="19" spans="2:29" x14ac:dyDescent="0.35">
      <c r="B19" s="265" t="s">
        <v>111</v>
      </c>
      <c r="C19" s="2">
        <v>1</v>
      </c>
      <c r="D19" s="2">
        <v>2</v>
      </c>
      <c r="E19" s="2">
        <v>3</v>
      </c>
      <c r="F19" s="2">
        <v>4</v>
      </c>
      <c r="G19" s="2">
        <v>5</v>
      </c>
      <c r="H19" s="2">
        <v>6</v>
      </c>
      <c r="I19" s="2">
        <v>7</v>
      </c>
      <c r="J19" s="2">
        <v>8</v>
      </c>
      <c r="K19" s="2">
        <v>9</v>
      </c>
      <c r="L19" s="2" t="s">
        <v>4</v>
      </c>
      <c r="M19" s="2" t="s">
        <v>119</v>
      </c>
      <c r="N19" s="2" t="s">
        <v>118</v>
      </c>
      <c r="Q19" s="265" t="s">
        <v>111</v>
      </c>
      <c r="R19" s="2">
        <v>1</v>
      </c>
      <c r="S19" s="2">
        <v>2</v>
      </c>
      <c r="T19" s="2">
        <v>3</v>
      </c>
      <c r="U19" s="2">
        <v>4</v>
      </c>
      <c r="V19" s="2">
        <v>5</v>
      </c>
      <c r="W19" s="2">
        <v>6</v>
      </c>
      <c r="X19" s="2">
        <v>7</v>
      </c>
      <c r="Y19" s="2">
        <v>8</v>
      </c>
      <c r="Z19" s="2">
        <v>9</v>
      </c>
      <c r="AA19" s="2" t="s">
        <v>4</v>
      </c>
      <c r="AB19" s="2" t="s">
        <v>119</v>
      </c>
      <c r="AC19" s="2" t="s">
        <v>118</v>
      </c>
    </row>
    <row r="20" spans="2:29" x14ac:dyDescent="0.35">
      <c r="B20" s="265"/>
      <c r="C20" s="101">
        <v>5.0569048457116041E-3</v>
      </c>
      <c r="D20" s="101">
        <v>4.3177284993546877E-3</v>
      </c>
      <c r="E20" s="101">
        <v>4.3294614572333689E-3</v>
      </c>
      <c r="F20" s="101">
        <v>1.6074152293793266E-3</v>
      </c>
      <c r="G20" s="101">
        <v>4.4937228675349054E-3</v>
      </c>
      <c r="H20" s="101">
        <v>1.7247448081661387E-3</v>
      </c>
      <c r="I20" s="101">
        <v>4.7753138566232547E-3</v>
      </c>
      <c r="J20" s="101">
        <v>4.3294614572333689E-3</v>
      </c>
      <c r="K20" s="101">
        <v>5.0686378035902854E-3</v>
      </c>
      <c r="L20" s="101">
        <v>1.0841253079901443E-2</v>
      </c>
      <c r="M20" s="101">
        <v>1.0559662090813094E-2</v>
      </c>
      <c r="N20" s="101">
        <v>1.748210723923501E-3</v>
      </c>
      <c r="Q20" s="265"/>
      <c r="R20" s="101">
        <v>4.4734186192411556E-3</v>
      </c>
      <c r="S20" s="101">
        <v>5.9463735304547067E-3</v>
      </c>
      <c r="T20" s="101">
        <v>6.3828046152587222E-3</v>
      </c>
      <c r="U20" s="101">
        <v>4.9644035896456726E-3</v>
      </c>
      <c r="V20" s="101">
        <v>7.1192820708654977E-3</v>
      </c>
      <c r="W20" s="101">
        <v>4.8371111899111682E-3</v>
      </c>
      <c r="X20" s="101">
        <v>6.4464508151259739E-3</v>
      </c>
      <c r="Y20" s="101">
        <v>6.3646199867252208E-3</v>
      </c>
      <c r="Z20" s="101">
        <v>4.5006955620414063E-3</v>
      </c>
      <c r="AA20" s="101">
        <v>9.2014220379513199E-3</v>
      </c>
      <c r="AB20" s="101">
        <v>5.0189574752461741E-3</v>
      </c>
      <c r="AC20" s="101">
        <v>1.6275242537483066E-3</v>
      </c>
    </row>
    <row r="21" spans="2:29" x14ac:dyDescent="0.35">
      <c r="B21" s="265" t="s">
        <v>5</v>
      </c>
      <c r="C21" s="2">
        <v>1</v>
      </c>
      <c r="D21" s="2">
        <v>2</v>
      </c>
      <c r="E21" s="2">
        <v>3</v>
      </c>
      <c r="F21" s="2">
        <v>4</v>
      </c>
      <c r="G21" s="2">
        <v>5</v>
      </c>
      <c r="H21" s="2">
        <v>6</v>
      </c>
      <c r="I21" s="2">
        <v>7</v>
      </c>
      <c r="J21" s="2">
        <v>8</v>
      </c>
      <c r="K21" s="2">
        <v>9</v>
      </c>
      <c r="L21" s="2" t="s">
        <v>4</v>
      </c>
      <c r="Q21" s="265" t="s">
        <v>5</v>
      </c>
      <c r="R21" s="2">
        <v>1</v>
      </c>
      <c r="S21" s="2">
        <v>2</v>
      </c>
      <c r="T21" s="2">
        <v>3</v>
      </c>
      <c r="U21" s="2">
        <v>4</v>
      </c>
      <c r="V21" s="2">
        <v>5</v>
      </c>
      <c r="W21" s="2">
        <v>6</v>
      </c>
      <c r="X21" s="2">
        <v>7</v>
      </c>
      <c r="Y21" s="2">
        <v>8</v>
      </c>
      <c r="Z21" s="2">
        <v>9</v>
      </c>
      <c r="AA21" s="2" t="s">
        <v>4</v>
      </c>
    </row>
    <row r="22" spans="2:29" x14ac:dyDescent="0.35">
      <c r="B22" s="265"/>
      <c r="C22" s="103">
        <v>9.5991183551989677E-3</v>
      </c>
      <c r="D22" s="103">
        <v>9.8447996293722501E-3</v>
      </c>
      <c r="E22" s="103">
        <v>7.9741122131671109E-3</v>
      </c>
      <c r="F22" s="103">
        <v>7.6512168242536555E-3</v>
      </c>
      <c r="G22" s="103">
        <v>9.4376706607422391E-3</v>
      </c>
      <c r="H22" s="103">
        <v>7.6582362892300346E-3</v>
      </c>
      <c r="I22" s="103">
        <v>8.177676697482119E-3</v>
      </c>
      <c r="J22" s="103">
        <v>1.0093990636033723E-2</v>
      </c>
      <c r="K22" s="103">
        <v>1.0016776521293548E-2</v>
      </c>
      <c r="L22" s="103">
        <v>2.5308680972336288E-2</v>
      </c>
      <c r="Q22" s="265"/>
      <c r="R22" s="103">
        <v>1.1351306920927173E-2</v>
      </c>
      <c r="S22" s="103">
        <v>1.8096882020932657E-2</v>
      </c>
      <c r="T22" s="103">
        <v>1.6140610444407913E-2</v>
      </c>
      <c r="U22" s="103">
        <v>1.6444736697901256E-2</v>
      </c>
      <c r="V22" s="103">
        <v>1.9206531864759714E-2</v>
      </c>
      <c r="W22" s="103">
        <v>1.658995013425393E-2</v>
      </c>
      <c r="X22" s="103">
        <v>1.5874842457120938E-2</v>
      </c>
      <c r="Y22" s="103">
        <v>1.8313332237382872E-2</v>
      </c>
      <c r="Z22" s="103">
        <v>1.1438982957970301E-2</v>
      </c>
      <c r="AA22" s="103">
        <v>4.9534221053208399E-2</v>
      </c>
    </row>
    <row r="24" spans="2:29" x14ac:dyDescent="0.35">
      <c r="B24" s="235" t="s">
        <v>270</v>
      </c>
      <c r="C24" s="235"/>
      <c r="D24" s="235"/>
      <c r="E24" s="235"/>
      <c r="F24" s="235"/>
      <c r="G24" s="235"/>
      <c r="H24" s="235"/>
      <c r="I24" s="235"/>
      <c r="J24" s="235"/>
      <c r="K24" s="235"/>
      <c r="L24" s="235"/>
      <c r="M24" s="235"/>
      <c r="N24" s="235"/>
      <c r="Q24" s="235" t="s">
        <v>271</v>
      </c>
      <c r="R24" s="235"/>
      <c r="S24" s="235"/>
      <c r="T24" s="235"/>
      <c r="U24" s="235"/>
      <c r="V24" s="235"/>
      <c r="W24" s="235"/>
      <c r="X24" s="235"/>
      <c r="Y24" s="235"/>
      <c r="Z24" s="235"/>
      <c r="AA24" s="235"/>
      <c r="AB24" s="235"/>
      <c r="AC24" s="235"/>
    </row>
    <row r="25" spans="2:29" ht="15" customHeight="1" x14ac:dyDescent="0.35">
      <c r="B25" s="266" t="s">
        <v>496</v>
      </c>
      <c r="C25" s="74">
        <v>147</v>
      </c>
      <c r="D25" s="74">
        <v>258</v>
      </c>
      <c r="E25" s="74">
        <v>369</v>
      </c>
      <c r="F25" s="74">
        <v>14</v>
      </c>
      <c r="G25" s="74">
        <v>25</v>
      </c>
      <c r="H25" s="74">
        <v>36</v>
      </c>
      <c r="I25" s="74">
        <v>47</v>
      </c>
      <c r="J25" s="74">
        <v>58</v>
      </c>
      <c r="K25" s="74">
        <v>69</v>
      </c>
      <c r="Q25" s="266" t="s">
        <v>496</v>
      </c>
      <c r="R25" s="74">
        <v>147</v>
      </c>
      <c r="S25" s="74">
        <v>258</v>
      </c>
      <c r="T25" s="74">
        <v>369</v>
      </c>
      <c r="U25" s="74">
        <v>14</v>
      </c>
      <c r="V25" s="74">
        <v>25</v>
      </c>
      <c r="W25" s="74">
        <v>36</v>
      </c>
      <c r="X25" s="74">
        <v>47</v>
      </c>
      <c r="Y25" s="74">
        <v>58</v>
      </c>
      <c r="Z25" s="74">
        <v>69</v>
      </c>
    </row>
    <row r="26" spans="2:29" x14ac:dyDescent="0.35">
      <c r="B26" s="265"/>
      <c r="C26" s="96">
        <v>6.4883257069107128E-3</v>
      </c>
      <c r="D26" s="96">
        <v>6.3397082404474175E-3</v>
      </c>
      <c r="E26" s="96">
        <v>6.3397082404474175E-3</v>
      </c>
      <c r="F26" s="98">
        <v>2.6125386209863505E-2</v>
      </c>
      <c r="G26" s="98">
        <v>2.9598341741953148E-2</v>
      </c>
      <c r="H26" s="98">
        <v>3.3372443192928938E-2</v>
      </c>
      <c r="I26" s="98">
        <v>3.2664554734248501E-2</v>
      </c>
      <c r="J26" s="98">
        <v>2.9801713011850289E-2</v>
      </c>
      <c r="K26" s="98">
        <v>2.6610348468848997E-2</v>
      </c>
      <c r="Q26" s="265"/>
      <c r="R26" s="96">
        <v>2.185243053658643E-3</v>
      </c>
      <c r="S26" s="96">
        <v>2.5858709468293945E-3</v>
      </c>
      <c r="T26" s="96">
        <v>2.3454942109269439E-3</v>
      </c>
      <c r="U26" s="98">
        <v>1.6593473536819326E-2</v>
      </c>
      <c r="V26" s="98">
        <v>2.4997802690718871E-2</v>
      </c>
      <c r="W26" s="98">
        <v>2.9731867652273532E-2</v>
      </c>
      <c r="X26" s="98">
        <v>2.9516682881293776E-2</v>
      </c>
      <c r="Y26" s="98">
        <v>2.4815956405383862E-2</v>
      </c>
      <c r="Z26" s="98">
        <v>1.6699550536598082E-2</v>
      </c>
    </row>
    <row r="27" spans="2:29" x14ac:dyDescent="0.35">
      <c r="B27" s="265" t="s">
        <v>110</v>
      </c>
      <c r="C27" s="22">
        <v>2</v>
      </c>
      <c r="D27" s="22" t="s">
        <v>114</v>
      </c>
      <c r="E27" s="22" t="s">
        <v>115</v>
      </c>
      <c r="F27" s="22">
        <v>4</v>
      </c>
      <c r="G27" s="22">
        <v>5</v>
      </c>
      <c r="H27" s="22">
        <v>6</v>
      </c>
      <c r="I27" s="22" t="s">
        <v>117</v>
      </c>
      <c r="J27" s="22" t="s">
        <v>116</v>
      </c>
      <c r="K27" s="22">
        <v>8</v>
      </c>
      <c r="Q27" s="265" t="s">
        <v>110</v>
      </c>
      <c r="R27" s="22">
        <v>2</v>
      </c>
      <c r="S27" s="22" t="s">
        <v>114</v>
      </c>
      <c r="T27" s="22" t="s">
        <v>115</v>
      </c>
      <c r="U27" s="22">
        <v>4</v>
      </c>
      <c r="V27" s="22">
        <v>5</v>
      </c>
      <c r="W27" s="22">
        <v>6</v>
      </c>
      <c r="X27" s="22" t="s">
        <v>117</v>
      </c>
      <c r="Y27" s="22" t="s">
        <v>116</v>
      </c>
      <c r="Z27" s="22">
        <v>8</v>
      </c>
    </row>
    <row r="28" spans="2:29" x14ac:dyDescent="0.35">
      <c r="B28" s="265"/>
      <c r="C28" s="100">
        <v>8.4242637568931137E-3</v>
      </c>
      <c r="D28" s="100">
        <v>7.5090930423559778E-3</v>
      </c>
      <c r="E28" s="100">
        <v>8.4751065743673987E-3</v>
      </c>
      <c r="F28" s="100">
        <v>7.3252767022566395E-3</v>
      </c>
      <c r="G28" s="100">
        <v>5.8234580937854439E-3</v>
      </c>
      <c r="H28" s="100">
        <v>6.9341781063005986E-3</v>
      </c>
      <c r="I28" s="100">
        <v>8.8466502405256369E-3</v>
      </c>
      <c r="J28" s="100">
        <v>7.9940553013414673E-3</v>
      </c>
      <c r="K28" s="100">
        <v>8.4399077007313549E-3</v>
      </c>
      <c r="Q28" s="265"/>
      <c r="R28" s="100">
        <v>8.0194211832737786E-3</v>
      </c>
      <c r="S28" s="100">
        <v>7.6951286410930179E-3</v>
      </c>
      <c r="T28" s="100">
        <v>1.1935177860820914E-2</v>
      </c>
      <c r="U28" s="100">
        <v>1.1726054632685659E-2</v>
      </c>
      <c r="V28" s="100">
        <v>1.0189453521604854E-2</v>
      </c>
      <c r="W28" s="100">
        <v>1.1438131347571897E-2</v>
      </c>
      <c r="X28" s="100">
        <v>1.2404947431269681E-2</v>
      </c>
      <c r="Y28" s="100">
        <v>7.8557595264722741E-3</v>
      </c>
      <c r="Z28" s="100">
        <v>7.8012056408717709E-3</v>
      </c>
    </row>
    <row r="29" spans="2:29" x14ac:dyDescent="0.35">
      <c r="B29" s="265" t="s">
        <v>111</v>
      </c>
      <c r="C29" s="2">
        <v>1</v>
      </c>
      <c r="D29" s="2">
        <v>2</v>
      </c>
      <c r="E29" s="2">
        <v>3</v>
      </c>
      <c r="F29" s="2">
        <v>4</v>
      </c>
      <c r="G29" s="2">
        <v>5</v>
      </c>
      <c r="H29" s="2">
        <v>6</v>
      </c>
      <c r="I29" s="2">
        <v>7</v>
      </c>
      <c r="J29" s="2">
        <v>8</v>
      </c>
      <c r="K29" s="2">
        <v>9</v>
      </c>
      <c r="L29" s="2" t="s">
        <v>4</v>
      </c>
      <c r="M29" s="2" t="s">
        <v>119</v>
      </c>
      <c r="N29" s="2" t="s">
        <v>118</v>
      </c>
      <c r="Q29" s="265" t="s">
        <v>111</v>
      </c>
      <c r="R29" s="2">
        <v>1</v>
      </c>
      <c r="S29" s="2">
        <v>2</v>
      </c>
      <c r="T29" s="2">
        <v>3</v>
      </c>
      <c r="U29" s="2">
        <v>4</v>
      </c>
      <c r="V29" s="2">
        <v>5</v>
      </c>
      <c r="W29" s="2">
        <v>6</v>
      </c>
      <c r="X29" s="2">
        <v>7</v>
      </c>
      <c r="Y29" s="2">
        <v>8</v>
      </c>
      <c r="Z29" s="2">
        <v>9</v>
      </c>
      <c r="AA29" s="2" t="s">
        <v>4</v>
      </c>
      <c r="AB29" s="2" t="s">
        <v>119</v>
      </c>
      <c r="AC29" s="2" t="s">
        <v>118</v>
      </c>
    </row>
    <row r="30" spans="2:29" x14ac:dyDescent="0.35">
      <c r="B30" s="265"/>
      <c r="C30" s="102">
        <v>1.6856349485705347E-3</v>
      </c>
      <c r="D30" s="102">
        <v>1.4392428331182292E-3</v>
      </c>
      <c r="E30" s="102">
        <v>1.4431538190777897E-3</v>
      </c>
      <c r="F30" s="102">
        <v>5.3580507645977556E-4</v>
      </c>
      <c r="G30" s="102">
        <v>1.497907622511635E-3</v>
      </c>
      <c r="H30" s="102">
        <v>5.7491493605537952E-4</v>
      </c>
      <c r="I30" s="102">
        <v>1.591771285541085E-3</v>
      </c>
      <c r="J30" s="102">
        <v>1.4431538190777897E-3</v>
      </c>
      <c r="K30" s="102">
        <v>1.6895459345300952E-3</v>
      </c>
      <c r="L30" s="102">
        <v>3.6137510266338146E-3</v>
      </c>
      <c r="M30" s="102">
        <v>3.5198873636043647E-3</v>
      </c>
      <c r="N30" s="102">
        <v>5.8273690797450031E-4</v>
      </c>
      <c r="Q30" s="265"/>
      <c r="R30" s="102">
        <v>1.4911395397470518E-3</v>
      </c>
      <c r="S30" s="102">
        <v>1.982124510151569E-3</v>
      </c>
      <c r="T30" s="102">
        <v>2.1276015384195739E-3</v>
      </c>
      <c r="U30" s="102">
        <v>1.6548011965485576E-3</v>
      </c>
      <c r="V30" s="102">
        <v>2.3730940236218324E-3</v>
      </c>
      <c r="W30" s="102">
        <v>1.612370396637056E-3</v>
      </c>
      <c r="X30" s="102">
        <v>2.1488169383753245E-3</v>
      </c>
      <c r="Y30" s="102">
        <v>2.1215399955750737E-3</v>
      </c>
      <c r="Z30" s="102">
        <v>1.500231854013802E-3</v>
      </c>
      <c r="AA30" s="102">
        <v>1.3144888625644742E-3</v>
      </c>
      <c r="AB30" s="102">
        <v>7.1699392503516768E-4</v>
      </c>
      <c r="AC30" s="102">
        <v>2.3250346482118667E-4</v>
      </c>
    </row>
    <row r="31" spans="2:29" x14ac:dyDescent="0.35">
      <c r="B31" s="265" t="s">
        <v>5</v>
      </c>
      <c r="C31" s="2">
        <v>1</v>
      </c>
      <c r="D31" s="2">
        <v>2</v>
      </c>
      <c r="E31" s="2">
        <v>3</v>
      </c>
      <c r="F31" s="2">
        <v>4</v>
      </c>
      <c r="G31" s="2">
        <v>5</v>
      </c>
      <c r="H31" s="2">
        <v>6</v>
      </c>
      <c r="I31" s="2">
        <v>7</v>
      </c>
      <c r="J31" s="2">
        <v>8</v>
      </c>
      <c r="K31" s="2">
        <v>9</v>
      </c>
      <c r="L31" s="2" t="s">
        <v>4</v>
      </c>
      <c r="Q31" s="265" t="s">
        <v>5</v>
      </c>
      <c r="R31" s="2">
        <v>1</v>
      </c>
      <c r="S31" s="2">
        <v>2</v>
      </c>
      <c r="T31" s="2">
        <v>3</v>
      </c>
      <c r="U31" s="2">
        <v>4</v>
      </c>
      <c r="V31" s="2">
        <v>5</v>
      </c>
      <c r="W31" s="2">
        <v>6</v>
      </c>
      <c r="X31" s="2">
        <v>7</v>
      </c>
      <c r="Y31" s="2">
        <v>8</v>
      </c>
      <c r="Z31" s="2">
        <v>9</v>
      </c>
      <c r="AA31" s="2" t="s">
        <v>4</v>
      </c>
    </row>
    <row r="32" spans="2:29" x14ac:dyDescent="0.35">
      <c r="B32" s="265"/>
      <c r="C32" s="104">
        <f>C22/3</f>
        <v>3.199706118399656E-3</v>
      </c>
      <c r="D32" s="104">
        <f t="shared" ref="D32:L32" si="0">D22/3</f>
        <v>3.2815998764574167E-3</v>
      </c>
      <c r="E32" s="104">
        <f t="shared" si="0"/>
        <v>2.6580374043890368E-3</v>
      </c>
      <c r="F32" s="104">
        <f t="shared" si="0"/>
        <v>2.5504056080845518E-3</v>
      </c>
      <c r="G32" s="104">
        <f t="shared" si="0"/>
        <v>3.1458902202474129E-3</v>
      </c>
      <c r="H32" s="104">
        <f t="shared" si="0"/>
        <v>2.552745429743345E-3</v>
      </c>
      <c r="I32" s="104">
        <f t="shared" si="0"/>
        <v>2.7258922324940398E-3</v>
      </c>
      <c r="J32" s="104">
        <f t="shared" si="0"/>
        <v>3.3646635453445741E-3</v>
      </c>
      <c r="K32" s="104">
        <f t="shared" si="0"/>
        <v>3.3389255070978494E-3</v>
      </c>
      <c r="L32" s="104">
        <f t="shared" si="0"/>
        <v>8.4362269907787626E-3</v>
      </c>
      <c r="Q32" s="265"/>
      <c r="R32" s="104">
        <f>R22/3</f>
        <v>3.783768973642391E-3</v>
      </c>
      <c r="S32" s="104">
        <f t="shared" ref="S32:Z32" si="1">S22/3</f>
        <v>6.0322940069775519E-3</v>
      </c>
      <c r="T32" s="104">
        <f t="shared" si="1"/>
        <v>5.3802034814693046E-3</v>
      </c>
      <c r="U32" s="104">
        <f t="shared" si="1"/>
        <v>5.4815788993004188E-3</v>
      </c>
      <c r="V32" s="104">
        <f t="shared" si="1"/>
        <v>6.4021772882532383E-3</v>
      </c>
      <c r="W32" s="104">
        <f t="shared" si="1"/>
        <v>5.5299833780846431E-3</v>
      </c>
      <c r="X32" s="104">
        <f t="shared" si="1"/>
        <v>5.2916141523736459E-3</v>
      </c>
      <c r="Y32" s="104">
        <f t="shared" si="1"/>
        <v>6.1044440791276243E-3</v>
      </c>
      <c r="Z32" s="104">
        <f t="shared" si="1"/>
        <v>3.8129943193234337E-3</v>
      </c>
      <c r="AA32" s="104">
        <f>AA22/7</f>
        <v>7.076317293315486E-3</v>
      </c>
    </row>
    <row r="34" spans="17:26" x14ac:dyDescent="0.35">
      <c r="Q34" s="235" t="s">
        <v>1016</v>
      </c>
      <c r="R34" s="235"/>
      <c r="S34" s="235"/>
      <c r="T34" s="235"/>
      <c r="U34" s="235"/>
      <c r="V34" s="235"/>
      <c r="W34" s="235"/>
      <c r="X34" s="235"/>
      <c r="Y34" s="235"/>
      <c r="Z34" s="235"/>
    </row>
    <row r="35" spans="17:26" x14ac:dyDescent="0.35">
      <c r="Q35" s="258" t="s">
        <v>162</v>
      </c>
      <c r="R35" s="258"/>
      <c r="S35" s="242" t="s">
        <v>9</v>
      </c>
      <c r="T35" s="242"/>
      <c r="U35" s="242" t="s">
        <v>10</v>
      </c>
      <c r="V35" s="242"/>
      <c r="W35" s="242" t="s">
        <v>8</v>
      </c>
      <c r="X35" s="242"/>
      <c r="Y35" s="242" t="s">
        <v>1015</v>
      </c>
      <c r="Z35" s="242"/>
    </row>
    <row r="36" spans="17:26" x14ac:dyDescent="0.35">
      <c r="Q36" s="267" t="s">
        <v>1013</v>
      </c>
      <c r="R36" s="267"/>
      <c r="S36" s="268"/>
      <c r="T36" s="269"/>
      <c r="U36" s="270">
        <v>0.47599999999999998</v>
      </c>
      <c r="V36" s="271"/>
      <c r="W36" s="270">
        <v>0.40600000000000003</v>
      </c>
      <c r="X36" s="271"/>
      <c r="Y36" s="270">
        <v>0.11899999999999999</v>
      </c>
      <c r="Z36" s="271"/>
    </row>
    <row r="37" spans="17:26" x14ac:dyDescent="0.35">
      <c r="Q37" s="267" t="s">
        <v>1012</v>
      </c>
      <c r="R37" s="267"/>
      <c r="S37" s="270">
        <v>0.14599999999999999</v>
      </c>
      <c r="T37" s="271"/>
      <c r="U37" s="270">
        <v>0.245</v>
      </c>
      <c r="V37" s="271"/>
      <c r="W37" s="270">
        <v>0.49</v>
      </c>
      <c r="X37" s="271"/>
      <c r="Y37" s="270">
        <v>0.11899999999999999</v>
      </c>
      <c r="Z37" s="271"/>
    </row>
    <row r="38" spans="17:26" x14ac:dyDescent="0.35">
      <c r="Q38" s="267" t="s">
        <v>1014</v>
      </c>
      <c r="R38" s="267"/>
      <c r="S38" s="268"/>
      <c r="T38" s="269"/>
      <c r="U38" s="270">
        <v>0.47199999999999998</v>
      </c>
      <c r="V38" s="271"/>
      <c r="W38" s="270">
        <v>0.434</v>
      </c>
      <c r="X38" s="271"/>
      <c r="Y38" s="270">
        <v>9.4399999999999998E-2</v>
      </c>
      <c r="Z38" s="271"/>
    </row>
    <row r="58" spans="2:12" x14ac:dyDescent="0.35">
      <c r="B58" s="8"/>
      <c r="C58" s="8"/>
      <c r="D58" s="8"/>
      <c r="E58" s="8"/>
      <c r="F58" s="8"/>
      <c r="G58" s="8"/>
      <c r="H58" s="8"/>
      <c r="I58" s="8"/>
      <c r="J58" s="8"/>
      <c r="K58" s="8"/>
      <c r="L58" s="8"/>
    </row>
  </sheetData>
  <mergeCells count="49">
    <mergeCell ref="Q38:R38"/>
    <mergeCell ref="S38:T38"/>
    <mergeCell ref="U38:V38"/>
    <mergeCell ref="W38:X38"/>
    <mergeCell ref="Y38:Z38"/>
    <mergeCell ref="Q37:R37"/>
    <mergeCell ref="S37:T37"/>
    <mergeCell ref="U37:V37"/>
    <mergeCell ref="W37:X37"/>
    <mergeCell ref="Y37:Z37"/>
    <mergeCell ref="Q36:R36"/>
    <mergeCell ref="S36:T36"/>
    <mergeCell ref="U36:V36"/>
    <mergeCell ref="W36:X36"/>
    <mergeCell ref="Y36:Z36"/>
    <mergeCell ref="Q34:Z34"/>
    <mergeCell ref="Q35:R35"/>
    <mergeCell ref="S35:T35"/>
    <mergeCell ref="U35:V35"/>
    <mergeCell ref="W35:X35"/>
    <mergeCell ref="Y35:Z35"/>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B24:N24"/>
    <mergeCell ref="B25:B26"/>
    <mergeCell ref="B27:B28"/>
    <mergeCell ref="B15:B16"/>
    <mergeCell ref="B17:B18"/>
    <mergeCell ref="B19:B20"/>
    <mergeCell ref="B21:B22"/>
    <mergeCell ref="B14:N14"/>
    <mergeCell ref="N15:N16"/>
    <mergeCell ref="M15:M16"/>
    <mergeCell ref="B10:I10"/>
    <mergeCell ref="Q10:W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election activeCell="J33" sqref="J33"/>
    </sheetView>
  </sheetViews>
  <sheetFormatPr defaultRowHeight="14.5" x14ac:dyDescent="0.35"/>
  <sheetData>
    <row r="2" spans="2:54" ht="18.5" x14ac:dyDescent="0.45">
      <c r="B2" s="243" t="s">
        <v>669</v>
      </c>
      <c r="C2" s="243"/>
      <c r="D2" s="243"/>
      <c r="E2" s="243"/>
      <c r="F2" s="243"/>
      <c r="G2" s="243"/>
      <c r="H2" s="243"/>
      <c r="I2" s="243"/>
      <c r="J2" s="243"/>
      <c r="K2" s="243"/>
      <c r="L2" s="243"/>
      <c r="M2" s="243"/>
      <c r="N2" s="243"/>
      <c r="O2" s="243"/>
      <c r="P2" s="243"/>
      <c r="Q2" s="243"/>
      <c r="R2" s="243"/>
      <c r="S2" s="243"/>
      <c r="T2" s="243"/>
      <c r="U2" s="243"/>
      <c r="V2" s="243"/>
      <c r="W2" s="243"/>
      <c r="X2" s="243"/>
      <c r="Y2" s="243"/>
    </row>
    <row r="3" spans="2:54" ht="83.25" customHeight="1" x14ac:dyDescent="0.35">
      <c r="B3" s="244" t="s">
        <v>668</v>
      </c>
      <c r="C3" s="244"/>
      <c r="D3" s="244"/>
      <c r="E3" s="244"/>
      <c r="F3" s="244"/>
      <c r="G3" s="244"/>
      <c r="H3" s="244"/>
      <c r="I3" s="244"/>
      <c r="J3" s="244"/>
      <c r="K3" s="244"/>
      <c r="L3" s="244"/>
      <c r="M3" s="244"/>
      <c r="N3" s="244"/>
      <c r="O3" s="244"/>
      <c r="P3" s="244"/>
      <c r="Q3" s="244"/>
      <c r="R3" s="244"/>
      <c r="S3" s="244"/>
      <c r="T3" s="244"/>
      <c r="U3" s="244"/>
      <c r="V3" s="244"/>
      <c r="W3" s="244"/>
      <c r="X3" s="244"/>
      <c r="Y3" s="244"/>
    </row>
    <row r="4" spans="2:54" ht="84.75" customHeight="1" x14ac:dyDescent="0.35">
      <c r="B4" s="244"/>
      <c r="C4" s="244"/>
      <c r="D4" s="244"/>
      <c r="E4" s="244"/>
      <c r="F4" s="244"/>
      <c r="G4" s="244"/>
      <c r="H4" s="244"/>
      <c r="I4" s="244"/>
      <c r="J4" s="244"/>
      <c r="K4" s="244"/>
      <c r="L4" s="244"/>
      <c r="M4" s="244"/>
      <c r="N4" s="244"/>
      <c r="O4" s="244"/>
      <c r="P4" s="244"/>
      <c r="Q4" s="244"/>
      <c r="R4" s="244"/>
      <c r="S4" s="244"/>
      <c r="T4" s="244"/>
      <c r="U4" s="244"/>
      <c r="V4" s="244"/>
      <c r="W4" s="244"/>
      <c r="X4" s="244"/>
      <c r="Y4" s="244"/>
    </row>
    <row r="6" spans="2:54" x14ac:dyDescent="0.35">
      <c r="C6" s="235" t="s">
        <v>642</v>
      </c>
      <c r="D6" s="235"/>
      <c r="E6" s="235"/>
      <c r="F6" s="235"/>
      <c r="G6" s="235"/>
      <c r="H6" s="235"/>
      <c r="I6" s="235"/>
      <c r="J6" s="235"/>
      <c r="K6" s="235"/>
      <c r="M6" s="235" t="s">
        <v>648</v>
      </c>
      <c r="N6" s="235"/>
      <c r="O6" s="235"/>
      <c r="P6" s="235"/>
      <c r="Q6" s="235"/>
      <c r="R6" s="235"/>
      <c r="S6" s="235"/>
      <c r="T6" s="235"/>
      <c r="U6" s="235"/>
      <c r="V6" s="235"/>
      <c r="W6" s="235"/>
      <c r="X6" s="235"/>
      <c r="Y6" s="235"/>
      <c r="Z6" s="235"/>
      <c r="AA6" s="235"/>
      <c r="AB6" s="235"/>
      <c r="AC6" s="235"/>
      <c r="AD6" s="235"/>
      <c r="AE6" s="235"/>
      <c r="AF6" s="235"/>
      <c r="AG6" s="235"/>
      <c r="AJ6" s="236" t="s">
        <v>666</v>
      </c>
      <c r="AK6" s="237"/>
      <c r="AL6" s="237"/>
      <c r="AM6" s="237"/>
      <c r="AN6" s="237"/>
      <c r="AO6" s="237"/>
      <c r="AP6" s="237"/>
      <c r="AQ6" s="237"/>
      <c r="AR6" s="238"/>
      <c r="AT6" s="236" t="s">
        <v>667</v>
      </c>
      <c r="AU6" s="237"/>
      <c r="AV6" s="237"/>
      <c r="AW6" s="237"/>
      <c r="AX6" s="237"/>
      <c r="AY6" s="237"/>
      <c r="AZ6" s="237"/>
      <c r="BA6" s="237"/>
      <c r="BB6" s="238"/>
    </row>
    <row r="7" spans="2:54" x14ac:dyDescent="0.35">
      <c r="C7" s="258" t="s">
        <v>959</v>
      </c>
      <c r="D7" s="258"/>
      <c r="E7" s="258"/>
      <c r="F7" s="258"/>
      <c r="G7" s="258"/>
      <c r="H7" s="258"/>
      <c r="I7" s="258"/>
      <c r="J7" s="258"/>
      <c r="K7" s="258"/>
      <c r="M7" s="242" t="s">
        <v>16</v>
      </c>
      <c r="N7" s="242"/>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I7" s="2" t="s">
        <v>592</v>
      </c>
      <c r="AJ7" s="2">
        <v>1</v>
      </c>
      <c r="AK7" s="2">
        <v>2</v>
      </c>
      <c r="AL7" s="2">
        <v>3</v>
      </c>
      <c r="AM7" s="2">
        <v>4</v>
      </c>
      <c r="AN7" s="2">
        <v>5</v>
      </c>
      <c r="AO7" s="2">
        <v>6</v>
      </c>
      <c r="AP7" s="2">
        <v>7</v>
      </c>
      <c r="AQ7" s="2">
        <v>8</v>
      </c>
      <c r="AR7" s="2">
        <v>9</v>
      </c>
      <c r="AS7" s="2" t="s">
        <v>592</v>
      </c>
      <c r="AT7" s="2">
        <v>1</v>
      </c>
      <c r="AU7" s="2">
        <v>2</v>
      </c>
      <c r="AV7" s="2">
        <v>3</v>
      </c>
      <c r="AW7" s="2">
        <v>4</v>
      </c>
      <c r="AX7" s="2">
        <v>5</v>
      </c>
      <c r="AY7" s="2">
        <v>6</v>
      </c>
      <c r="AZ7" s="2">
        <v>7</v>
      </c>
      <c r="BA7" s="2">
        <v>8</v>
      </c>
      <c r="BB7" s="2">
        <v>9</v>
      </c>
    </row>
    <row r="8" spans="2:54" x14ac:dyDescent="0.35">
      <c r="B8" s="2" t="s">
        <v>592</v>
      </c>
      <c r="C8" s="2">
        <v>1</v>
      </c>
      <c r="D8" s="2">
        <v>2</v>
      </c>
      <c r="E8" s="2">
        <v>3</v>
      </c>
      <c r="F8" s="2">
        <v>4</v>
      </c>
      <c r="G8" s="2">
        <v>5</v>
      </c>
      <c r="H8" s="2">
        <v>6</v>
      </c>
      <c r="I8" s="2">
        <v>7</v>
      </c>
      <c r="J8" s="2">
        <v>8</v>
      </c>
      <c r="K8" s="2">
        <v>9</v>
      </c>
      <c r="M8" s="242" t="s">
        <v>643</v>
      </c>
      <c r="N8" s="242"/>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v>1</v>
      </c>
      <c r="AJ8" s="77"/>
      <c r="AK8" s="73">
        <v>1.1500000000000001</v>
      </c>
      <c r="AL8" s="73">
        <v>1.05</v>
      </c>
      <c r="AM8" s="73">
        <v>0.60000000000000009</v>
      </c>
      <c r="AN8" s="73">
        <v>0.8</v>
      </c>
      <c r="AO8" s="73">
        <v>0.95000000000000007</v>
      </c>
      <c r="AP8" s="73">
        <v>0.9</v>
      </c>
      <c r="AQ8" s="73">
        <v>0.85000000000000009</v>
      </c>
      <c r="AR8" s="73">
        <v>0.95000000000000007</v>
      </c>
      <c r="AS8" s="2">
        <v>1</v>
      </c>
      <c r="AT8" s="77"/>
      <c r="AU8" s="73">
        <v>1.6</v>
      </c>
      <c r="AV8" s="73">
        <v>1.85</v>
      </c>
      <c r="AW8" s="73">
        <v>0.65</v>
      </c>
      <c r="AX8" s="73">
        <v>1.3</v>
      </c>
      <c r="AY8" s="73">
        <v>1.1000000000000001</v>
      </c>
      <c r="AZ8" s="73">
        <v>0.75</v>
      </c>
      <c r="BA8" s="73">
        <v>1.2000000000000002</v>
      </c>
      <c r="BB8" s="73">
        <v>1.05</v>
      </c>
    </row>
    <row r="9" spans="2:54" x14ac:dyDescent="0.35">
      <c r="B9" s="2">
        <v>1</v>
      </c>
      <c r="C9" s="77"/>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242" t="s">
        <v>644</v>
      </c>
      <c r="N9" s="242"/>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2</v>
      </c>
      <c r="AJ9" s="73">
        <v>1.55</v>
      </c>
      <c r="AK9" s="77"/>
      <c r="AL9" s="73">
        <v>0.7</v>
      </c>
      <c r="AM9" s="73">
        <v>0.9</v>
      </c>
      <c r="AN9" s="73">
        <v>0.55000000000000004</v>
      </c>
      <c r="AO9" s="73">
        <v>0.85000000000000009</v>
      </c>
      <c r="AP9" s="73">
        <v>0.9</v>
      </c>
      <c r="AQ9" s="73">
        <v>0.9</v>
      </c>
      <c r="AR9" s="73">
        <v>1</v>
      </c>
      <c r="AS9" s="2">
        <v>2</v>
      </c>
      <c r="AT9" s="73">
        <v>2.0500000000000003</v>
      </c>
      <c r="AU9" s="77"/>
      <c r="AV9" s="73">
        <v>1.45</v>
      </c>
      <c r="AW9" s="73">
        <v>1.35</v>
      </c>
      <c r="AX9" s="73">
        <v>0.85000000000000009</v>
      </c>
      <c r="AY9" s="73">
        <v>1.3</v>
      </c>
      <c r="AZ9" s="73">
        <v>1.05</v>
      </c>
      <c r="BA9" s="73">
        <v>1.05</v>
      </c>
      <c r="BB9" s="73">
        <v>1.35</v>
      </c>
    </row>
    <row r="10" spans="2:54" x14ac:dyDescent="0.35">
      <c r="B10" s="2">
        <v>2</v>
      </c>
      <c r="C10" s="73">
        <f>MROUND(C42,0.05)-0.05</f>
        <v>1.7</v>
      </c>
      <c r="D10" s="77"/>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242" t="s">
        <v>645</v>
      </c>
      <c r="N10" s="242"/>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3</v>
      </c>
      <c r="AJ10" s="73">
        <v>1.1500000000000001</v>
      </c>
      <c r="AK10" s="73">
        <v>0.7</v>
      </c>
      <c r="AL10" s="77"/>
      <c r="AM10" s="73">
        <v>0.85</v>
      </c>
      <c r="AN10" s="73">
        <v>0.8</v>
      </c>
      <c r="AO10" s="73">
        <v>0.5</v>
      </c>
      <c r="AP10" s="73">
        <v>0.95000000000000007</v>
      </c>
      <c r="AQ10" s="73">
        <v>0.95000000000000007</v>
      </c>
      <c r="AR10" s="73">
        <v>0.70000000000000007</v>
      </c>
      <c r="AS10" s="2">
        <v>3</v>
      </c>
      <c r="AT10" s="73">
        <v>1.55</v>
      </c>
      <c r="AU10" s="73">
        <v>1.4000000000000001</v>
      </c>
      <c r="AV10" s="77"/>
      <c r="AW10" s="73">
        <v>1.35</v>
      </c>
      <c r="AX10" s="73">
        <v>1.2</v>
      </c>
      <c r="AY10" s="73">
        <v>0.75</v>
      </c>
      <c r="AZ10" s="73">
        <v>1.1000000000000001</v>
      </c>
      <c r="BA10" s="73">
        <v>1.2000000000000002</v>
      </c>
      <c r="BB10" s="73">
        <v>0.9</v>
      </c>
    </row>
    <row r="11" spans="2:54" x14ac:dyDescent="0.35">
      <c r="B11" s="2">
        <v>3</v>
      </c>
      <c r="C11" s="73">
        <f>MROUND(C43,0.05)-0.05</f>
        <v>1.35</v>
      </c>
      <c r="D11" s="73">
        <f>MROUND(D43,0.05)-0.05</f>
        <v>1</v>
      </c>
      <c r="E11" s="77"/>
      <c r="F11" s="73">
        <f>MROUND(F43,0.05)-0.05</f>
        <v>1</v>
      </c>
      <c r="G11" s="73">
        <f>MROUND(G43,0.05)-0.05</f>
        <v>0.95</v>
      </c>
      <c r="H11" s="73">
        <f>MROUND(H43,0.05)</f>
        <v>0.60000000000000009</v>
      </c>
      <c r="I11" s="73">
        <f>MROUND(I43,0.05)</f>
        <v>1</v>
      </c>
      <c r="J11" s="73">
        <f>MROUND(J43,0.05)</f>
        <v>0.95000000000000007</v>
      </c>
      <c r="K11" s="73">
        <f>MROUND(K43,0.05)</f>
        <v>0.8</v>
      </c>
      <c r="M11" s="242" t="s">
        <v>646</v>
      </c>
      <c r="N11" s="242"/>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4</v>
      </c>
      <c r="AJ11" s="73">
        <v>0.30000000000000004</v>
      </c>
      <c r="AK11" s="73">
        <v>1</v>
      </c>
      <c r="AL11" s="73">
        <v>0.6</v>
      </c>
      <c r="AM11" s="77"/>
      <c r="AN11" s="73">
        <v>0.8</v>
      </c>
      <c r="AO11" s="73">
        <v>0.8</v>
      </c>
      <c r="AP11" s="73">
        <v>0.70000000000000007</v>
      </c>
      <c r="AQ11" s="73">
        <v>0.85000000000000009</v>
      </c>
      <c r="AR11" s="73">
        <v>1</v>
      </c>
      <c r="AS11" s="2">
        <v>4</v>
      </c>
      <c r="AT11" s="73">
        <v>0.15000000000000002</v>
      </c>
      <c r="AU11" s="73">
        <v>1.4000000000000001</v>
      </c>
      <c r="AV11" s="73">
        <v>1.2</v>
      </c>
      <c r="AW11" s="77"/>
      <c r="AX11" s="73">
        <v>1.3</v>
      </c>
      <c r="AY11" s="73">
        <v>1.05</v>
      </c>
      <c r="AZ11" s="73">
        <v>0.75</v>
      </c>
      <c r="BA11" s="73">
        <v>1.4500000000000002</v>
      </c>
      <c r="BB11" s="73">
        <v>1.05</v>
      </c>
    </row>
    <row r="12" spans="2:54" x14ac:dyDescent="0.35">
      <c r="B12" s="2">
        <v>4</v>
      </c>
      <c r="C12" s="73">
        <f t="shared" ref="C12:C17" si="2">MROUND(C44,0.05)</f>
        <v>0.25</v>
      </c>
      <c r="D12" s="73">
        <f>MROUND(D44,0.05)-0.05</f>
        <v>1.2</v>
      </c>
      <c r="E12" s="73">
        <f>MROUND(E44,0.05)-0.05</f>
        <v>0.7</v>
      </c>
      <c r="F12" s="77"/>
      <c r="G12" s="73">
        <f>MROUND(G44,0.05)-0.05</f>
        <v>1</v>
      </c>
      <c r="H12" s="73">
        <f>MROUND(H44,0.05)-0.05</f>
        <v>0.8</v>
      </c>
      <c r="I12" s="73">
        <f>MROUND(I44,0.05)</f>
        <v>0.75</v>
      </c>
      <c r="J12" s="73">
        <f>MROUND(J44,0.05)</f>
        <v>1.05</v>
      </c>
      <c r="K12" s="73">
        <f>MROUND(K44,0.05)</f>
        <v>1</v>
      </c>
      <c r="M12" s="242" t="s">
        <v>647</v>
      </c>
      <c r="N12" s="242"/>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5</v>
      </c>
      <c r="AJ12" s="73">
        <v>1.05</v>
      </c>
      <c r="AK12" s="73">
        <v>0.75</v>
      </c>
      <c r="AL12" s="73">
        <v>0.8</v>
      </c>
      <c r="AM12" s="73">
        <v>0.75</v>
      </c>
      <c r="AN12" s="77"/>
      <c r="AO12" s="73">
        <v>0.75</v>
      </c>
      <c r="AP12" s="73">
        <v>0.85</v>
      </c>
      <c r="AQ12" s="73">
        <v>0.70000000000000007</v>
      </c>
      <c r="AR12" s="73">
        <v>1</v>
      </c>
      <c r="AS12" s="2">
        <v>5</v>
      </c>
      <c r="AT12" s="73">
        <v>1.4000000000000001</v>
      </c>
      <c r="AU12" s="73">
        <v>0.55000000000000004</v>
      </c>
      <c r="AV12" s="73">
        <v>1.1000000000000001</v>
      </c>
      <c r="AW12" s="73">
        <v>1.1500000000000001</v>
      </c>
      <c r="AX12" s="77"/>
      <c r="AY12" s="73">
        <v>1.2</v>
      </c>
      <c r="AZ12" s="73">
        <v>1.35</v>
      </c>
      <c r="BA12" s="73">
        <v>0.45</v>
      </c>
      <c r="BB12" s="73">
        <v>1.55</v>
      </c>
    </row>
    <row r="13" spans="2:54" x14ac:dyDescent="0.35">
      <c r="B13" s="2">
        <v>5</v>
      </c>
      <c r="C13" s="73">
        <f t="shared" si="2"/>
        <v>1.1500000000000001</v>
      </c>
      <c r="D13" s="73">
        <f>MROUND(D45,0.05)</f>
        <v>0.70000000000000007</v>
      </c>
      <c r="E13" s="73">
        <f>MROUND(E45,0.05)-0.05</f>
        <v>0.95</v>
      </c>
      <c r="F13" s="73">
        <f>MROUND(F45,0.05)-0.05</f>
        <v>0.9</v>
      </c>
      <c r="G13" s="77"/>
      <c r="H13" s="73">
        <f>MROUND(H45,0.05)-0.05</f>
        <v>0.95</v>
      </c>
      <c r="I13" s="73">
        <f>MROUND(I45,0.05)-0.05</f>
        <v>0.95</v>
      </c>
      <c r="J13" s="73">
        <f>MROUND(J45,0.05)</f>
        <v>0.65</v>
      </c>
      <c r="K13" s="73">
        <f>MROUND(K45,0.05)</f>
        <v>1.1500000000000001</v>
      </c>
      <c r="AI13" s="2">
        <v>6</v>
      </c>
      <c r="AJ13" s="73">
        <v>1</v>
      </c>
      <c r="AK13" s="73">
        <v>0.9</v>
      </c>
      <c r="AL13" s="73">
        <v>0.65</v>
      </c>
      <c r="AM13" s="73">
        <v>0.8</v>
      </c>
      <c r="AN13" s="73">
        <v>0.8</v>
      </c>
      <c r="AO13" s="77"/>
      <c r="AP13" s="73">
        <v>0.65</v>
      </c>
      <c r="AQ13" s="73">
        <v>0.9</v>
      </c>
      <c r="AR13" s="73">
        <v>0.25</v>
      </c>
      <c r="AS13" s="2">
        <v>6</v>
      </c>
      <c r="AT13" s="73">
        <v>1.55</v>
      </c>
      <c r="AU13" s="73">
        <v>1.25</v>
      </c>
      <c r="AV13" s="73">
        <v>0.45</v>
      </c>
      <c r="AW13" s="73">
        <v>1.1000000000000001</v>
      </c>
      <c r="AX13" s="73">
        <v>1.3</v>
      </c>
      <c r="AY13" s="77"/>
      <c r="AZ13" s="73">
        <v>1.1000000000000001</v>
      </c>
      <c r="BA13" s="73">
        <v>1.1500000000000001</v>
      </c>
      <c r="BB13" s="73">
        <v>0.45</v>
      </c>
    </row>
    <row r="14" spans="2:54" x14ac:dyDescent="0.35">
      <c r="B14" s="2">
        <v>6</v>
      </c>
      <c r="C14" s="73">
        <f t="shared" si="2"/>
        <v>1.05</v>
      </c>
      <c r="D14" s="73">
        <f>MROUND(D46,0.05)</f>
        <v>1</v>
      </c>
      <c r="E14" s="73">
        <f>MROUND(E46,0.05)</f>
        <v>0.70000000000000007</v>
      </c>
      <c r="F14" s="73">
        <f>MROUND(F46,0.05)-0.05</f>
        <v>0.85</v>
      </c>
      <c r="G14" s="73">
        <f>MROUND(G46,0.05)-0.05</f>
        <v>1</v>
      </c>
      <c r="H14" s="77"/>
      <c r="I14" s="73">
        <f>MROUND(I46,0.05)-0.05</f>
        <v>0.7</v>
      </c>
      <c r="J14" s="73">
        <f>MROUND(J46,0.05)-0.05</f>
        <v>1.1500000000000001</v>
      </c>
      <c r="K14" s="73">
        <f>MROUND(K46,0.05)</f>
        <v>0.25</v>
      </c>
      <c r="N14" s="236" t="s">
        <v>652</v>
      </c>
      <c r="O14" s="237"/>
      <c r="P14" s="237"/>
      <c r="Q14" s="237"/>
      <c r="R14" s="237"/>
      <c r="S14" s="237"/>
      <c r="T14" s="237"/>
      <c r="U14" s="237"/>
      <c r="V14" s="238"/>
      <c r="Y14" s="236" t="s">
        <v>652</v>
      </c>
      <c r="Z14" s="237"/>
      <c r="AA14" s="237"/>
      <c r="AB14" s="237"/>
      <c r="AC14" s="237"/>
      <c r="AD14" s="237"/>
      <c r="AE14" s="237"/>
      <c r="AF14" s="237"/>
      <c r="AG14" s="238"/>
      <c r="AI14" s="2">
        <v>7</v>
      </c>
      <c r="AJ14" s="73">
        <v>0.85000000000000009</v>
      </c>
      <c r="AK14" s="73">
        <v>0.9</v>
      </c>
      <c r="AL14" s="73">
        <v>0.9</v>
      </c>
      <c r="AM14" s="73">
        <v>0.55000000000000004</v>
      </c>
      <c r="AN14" s="73">
        <v>0.85</v>
      </c>
      <c r="AO14" s="73">
        <v>0.8</v>
      </c>
      <c r="AP14" s="77"/>
      <c r="AQ14" s="73">
        <v>0.7</v>
      </c>
      <c r="AR14" s="73">
        <v>1.1000000000000001</v>
      </c>
      <c r="AS14" s="2">
        <v>7</v>
      </c>
      <c r="AT14" s="73">
        <v>1.55</v>
      </c>
      <c r="AU14" s="73">
        <v>1.05</v>
      </c>
      <c r="AV14" s="73">
        <v>1.25</v>
      </c>
      <c r="AW14" s="73">
        <v>0.9</v>
      </c>
      <c r="AX14" s="73">
        <v>1.05</v>
      </c>
      <c r="AY14" s="73">
        <v>1.45</v>
      </c>
      <c r="AZ14" s="77"/>
      <c r="BA14" s="73">
        <v>1.45</v>
      </c>
      <c r="BB14" s="73">
        <v>2.2000000000000002</v>
      </c>
    </row>
    <row r="15" spans="2:54" x14ac:dyDescent="0.35">
      <c r="B15" s="2">
        <v>7</v>
      </c>
      <c r="C15" s="73">
        <f t="shared" si="2"/>
        <v>0.9</v>
      </c>
      <c r="D15" s="73">
        <f>MROUND(D47,0.05)</f>
        <v>0.95000000000000007</v>
      </c>
      <c r="E15" s="73">
        <f>MROUND(E47,0.05)</f>
        <v>0.95000000000000007</v>
      </c>
      <c r="F15" s="73">
        <f>MROUND(F47,0.05)</f>
        <v>0.65</v>
      </c>
      <c r="G15" s="73">
        <f>MROUND(G47,0.05)-0.05</f>
        <v>0.95</v>
      </c>
      <c r="H15" s="73">
        <f>MROUND(H47,0.05)-0.05</f>
        <v>1</v>
      </c>
      <c r="I15" s="77"/>
      <c r="J15" s="73">
        <f>MROUND(J47,0.05)-0.05</f>
        <v>0.95</v>
      </c>
      <c r="K15" s="73">
        <f>MROUND(K47,0.05)-0.05</f>
        <v>1.45</v>
      </c>
      <c r="M15" s="2" t="s">
        <v>639</v>
      </c>
      <c r="N15" s="2">
        <v>1</v>
      </c>
      <c r="O15" s="2">
        <v>2</v>
      </c>
      <c r="P15" s="2">
        <v>3</v>
      </c>
      <c r="Q15" s="2">
        <v>4</v>
      </c>
      <c r="R15" s="2">
        <v>5</v>
      </c>
      <c r="S15" s="2">
        <v>6</v>
      </c>
      <c r="T15" s="2">
        <v>7</v>
      </c>
      <c r="U15" s="2">
        <v>8</v>
      </c>
      <c r="V15" s="2">
        <v>9</v>
      </c>
      <c r="X15" s="2" t="s">
        <v>640</v>
      </c>
      <c r="Y15" s="2">
        <v>1</v>
      </c>
      <c r="Z15" s="2">
        <v>2</v>
      </c>
      <c r="AA15" s="2">
        <v>3</v>
      </c>
      <c r="AB15" s="2">
        <v>4</v>
      </c>
      <c r="AC15" s="2">
        <v>5</v>
      </c>
      <c r="AD15" s="2">
        <v>6</v>
      </c>
      <c r="AE15" s="2">
        <v>7</v>
      </c>
      <c r="AF15" s="2">
        <v>8</v>
      </c>
      <c r="AG15" s="2">
        <v>9</v>
      </c>
      <c r="AI15" s="2">
        <v>8</v>
      </c>
      <c r="AJ15" s="73">
        <v>0.95000000000000007</v>
      </c>
      <c r="AK15" s="73">
        <v>0.9</v>
      </c>
      <c r="AL15" s="73">
        <v>0.95000000000000007</v>
      </c>
      <c r="AM15" s="73">
        <v>0.85000000000000009</v>
      </c>
      <c r="AN15" s="73">
        <v>0.60000000000000009</v>
      </c>
      <c r="AO15" s="73">
        <v>0.95</v>
      </c>
      <c r="AP15" s="73">
        <v>0.6</v>
      </c>
      <c r="AQ15" s="77"/>
      <c r="AR15" s="73">
        <v>1.2</v>
      </c>
      <c r="AS15" s="2">
        <v>8</v>
      </c>
      <c r="AT15" s="73">
        <v>1.1500000000000001</v>
      </c>
      <c r="AU15" s="73">
        <v>0.9</v>
      </c>
      <c r="AV15" s="73">
        <v>0.9</v>
      </c>
      <c r="AW15" s="73">
        <v>1.1000000000000001</v>
      </c>
      <c r="AX15" s="73">
        <v>0.60000000000000009</v>
      </c>
      <c r="AY15" s="73">
        <v>1.55</v>
      </c>
      <c r="AZ15" s="73">
        <v>1.1000000000000001</v>
      </c>
      <c r="BA15" s="77"/>
      <c r="BB15" s="73">
        <v>2.3500000000000005</v>
      </c>
    </row>
    <row r="16" spans="2:54" x14ac:dyDescent="0.35">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7"/>
      <c r="K16" s="73">
        <f>MROUND(K48,0.05)-0.05</f>
        <v>1.6</v>
      </c>
      <c r="M16" s="2" t="s">
        <v>347</v>
      </c>
      <c r="N16" s="77"/>
      <c r="O16" s="77">
        <f t="shared" ref="O16" si="3">MROUND(Q41,0.05)-0.05</f>
        <v>1.3</v>
      </c>
      <c r="P16" s="77">
        <f t="shared" ref="P16" si="4">MROUND(R41,0.05)-0.05</f>
        <v>1.2</v>
      </c>
      <c r="Q16" s="77">
        <f t="shared" ref="Q16:V16" si="5">MROUND(S41,0.05)</f>
        <v>0.65</v>
      </c>
      <c r="R16" s="77">
        <f t="shared" si="5"/>
        <v>0.9</v>
      </c>
      <c r="S16" s="77">
        <f t="shared" si="5"/>
        <v>0.95000000000000007</v>
      </c>
      <c r="T16" s="77">
        <f t="shared" si="5"/>
        <v>0.9</v>
      </c>
      <c r="U16" s="77">
        <f t="shared" si="5"/>
        <v>0.9</v>
      </c>
      <c r="V16" s="77">
        <f t="shared" si="5"/>
        <v>1</v>
      </c>
      <c r="X16" s="2" t="s">
        <v>366</v>
      </c>
      <c r="Y16" s="77"/>
      <c r="Z16" s="77">
        <f>MROUND(AD41,0.05)</f>
        <v>0.8</v>
      </c>
      <c r="AA16" s="77">
        <f>MROUND(AE41,0.05)</f>
        <v>1</v>
      </c>
      <c r="AB16" s="77">
        <f>MROUND(AF41,0.05)</f>
        <v>0.35000000000000003</v>
      </c>
      <c r="AC16" s="77">
        <f>MROUND(AG41,0.05)-0.05</f>
        <v>1</v>
      </c>
      <c r="AD16" s="77">
        <f>MROUND(AH41,0.05)-0.05</f>
        <v>1.05</v>
      </c>
      <c r="AE16" s="77"/>
      <c r="AF16" s="77">
        <f>MROUND(AJ41,0.05)-0.05</f>
        <v>1.1000000000000001</v>
      </c>
      <c r="AG16" s="77">
        <f>MROUND(AK41,0.05)-0.05</f>
        <v>1.35</v>
      </c>
      <c r="AI16" s="2">
        <v>9</v>
      </c>
      <c r="AJ16" s="73">
        <v>1.1000000000000001</v>
      </c>
      <c r="AK16" s="73">
        <v>1.2000000000000002</v>
      </c>
      <c r="AL16" s="73">
        <v>0.9</v>
      </c>
      <c r="AM16" s="73">
        <v>0.95000000000000007</v>
      </c>
      <c r="AN16" s="73">
        <v>0.95000000000000007</v>
      </c>
      <c r="AO16" s="73">
        <v>0.60000000000000009</v>
      </c>
      <c r="AP16" s="73">
        <v>0.95</v>
      </c>
      <c r="AQ16" s="73">
        <v>1.35</v>
      </c>
      <c r="AR16" s="77"/>
      <c r="AS16" s="2">
        <v>9</v>
      </c>
      <c r="AT16" s="73">
        <v>1.3</v>
      </c>
      <c r="AU16" s="73">
        <v>0.9</v>
      </c>
      <c r="AV16" s="73">
        <v>0.70000000000000007</v>
      </c>
      <c r="AW16" s="73">
        <v>1.1000000000000001</v>
      </c>
      <c r="AX16" s="73">
        <v>0.9</v>
      </c>
      <c r="AY16" s="73">
        <v>0.85000000000000009</v>
      </c>
      <c r="AZ16" s="73">
        <v>1.45</v>
      </c>
      <c r="BA16" s="73">
        <v>1.4000000000000001</v>
      </c>
      <c r="BB16" s="77"/>
    </row>
    <row r="17" spans="2:44" x14ac:dyDescent="0.35">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7"/>
      <c r="M17" s="2" t="s">
        <v>352</v>
      </c>
      <c r="N17" s="77">
        <f t="shared" ref="N17" si="6">MROUND(P42,0.05)-0.05</f>
        <v>1.75</v>
      </c>
      <c r="O17" s="77"/>
      <c r="P17" s="77">
        <f t="shared" ref="P17" si="7">MROUND(R42,0.05)-0.05</f>
        <v>0.9</v>
      </c>
      <c r="Q17" s="77">
        <f t="shared" ref="Q17" si="8">MROUND(S42,0.05)-0.05</f>
        <v>1.1500000000000001</v>
      </c>
      <c r="R17" s="77">
        <f t="shared" ref="R17:R30" si="9">MROUND(T42,0.05)</f>
        <v>0.65</v>
      </c>
      <c r="S17" s="77">
        <f t="shared" ref="S17:S32" si="10">MROUND(U42,0.05)</f>
        <v>0.95000000000000007</v>
      </c>
      <c r="T17" s="77">
        <f t="shared" ref="T17:T34" si="11">MROUND(V42,0.05)</f>
        <v>0.95000000000000007</v>
      </c>
      <c r="U17" s="77">
        <f t="shared" ref="U17:U34" si="12">MROUND(W42,0.05)</f>
        <v>0.9</v>
      </c>
      <c r="V17" s="77">
        <f t="shared" ref="V17:V34" si="13">MROUND(X42,0.05)</f>
        <v>1</v>
      </c>
      <c r="X17" s="2" t="s">
        <v>385</v>
      </c>
      <c r="Y17" s="77"/>
      <c r="Z17" s="77">
        <f t="shared" ref="Z17" si="14">MROUND(AD42,0.05)-0.05</f>
        <v>1.45</v>
      </c>
      <c r="AA17" s="77">
        <f t="shared" ref="AA17" si="15">MROUND(AE42,0.05)-0.05</f>
        <v>1.2</v>
      </c>
      <c r="AB17" s="77">
        <f>MROUND(AF42,0.05)</f>
        <v>0.25</v>
      </c>
      <c r="AC17" s="77">
        <f>MROUND(AG42,0.05)</f>
        <v>0.8</v>
      </c>
      <c r="AD17" s="77">
        <f>MROUND(AH42,0.05)</f>
        <v>0.65</v>
      </c>
      <c r="AE17" s="77"/>
      <c r="AF17" s="77">
        <f>MROUND(AJ42,0.05)</f>
        <v>0.30000000000000004</v>
      </c>
      <c r="AG17" s="77">
        <f>MROUND(AK42,0.05)</f>
        <v>0.30000000000000004</v>
      </c>
      <c r="AJ17" s="236" t="s">
        <v>665</v>
      </c>
      <c r="AK17" s="237"/>
      <c r="AL17" s="237"/>
      <c r="AM17" s="237"/>
      <c r="AN17" s="237"/>
      <c r="AO17" s="237"/>
      <c r="AP17" s="237"/>
      <c r="AQ17" s="237"/>
      <c r="AR17" s="238"/>
    </row>
    <row r="18" spans="2:44" x14ac:dyDescent="0.35">
      <c r="M18" s="2" t="s">
        <v>359</v>
      </c>
      <c r="N18" s="77">
        <f t="shared" ref="N18" si="16">MROUND(P43,0.05)-0.05</f>
        <v>1.35</v>
      </c>
      <c r="O18" s="77">
        <f t="shared" ref="O18" si="17">MROUND(Q43,0.05)-0.05</f>
        <v>1</v>
      </c>
      <c r="P18" s="77"/>
      <c r="Q18" s="77">
        <f t="shared" ref="Q18" si="18">MROUND(S43,0.05)-0.05</f>
        <v>1</v>
      </c>
      <c r="R18" s="77">
        <f t="shared" ref="R18" si="19">MROUND(T43,0.05)-0.05</f>
        <v>1</v>
      </c>
      <c r="S18" s="77">
        <f t="shared" si="10"/>
        <v>0.60000000000000009</v>
      </c>
      <c r="T18" s="77">
        <f t="shared" si="11"/>
        <v>1</v>
      </c>
      <c r="U18" s="77">
        <f t="shared" si="12"/>
        <v>0.95000000000000007</v>
      </c>
      <c r="V18" s="77">
        <f t="shared" si="13"/>
        <v>0.8</v>
      </c>
      <c r="X18" s="2" t="s">
        <v>368</v>
      </c>
      <c r="Y18" s="77">
        <f>MROUND(AC43,0.05)</f>
        <v>0.45</v>
      </c>
      <c r="Z18" s="77"/>
      <c r="AA18" s="77">
        <f t="shared" ref="AA18:AC19" si="20">MROUND(AE43,0.05)</f>
        <v>0.65</v>
      </c>
      <c r="AB18" s="77">
        <f t="shared" si="20"/>
        <v>0.60000000000000009</v>
      </c>
      <c r="AC18" s="77">
        <f t="shared" si="20"/>
        <v>0.30000000000000004</v>
      </c>
      <c r="AD18" s="77">
        <f>MROUND(AH43,0.05)-0.05</f>
        <v>1.1500000000000001</v>
      </c>
      <c r="AE18" s="77">
        <f t="shared" ref="AE18" si="21">MROUND(AI43,0.05)-0.05</f>
        <v>0.85</v>
      </c>
      <c r="AF18" s="77"/>
      <c r="AG18" s="77">
        <f>MROUND(AK43,0.05)-0.05</f>
        <v>1.75</v>
      </c>
      <c r="AI18" s="2" t="s">
        <v>592</v>
      </c>
      <c r="AJ18" s="2">
        <v>1</v>
      </c>
      <c r="AK18" s="2">
        <v>2</v>
      </c>
      <c r="AL18" s="2">
        <v>3</v>
      </c>
      <c r="AM18" s="2">
        <v>4</v>
      </c>
      <c r="AN18" s="2">
        <v>5</v>
      </c>
      <c r="AO18" s="2">
        <v>6</v>
      </c>
      <c r="AP18" s="2">
        <v>7</v>
      </c>
      <c r="AQ18" s="2">
        <v>8</v>
      </c>
      <c r="AR18" s="2">
        <v>9</v>
      </c>
    </row>
    <row r="19" spans="2:44" x14ac:dyDescent="0.35">
      <c r="C19" s="236" t="s">
        <v>653</v>
      </c>
      <c r="D19" s="237"/>
      <c r="E19" s="237"/>
      <c r="F19" s="237"/>
      <c r="G19" s="237"/>
      <c r="H19" s="237"/>
      <c r="I19" s="237"/>
      <c r="J19" s="237"/>
      <c r="K19" s="238"/>
      <c r="M19" s="2" t="s">
        <v>358</v>
      </c>
      <c r="N19" s="77">
        <f t="shared" ref="N19:N34" si="22">MROUND(P44,0.05)</f>
        <v>0.25</v>
      </c>
      <c r="O19" s="77">
        <f t="shared" ref="O19" si="23">MROUND(Q44,0.05)-0.05</f>
        <v>1.2</v>
      </c>
      <c r="P19" s="77">
        <f t="shared" ref="P19" si="24">MROUND(R44,0.05)-0.05</f>
        <v>0.7</v>
      </c>
      <c r="Q19" s="77"/>
      <c r="R19" s="77">
        <f t="shared" ref="R19" si="25">MROUND(T44,0.05)-0.05</f>
        <v>1</v>
      </c>
      <c r="S19" s="77">
        <f t="shared" ref="S19" si="26">MROUND(U44,0.05)-0.05</f>
        <v>0.8</v>
      </c>
      <c r="T19" s="77">
        <f t="shared" si="11"/>
        <v>0.75</v>
      </c>
      <c r="U19" s="77">
        <f t="shared" si="12"/>
        <v>1.05</v>
      </c>
      <c r="V19" s="77">
        <f t="shared" si="13"/>
        <v>0.95000000000000007</v>
      </c>
      <c r="X19" s="2" t="s">
        <v>367</v>
      </c>
      <c r="Y19" s="77"/>
      <c r="Z19" s="77">
        <f>MROUND(AD44,0.05)</f>
        <v>0.85000000000000009</v>
      </c>
      <c r="AA19" s="77">
        <f t="shared" si="20"/>
        <v>0.75</v>
      </c>
      <c r="AB19" s="77">
        <f t="shared" si="20"/>
        <v>0.55000000000000004</v>
      </c>
      <c r="AC19" s="77">
        <f t="shared" si="20"/>
        <v>1.05</v>
      </c>
      <c r="AD19" s="77">
        <f>MROUND(AH44,0.05)</f>
        <v>0.65</v>
      </c>
      <c r="AE19" s="77">
        <f>MROUND(AI44,0.05)-0.05</f>
        <v>1.1000000000000001</v>
      </c>
      <c r="AF19" s="77">
        <f>MROUND(AJ44,0.05)-0.05</f>
        <v>1.6500000000000001</v>
      </c>
      <c r="AG19" s="77"/>
      <c r="AI19" s="2">
        <v>1</v>
      </c>
      <c r="AJ19" s="77"/>
      <c r="AK19" s="73">
        <v>1.55</v>
      </c>
      <c r="AL19" s="73">
        <v>1.3</v>
      </c>
      <c r="AM19" s="73">
        <v>0.70000000000000007</v>
      </c>
      <c r="AN19" s="73">
        <v>0.95000000000000007</v>
      </c>
      <c r="AO19" s="73">
        <v>0.95000000000000007</v>
      </c>
      <c r="AP19" s="73">
        <v>0.9</v>
      </c>
      <c r="AQ19" s="73">
        <v>0.9</v>
      </c>
      <c r="AR19" s="73">
        <v>1</v>
      </c>
    </row>
    <row r="20" spans="2:44" x14ac:dyDescent="0.35">
      <c r="C20" s="258" t="s">
        <v>958</v>
      </c>
      <c r="D20" s="258"/>
      <c r="E20" s="258"/>
      <c r="F20" s="258"/>
      <c r="G20" s="258"/>
      <c r="H20" s="258"/>
      <c r="I20" s="258"/>
      <c r="J20" s="258"/>
      <c r="K20" s="258"/>
      <c r="M20" s="2" t="s">
        <v>361</v>
      </c>
      <c r="N20" s="77">
        <f t="shared" si="22"/>
        <v>1.1500000000000001</v>
      </c>
      <c r="O20" s="77">
        <f t="shared" ref="O20:O33" si="27">MROUND(Q45,0.05)</f>
        <v>0.70000000000000007</v>
      </c>
      <c r="P20" s="77">
        <f t="shared" ref="P20:Q22" si="28">MROUND(R45,0.05)-0.05</f>
        <v>0.95</v>
      </c>
      <c r="Q20" s="77">
        <f t="shared" si="28"/>
        <v>0.9</v>
      </c>
      <c r="R20" s="77"/>
      <c r="S20" s="77">
        <f t="shared" ref="S20:T20" si="29">MROUND(U45,0.05)-0.05</f>
        <v>0.95</v>
      </c>
      <c r="T20" s="77">
        <f t="shared" si="29"/>
        <v>0.95</v>
      </c>
      <c r="U20" s="77">
        <f t="shared" si="12"/>
        <v>0.65</v>
      </c>
      <c r="V20" s="77">
        <f t="shared" si="13"/>
        <v>1.1500000000000001</v>
      </c>
      <c r="X20" s="2" t="s">
        <v>369</v>
      </c>
      <c r="Y20" s="77"/>
      <c r="Z20" s="77">
        <f>MROUND(AD45,0.05)</f>
        <v>0.9</v>
      </c>
      <c r="AA20" s="77">
        <f>MROUND(AE45,0.05)</f>
        <v>0.70000000000000007</v>
      </c>
      <c r="AB20" s="77">
        <f>MROUND(AF45,0.05)-0.05</f>
        <v>0.55000000000000004</v>
      </c>
      <c r="AC20" s="77">
        <f t="shared" ref="AC20" si="30">MROUND(AG45,0.05)-0.05</f>
        <v>1.1000000000000001</v>
      </c>
      <c r="AD20" s="77"/>
      <c r="AE20" s="77">
        <f t="shared" ref="AE20" si="31">MROUND(AI45,0.05)-0.05</f>
        <v>0.65</v>
      </c>
      <c r="AF20" s="77">
        <f>MROUND(AJ45,0.05)-0.05</f>
        <v>1.25</v>
      </c>
      <c r="AG20" s="77">
        <f>MROUND(AK45,0.05)</f>
        <v>0.25</v>
      </c>
      <c r="AI20" s="2">
        <v>2</v>
      </c>
      <c r="AJ20" s="73">
        <v>1.95</v>
      </c>
      <c r="AK20" s="77"/>
      <c r="AL20" s="73">
        <v>0.95</v>
      </c>
      <c r="AM20" s="73">
        <v>1.3</v>
      </c>
      <c r="AN20" s="73">
        <v>0.70000000000000007</v>
      </c>
      <c r="AO20" s="73">
        <v>0.95000000000000007</v>
      </c>
      <c r="AP20" s="73">
        <v>0.95000000000000007</v>
      </c>
      <c r="AQ20" s="73">
        <v>0.85000000000000009</v>
      </c>
      <c r="AR20" s="73">
        <v>1</v>
      </c>
    </row>
    <row r="21" spans="2:44" x14ac:dyDescent="0.35">
      <c r="B21" s="2" t="s">
        <v>592</v>
      </c>
      <c r="C21" s="2">
        <v>1</v>
      </c>
      <c r="D21" s="2">
        <v>2</v>
      </c>
      <c r="E21" s="2">
        <v>3</v>
      </c>
      <c r="F21" s="2">
        <v>4</v>
      </c>
      <c r="G21" s="2">
        <v>5</v>
      </c>
      <c r="H21" s="2">
        <v>6</v>
      </c>
      <c r="I21" s="2">
        <v>7</v>
      </c>
      <c r="J21" s="2">
        <v>8</v>
      </c>
      <c r="K21" s="2">
        <v>9</v>
      </c>
      <c r="M21" s="2" t="s">
        <v>350</v>
      </c>
      <c r="N21" s="77"/>
      <c r="O21" s="77"/>
      <c r="P21" s="77">
        <f t="shared" si="28"/>
        <v>1.1000000000000001</v>
      </c>
      <c r="Q21" s="77">
        <f t="shared" si="28"/>
        <v>0.85</v>
      </c>
      <c r="R21" s="77">
        <f t="shared" si="9"/>
        <v>0.85000000000000009</v>
      </c>
      <c r="S21" s="77">
        <f t="shared" si="10"/>
        <v>1.1000000000000001</v>
      </c>
      <c r="T21" s="77">
        <f t="shared" si="11"/>
        <v>1</v>
      </c>
      <c r="U21" s="77">
        <f t="shared" si="12"/>
        <v>1.2000000000000002</v>
      </c>
      <c r="V21" s="77">
        <f t="shared" si="13"/>
        <v>1.05</v>
      </c>
      <c r="X21" s="2" t="s">
        <v>372</v>
      </c>
      <c r="Y21" s="77"/>
      <c r="Z21" s="77">
        <f t="shared" ref="Z21" si="32">MROUND(AD46,0.05)-0.05</f>
        <v>1.9000000000000001</v>
      </c>
      <c r="AA21" s="77">
        <f t="shared" ref="AA21" si="33">MROUND(AE46,0.05)-0.05</f>
        <v>0.95</v>
      </c>
      <c r="AB21" s="77">
        <f>MROUND(AF46,0.05)</f>
        <v>0.30000000000000004</v>
      </c>
      <c r="AC21" s="77">
        <f>MROUND(AG46,0.05)</f>
        <v>0.9</v>
      </c>
      <c r="AD21" s="77"/>
      <c r="AE21" s="77">
        <f>MROUND(AI46,0.05)</f>
        <v>0.45</v>
      </c>
      <c r="AF21" s="77">
        <f>MROUND(AJ46,0.05)</f>
        <v>0.65</v>
      </c>
      <c r="AG21" s="77">
        <f>MROUND(AK46,0.05)</f>
        <v>0.4</v>
      </c>
      <c r="AI21" s="2">
        <v>3</v>
      </c>
      <c r="AJ21" s="73">
        <v>1.45</v>
      </c>
      <c r="AK21" s="73">
        <v>1.1500000000000001</v>
      </c>
      <c r="AL21" s="77"/>
      <c r="AM21" s="73">
        <v>1</v>
      </c>
      <c r="AN21" s="73">
        <v>1.05</v>
      </c>
      <c r="AO21" s="73">
        <v>0.70000000000000007</v>
      </c>
      <c r="AP21" s="73">
        <v>0.9</v>
      </c>
      <c r="AQ21" s="73">
        <v>0.9</v>
      </c>
      <c r="AR21" s="73">
        <v>0.9</v>
      </c>
    </row>
    <row r="22" spans="2:44" x14ac:dyDescent="0.35">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346</v>
      </c>
      <c r="N22" s="77"/>
      <c r="O22" s="77"/>
      <c r="P22" s="77">
        <f t="shared" si="28"/>
        <v>0.9</v>
      </c>
      <c r="Q22" s="77">
        <f t="shared" ref="Q22:Q26" si="43">MROUND(S47,0.05)</f>
        <v>0.55000000000000004</v>
      </c>
      <c r="R22" s="77">
        <f t="shared" si="9"/>
        <v>0.55000000000000004</v>
      </c>
      <c r="S22" s="77">
        <f t="shared" si="10"/>
        <v>1.1000000000000001</v>
      </c>
      <c r="T22" s="77">
        <f t="shared" si="11"/>
        <v>0.95000000000000007</v>
      </c>
      <c r="U22" s="77">
        <f t="shared" si="12"/>
        <v>0.9</v>
      </c>
      <c r="V22" s="77">
        <f t="shared" si="13"/>
        <v>0.8</v>
      </c>
      <c r="X22" s="2" t="s">
        <v>373</v>
      </c>
      <c r="Y22" s="77">
        <f>MROUND(AC47,0.05)</f>
        <v>0.30000000000000004</v>
      </c>
      <c r="Z22" s="77"/>
      <c r="AA22" s="77">
        <f>MROUND(AE47,0.05)</f>
        <v>0.85000000000000009</v>
      </c>
      <c r="AB22" s="77">
        <f>MROUND(AF47,0.05)</f>
        <v>0.35000000000000003</v>
      </c>
      <c r="AC22" s="77">
        <f>MROUND(AG47,0.05)-0.05</f>
        <v>0.6</v>
      </c>
      <c r="AD22" s="77">
        <f t="shared" ref="AD22" si="44">MROUND(AH47,0.05)-0.05</f>
        <v>1.1000000000000001</v>
      </c>
      <c r="AE22" s="77"/>
      <c r="AF22" s="77">
        <f t="shared" ref="AF22" si="45">MROUND(AJ47,0.05)-0.05</f>
        <v>0.9</v>
      </c>
      <c r="AG22" s="77">
        <f t="shared" ref="AG22" si="46">MROUND(AK47,0.05)-0.05</f>
        <v>1.5</v>
      </c>
      <c r="AI22" s="2">
        <v>4</v>
      </c>
      <c r="AJ22" s="73">
        <v>0.25</v>
      </c>
      <c r="AK22" s="73">
        <v>1.3</v>
      </c>
      <c r="AL22" s="73">
        <v>0.75</v>
      </c>
      <c r="AM22" s="77"/>
      <c r="AN22" s="73">
        <v>1</v>
      </c>
      <c r="AO22" s="73">
        <v>0.8</v>
      </c>
      <c r="AP22" s="73">
        <v>0.75</v>
      </c>
      <c r="AQ22" s="73">
        <v>1.1000000000000001</v>
      </c>
      <c r="AR22" s="73">
        <v>1</v>
      </c>
    </row>
    <row r="23" spans="2:44" x14ac:dyDescent="0.35">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355</v>
      </c>
      <c r="N23" s="77"/>
      <c r="O23" s="77"/>
      <c r="P23" s="77">
        <f t="shared" ref="P23:P24" si="47">MROUND(R48,0.05)-0.05</f>
        <v>1.1000000000000001</v>
      </c>
      <c r="Q23" s="77"/>
      <c r="R23" s="77">
        <f t="shared" ref="R23" si="48">MROUND(T48,0.05)-0.05</f>
        <v>0.8</v>
      </c>
      <c r="S23" s="77">
        <f t="shared" ref="S23" si="49">MROUND(U48,0.05)-0.05</f>
        <v>1.3</v>
      </c>
      <c r="T23" s="77">
        <f t="shared" si="11"/>
        <v>0.8</v>
      </c>
      <c r="U23" s="77">
        <f t="shared" si="12"/>
        <v>1.2000000000000002</v>
      </c>
      <c r="V23" s="77">
        <f t="shared" si="13"/>
        <v>1.2000000000000002</v>
      </c>
      <c r="X23" s="2" t="s">
        <v>377</v>
      </c>
      <c r="Y23" s="77">
        <f t="shared" ref="Y23" si="50">MROUND(AC48,0.05)-0.05</f>
        <v>1.9000000000000001</v>
      </c>
      <c r="Z23" s="77"/>
      <c r="AA23" s="77">
        <f t="shared" ref="AA23:AA25" si="51">MROUND(AE48,0.05)-0.05</f>
        <v>1.1000000000000001</v>
      </c>
      <c r="AB23" s="77">
        <f>MROUND(AF48,0.05)-0.05</f>
        <v>0.85</v>
      </c>
      <c r="AC23" s="77">
        <f>MROUND(AG48,0.05)</f>
        <v>0.4</v>
      </c>
      <c r="AD23" s="77">
        <f>MROUND(AH48,0.05)</f>
        <v>0.65</v>
      </c>
      <c r="AE23" s="77"/>
      <c r="AF23" s="77">
        <f t="shared" ref="AF23:AG27" si="52">MROUND(AJ48,0.05)</f>
        <v>0.5</v>
      </c>
      <c r="AG23" s="77">
        <f t="shared" si="52"/>
        <v>0.5</v>
      </c>
      <c r="AI23" s="2">
        <v>5</v>
      </c>
      <c r="AJ23" s="73">
        <v>1.05</v>
      </c>
      <c r="AK23" s="73">
        <v>0.70000000000000007</v>
      </c>
      <c r="AL23" s="73">
        <v>1.05</v>
      </c>
      <c r="AM23" s="73">
        <v>0.95</v>
      </c>
      <c r="AN23" s="77"/>
      <c r="AO23" s="73">
        <v>1.05</v>
      </c>
      <c r="AP23" s="73">
        <v>1.05</v>
      </c>
      <c r="AQ23" s="73">
        <v>0.65</v>
      </c>
      <c r="AR23" s="73">
        <v>1.25</v>
      </c>
    </row>
    <row r="24" spans="2:44" x14ac:dyDescent="0.35">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348</v>
      </c>
      <c r="N24" s="77">
        <f t="shared" ref="N24" si="53">MROUND(P49,0.05)-0.05</f>
        <v>0.85</v>
      </c>
      <c r="O24" s="77"/>
      <c r="P24" s="77">
        <f t="shared" si="47"/>
        <v>0.8</v>
      </c>
      <c r="Q24" s="77"/>
      <c r="R24" s="77">
        <f t="shared" si="9"/>
        <v>0.85000000000000009</v>
      </c>
      <c r="S24" s="77">
        <f t="shared" si="10"/>
        <v>0.75</v>
      </c>
      <c r="T24" s="77">
        <f t="shared" si="11"/>
        <v>0.35000000000000003</v>
      </c>
      <c r="U24" s="77">
        <f t="shared" si="12"/>
        <v>1.35</v>
      </c>
      <c r="V24" s="77">
        <f t="shared" si="13"/>
        <v>1</v>
      </c>
      <c r="X24" s="2" t="s">
        <v>371</v>
      </c>
      <c r="Y24" s="77"/>
      <c r="Z24" s="77">
        <f>MROUND(AD49,0.05)-0.05</f>
        <v>1.05</v>
      </c>
      <c r="AA24" s="77">
        <f t="shared" si="51"/>
        <v>0.7</v>
      </c>
      <c r="AB24" s="77"/>
      <c r="AC24" s="77">
        <f t="shared" ref="AC24" si="54">MROUND(AG49,0.05)-0.05</f>
        <v>0.9</v>
      </c>
      <c r="AD24" s="77">
        <f t="shared" ref="AD24" si="55">MROUND(AH49,0.05)-0.05</f>
        <v>0.85</v>
      </c>
      <c r="AE24" s="77">
        <f>MROUND(AI49,0.05)</f>
        <v>0.75</v>
      </c>
      <c r="AF24" s="77">
        <f t="shared" si="52"/>
        <v>0.9</v>
      </c>
      <c r="AG24" s="77">
        <f t="shared" si="52"/>
        <v>0.85000000000000009</v>
      </c>
      <c r="AI24" s="2">
        <v>6</v>
      </c>
      <c r="AJ24" s="73">
        <v>0.95000000000000007</v>
      </c>
      <c r="AK24" s="73">
        <v>1</v>
      </c>
      <c r="AL24" s="73">
        <v>0.8</v>
      </c>
      <c r="AM24" s="73">
        <v>0.85</v>
      </c>
      <c r="AN24" s="73">
        <v>1.1000000000000001</v>
      </c>
      <c r="AO24" s="77"/>
      <c r="AP24" s="73">
        <v>0.75</v>
      </c>
      <c r="AQ24" s="73">
        <v>1.4000000000000001</v>
      </c>
      <c r="AR24" s="73">
        <v>0.2</v>
      </c>
    </row>
    <row r="25" spans="2:44" x14ac:dyDescent="0.35">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351</v>
      </c>
      <c r="N25" s="77"/>
      <c r="O25" s="77">
        <f t="shared" ref="O25:O26" si="56">MROUND(Q50,0.05)-0.05</f>
        <v>1.35</v>
      </c>
      <c r="P25" s="77"/>
      <c r="Q25" s="77">
        <f t="shared" ref="Q25" si="57">MROUND(S50,0.05)-0.05</f>
        <v>0.55000000000000004</v>
      </c>
      <c r="R25" s="77">
        <f t="shared" ref="R25" si="58">MROUND(T50,0.05)-0.05</f>
        <v>1.4000000000000001</v>
      </c>
      <c r="S25" s="77">
        <f t="shared" si="10"/>
        <v>0.60000000000000009</v>
      </c>
      <c r="T25" s="77">
        <f t="shared" si="11"/>
        <v>0.9</v>
      </c>
      <c r="U25" s="77">
        <f t="shared" si="12"/>
        <v>1.1500000000000001</v>
      </c>
      <c r="V25" s="77">
        <f t="shared" si="13"/>
        <v>0.8</v>
      </c>
      <c r="X25" s="2" t="s">
        <v>375</v>
      </c>
      <c r="Y25" s="77"/>
      <c r="Z25" s="77">
        <f t="shared" ref="Z25" si="59">MROUND(AD50,0.05)-0.05</f>
        <v>0.45</v>
      </c>
      <c r="AA25" s="77">
        <f t="shared" si="51"/>
        <v>1.25</v>
      </c>
      <c r="AB25" s="77"/>
      <c r="AC25" s="77">
        <f>MROUND(AG50,0.05)</f>
        <v>0.75</v>
      </c>
      <c r="AD25" s="77">
        <f>MROUND(AH50,0.05)</f>
        <v>0.75</v>
      </c>
      <c r="AE25" s="77">
        <f>MROUND(AI50,0.05)</f>
        <v>0.30000000000000004</v>
      </c>
      <c r="AF25" s="77">
        <f t="shared" si="52"/>
        <v>0.85000000000000009</v>
      </c>
      <c r="AG25" s="77">
        <f t="shared" si="52"/>
        <v>0.70000000000000007</v>
      </c>
      <c r="AI25" s="2">
        <v>7</v>
      </c>
      <c r="AJ25" s="73">
        <v>0.9</v>
      </c>
      <c r="AK25" s="73">
        <v>1</v>
      </c>
      <c r="AL25" s="73">
        <v>1</v>
      </c>
      <c r="AM25" s="73">
        <v>0.70000000000000007</v>
      </c>
      <c r="AN25" s="73">
        <v>1</v>
      </c>
      <c r="AO25" s="73">
        <v>1.1500000000000001</v>
      </c>
      <c r="AP25" s="77"/>
      <c r="AQ25" s="73">
        <v>1.1000000000000001</v>
      </c>
      <c r="AR25" s="73">
        <v>1.6</v>
      </c>
    </row>
    <row r="26" spans="2:44" x14ac:dyDescent="0.35">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362</v>
      </c>
      <c r="N26" s="77"/>
      <c r="O26" s="77">
        <f t="shared" si="56"/>
        <v>0.30000000000000004</v>
      </c>
      <c r="P26" s="77"/>
      <c r="Q26" s="77">
        <f t="shared" si="43"/>
        <v>1</v>
      </c>
      <c r="R26" s="77">
        <f t="shared" si="9"/>
        <v>0.70000000000000007</v>
      </c>
      <c r="S26" s="77">
        <f t="shared" si="10"/>
        <v>0.65</v>
      </c>
      <c r="T26" s="77">
        <f t="shared" si="11"/>
        <v>1.4000000000000001</v>
      </c>
      <c r="U26" s="77">
        <f t="shared" si="12"/>
        <v>0.9</v>
      </c>
      <c r="V26" s="77">
        <f t="shared" si="13"/>
        <v>1.2000000000000002</v>
      </c>
      <c r="X26" s="2" t="s">
        <v>365</v>
      </c>
      <c r="Y26" s="77">
        <f>MROUND(AC51,0.05)</f>
        <v>0.55000000000000004</v>
      </c>
      <c r="Z26" s="77"/>
      <c r="AA26" s="77">
        <f>MROUND(AE51,0.05)-0.05</f>
        <v>0.65</v>
      </c>
      <c r="AB26" s="77">
        <f t="shared" ref="AB26:AB27" si="60">MROUND(AF51,0.05)-0.05</f>
        <v>0.65</v>
      </c>
      <c r="AC26" s="77"/>
      <c r="AD26" s="77">
        <f t="shared" ref="AD26" si="61">MROUND(AH51,0.05)-0.05</f>
        <v>1.05</v>
      </c>
      <c r="AE26" s="77">
        <f t="shared" ref="AE26" si="62">MROUND(AI51,0.05)-0.05</f>
        <v>1</v>
      </c>
      <c r="AF26" s="77">
        <f t="shared" si="52"/>
        <v>0.5</v>
      </c>
      <c r="AG26" s="77">
        <f t="shared" si="52"/>
        <v>1.35</v>
      </c>
      <c r="AI26" s="2">
        <v>8</v>
      </c>
      <c r="AJ26" s="73">
        <v>1.05</v>
      </c>
      <c r="AK26" s="73">
        <v>0.85000000000000009</v>
      </c>
      <c r="AL26" s="73">
        <v>0.85000000000000009</v>
      </c>
      <c r="AM26" s="73">
        <v>1.1000000000000001</v>
      </c>
      <c r="AN26" s="73">
        <v>0.60000000000000009</v>
      </c>
      <c r="AO26" s="73">
        <v>1.1000000000000001</v>
      </c>
      <c r="AP26" s="73">
        <v>1.1000000000000001</v>
      </c>
      <c r="AQ26" s="77"/>
      <c r="AR26" s="73">
        <v>1.75</v>
      </c>
    </row>
    <row r="27" spans="2:44" x14ac:dyDescent="0.35">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357</v>
      </c>
      <c r="N27" s="77">
        <f t="shared" si="22"/>
        <v>0.60000000000000009</v>
      </c>
      <c r="O27" s="77">
        <f t="shared" si="27"/>
        <v>0.4</v>
      </c>
      <c r="P27" s="77"/>
      <c r="Q27" s="77">
        <f t="shared" ref="Q27:Q30" si="63">MROUND(S52,0.05)-0.05</f>
        <v>1.1000000000000001</v>
      </c>
      <c r="R27" s="77"/>
      <c r="S27" s="77">
        <f t="shared" ref="S27" si="64">MROUND(U52,0.05)-0.05</f>
        <v>0.75</v>
      </c>
      <c r="T27" s="77">
        <f t="shared" ref="T27" si="65">MROUND(V52,0.05)-0.05</f>
        <v>1.6</v>
      </c>
      <c r="U27" s="77">
        <f t="shared" si="12"/>
        <v>0.60000000000000009</v>
      </c>
      <c r="V27" s="77">
        <f t="shared" si="13"/>
        <v>1.4500000000000002</v>
      </c>
      <c r="X27" s="2" t="s">
        <v>376</v>
      </c>
      <c r="Y27" s="77">
        <f t="shared" ref="Y27" si="66">MROUND(AC52,0.05)-0.05</f>
        <v>2.9000000000000004</v>
      </c>
      <c r="Z27" s="77"/>
      <c r="AA27" s="77">
        <f t="shared" ref="AA27" si="67">MROUND(AE52,0.05)-0.05</f>
        <v>0.8</v>
      </c>
      <c r="AB27" s="77">
        <f t="shared" si="60"/>
        <v>1.25</v>
      </c>
      <c r="AC27" s="77"/>
      <c r="AD27" s="77">
        <f>MROUND(AH52,0.05)</f>
        <v>1</v>
      </c>
      <c r="AE27" s="77">
        <f>MROUND(AI52,0.05)</f>
        <v>0.65</v>
      </c>
      <c r="AF27" s="77">
        <f t="shared" si="52"/>
        <v>0.35000000000000003</v>
      </c>
      <c r="AG27" s="77">
        <f t="shared" si="52"/>
        <v>1.5</v>
      </c>
      <c r="AI27" s="2">
        <v>9</v>
      </c>
      <c r="AJ27" s="73">
        <v>1.1000000000000001</v>
      </c>
      <c r="AK27" s="73">
        <v>1.1000000000000001</v>
      </c>
      <c r="AL27" s="73">
        <v>0.85000000000000009</v>
      </c>
      <c r="AM27" s="73">
        <v>0.9</v>
      </c>
      <c r="AN27" s="73">
        <v>1.25</v>
      </c>
      <c r="AO27" s="73">
        <v>0.65</v>
      </c>
      <c r="AP27" s="73">
        <v>1.1000000000000001</v>
      </c>
      <c r="AQ27" s="73">
        <v>1.85</v>
      </c>
      <c r="AR27" s="77"/>
    </row>
    <row r="28" spans="2:44" x14ac:dyDescent="0.35">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354</v>
      </c>
      <c r="N28" s="77">
        <f t="shared" ref="N28:N30" si="68">MROUND(P53,0.05)-0.05</f>
        <v>2.5000000000000004</v>
      </c>
      <c r="O28" s="77">
        <f t="shared" ref="O28" si="69">MROUND(Q53,0.05)-0.05</f>
        <v>0.7</v>
      </c>
      <c r="P28" s="77"/>
      <c r="Q28" s="77">
        <f t="shared" si="63"/>
        <v>1.3</v>
      </c>
      <c r="R28" s="77"/>
      <c r="S28" s="77">
        <f t="shared" si="10"/>
        <v>0.8</v>
      </c>
      <c r="T28" s="77">
        <f t="shared" si="11"/>
        <v>0.75</v>
      </c>
      <c r="U28" s="77">
        <f t="shared" si="12"/>
        <v>0.30000000000000004</v>
      </c>
      <c r="V28" s="77">
        <f t="shared" si="13"/>
        <v>1.1000000000000001</v>
      </c>
      <c r="X28" s="2" t="s">
        <v>374</v>
      </c>
      <c r="Y28" s="77">
        <f>MROUND(AC53,0.05)</f>
        <v>0.55000000000000004</v>
      </c>
      <c r="Z28" s="77">
        <f>MROUND(AD53,0.05)</f>
        <v>0.25</v>
      </c>
      <c r="AA28" s="77"/>
      <c r="AB28" s="77">
        <f>MROUND(AF53,0.05)-0.05</f>
        <v>0.6</v>
      </c>
      <c r="AC28" s="77">
        <f t="shared" ref="AC28:AC29" si="70">MROUND(AG53,0.05)-0.05</f>
        <v>0.75</v>
      </c>
      <c r="AD28" s="77"/>
      <c r="AE28" s="77">
        <f t="shared" ref="AE28" si="71">MROUND(AI53,0.05)-0.05</f>
        <v>0.75</v>
      </c>
      <c r="AF28" s="77">
        <f t="shared" ref="AF28" si="72">MROUND(AJ53,0.05)-0.05</f>
        <v>1.2</v>
      </c>
      <c r="AG28" s="77">
        <f>MROUND(AK53,0.05)</f>
        <v>0.2</v>
      </c>
    </row>
    <row r="29" spans="2:44" x14ac:dyDescent="0.35">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353</v>
      </c>
      <c r="N29" s="77">
        <f t="shared" si="68"/>
        <v>1.05</v>
      </c>
      <c r="O29" s="77"/>
      <c r="P29" s="77"/>
      <c r="Q29" s="77">
        <f t="shared" si="63"/>
        <v>1.4000000000000001</v>
      </c>
      <c r="R29" s="77">
        <f t="shared" ref="R29" si="73">MROUND(T54,0.05)-0.05</f>
        <v>0.75</v>
      </c>
      <c r="S29" s="77">
        <f t="shared" si="10"/>
        <v>0.9</v>
      </c>
      <c r="T29" s="77">
        <f t="shared" si="11"/>
        <v>1.4000000000000001</v>
      </c>
      <c r="U29" s="77">
        <f t="shared" si="12"/>
        <v>0.8</v>
      </c>
      <c r="V29" s="77">
        <f t="shared" si="13"/>
        <v>0.8</v>
      </c>
      <c r="X29" s="2" t="s">
        <v>370</v>
      </c>
      <c r="Y29" s="77">
        <f>MROUND(AC54,0.05)-0.05</f>
        <v>1.35</v>
      </c>
      <c r="Z29" s="77">
        <f t="shared" ref="Z29" si="74">MROUND(AD54,0.05)-0.05</f>
        <v>1.1000000000000001</v>
      </c>
      <c r="AA29" s="77"/>
      <c r="AB29" s="77">
        <f t="shared" ref="AB29" si="75">MROUND(AF54,0.05)-0.05</f>
        <v>0.85</v>
      </c>
      <c r="AC29" s="77">
        <f t="shared" si="70"/>
        <v>0.7</v>
      </c>
      <c r="AD29" s="77"/>
      <c r="AE29" s="77">
        <f>MROUND(AI54,0.05)</f>
        <v>0.4</v>
      </c>
      <c r="AF29" s="77">
        <f>MROUND(AJ54,0.05)</f>
        <v>0.30000000000000004</v>
      </c>
      <c r="AG29" s="77">
        <f>MROUND(AK54,0.05)</f>
        <v>0.2</v>
      </c>
    </row>
    <row r="30" spans="2:44" x14ac:dyDescent="0.35">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356</v>
      </c>
      <c r="N30" s="77">
        <f t="shared" si="68"/>
        <v>1.5</v>
      </c>
      <c r="O30" s="77"/>
      <c r="P30" s="77"/>
      <c r="Q30" s="77">
        <f t="shared" si="63"/>
        <v>1.35</v>
      </c>
      <c r="R30" s="77">
        <f t="shared" si="9"/>
        <v>0.35000000000000003</v>
      </c>
      <c r="S30" s="77">
        <f t="shared" si="10"/>
        <v>0.60000000000000009</v>
      </c>
      <c r="T30" s="77">
        <f t="shared" si="11"/>
        <v>1.25</v>
      </c>
      <c r="U30" s="77">
        <f t="shared" si="12"/>
        <v>0.70000000000000007</v>
      </c>
      <c r="V30" s="77">
        <f t="shared" si="13"/>
        <v>1.2000000000000002</v>
      </c>
    </row>
    <row r="31" spans="2:44" x14ac:dyDescent="0.35">
      <c r="M31" s="2" t="s">
        <v>364</v>
      </c>
      <c r="N31" s="77">
        <f t="shared" si="22"/>
        <v>0.2</v>
      </c>
      <c r="O31" s="77">
        <f t="shared" ref="O31:O32" si="76">MROUND(Q56,0.05)-0.05</f>
        <v>1.25</v>
      </c>
      <c r="P31" s="77"/>
      <c r="Q31" s="77"/>
      <c r="R31" s="77">
        <f t="shared" ref="R31:R32" si="77">MROUND(T56,0.05)-0.05</f>
        <v>1.55</v>
      </c>
      <c r="S31" s="77">
        <f t="shared" ref="S31" si="78">MROUND(U56,0.05)-0.05</f>
        <v>0.65</v>
      </c>
      <c r="T31" s="77">
        <f t="shared" si="11"/>
        <v>0.85000000000000009</v>
      </c>
      <c r="U31" s="77">
        <f t="shared" si="12"/>
        <v>1.35</v>
      </c>
      <c r="V31" s="77">
        <f t="shared" si="13"/>
        <v>1</v>
      </c>
    </row>
    <row r="32" spans="2:44" x14ac:dyDescent="0.35">
      <c r="M32" s="2" t="s">
        <v>349</v>
      </c>
      <c r="N32" s="77">
        <f t="shared" ref="N32" si="79">MROUND(P57,0.05)-0.05</f>
        <v>0.7</v>
      </c>
      <c r="O32" s="77">
        <f t="shared" si="76"/>
        <v>2.2500000000000004</v>
      </c>
      <c r="P32" s="77"/>
      <c r="Q32" s="77"/>
      <c r="R32" s="77">
        <f t="shared" si="77"/>
        <v>1.55</v>
      </c>
      <c r="S32" s="77">
        <f t="shared" si="10"/>
        <v>0.55000000000000004</v>
      </c>
      <c r="T32" s="77">
        <f t="shared" si="11"/>
        <v>0.4</v>
      </c>
      <c r="U32" s="77">
        <f t="shared" si="12"/>
        <v>1.2000000000000002</v>
      </c>
      <c r="V32" s="77">
        <f t="shared" si="13"/>
        <v>1.1500000000000001</v>
      </c>
    </row>
    <row r="33" spans="2:97" x14ac:dyDescent="0.35">
      <c r="M33" s="2" t="s">
        <v>363</v>
      </c>
      <c r="N33" s="77">
        <f t="shared" si="22"/>
        <v>0.5</v>
      </c>
      <c r="O33" s="77">
        <f t="shared" si="27"/>
        <v>0.35000000000000003</v>
      </c>
      <c r="P33" s="77">
        <f t="shared" ref="P33:P34" si="80">MROUND(R58,0.05)-0.05</f>
        <v>2.6500000000000004</v>
      </c>
      <c r="Q33" s="77"/>
      <c r="R33" s="77"/>
      <c r="S33" s="77">
        <f t="shared" ref="S33:S34" si="81">MROUND(U58,0.05)-0.05</f>
        <v>2.7</v>
      </c>
      <c r="T33" s="77">
        <f t="shared" ref="T33" si="82">MROUND(V58,0.05)-0.05</f>
        <v>0.75</v>
      </c>
      <c r="U33" s="77">
        <f t="shared" si="12"/>
        <v>0.8</v>
      </c>
      <c r="V33" s="77">
        <f t="shared" si="13"/>
        <v>2.5500000000000003</v>
      </c>
    </row>
    <row r="34" spans="2:97" x14ac:dyDescent="0.35">
      <c r="M34" s="2" t="s">
        <v>360</v>
      </c>
      <c r="N34" s="77">
        <f t="shared" si="22"/>
        <v>0.30000000000000004</v>
      </c>
      <c r="O34" s="77">
        <f t="shared" ref="O34" si="83">MROUND(Q59,0.05)-0.05</f>
        <v>1.3</v>
      </c>
      <c r="P34" s="77">
        <f t="shared" si="80"/>
        <v>0.9</v>
      </c>
      <c r="Q34" s="77"/>
      <c r="R34" s="77"/>
      <c r="S34" s="77">
        <f t="shared" si="81"/>
        <v>0.75</v>
      </c>
      <c r="T34" s="77">
        <f t="shared" si="11"/>
        <v>0.55000000000000004</v>
      </c>
      <c r="U34" s="77">
        <f t="shared" si="12"/>
        <v>0.60000000000000009</v>
      </c>
      <c r="V34" s="77">
        <f t="shared" si="13"/>
        <v>0.70000000000000007</v>
      </c>
    </row>
    <row r="37" spans="2:97" ht="18.5" x14ac:dyDescent="0.45">
      <c r="B37" s="243" t="s">
        <v>40</v>
      </c>
      <c r="C37" s="243"/>
      <c r="D37" s="243"/>
      <c r="E37" s="243"/>
      <c r="F37" s="243"/>
      <c r="G37" s="243"/>
      <c r="H37" s="243"/>
      <c r="I37" s="243"/>
      <c r="J37" s="243"/>
      <c r="K37" s="243"/>
      <c r="L37" s="243"/>
      <c r="M37" s="243"/>
      <c r="N37" s="243"/>
      <c r="O37" s="243"/>
      <c r="P37" s="243"/>
      <c r="Q37" s="243"/>
      <c r="R37" s="243"/>
      <c r="S37" s="243"/>
      <c r="T37" s="243"/>
      <c r="U37" s="243"/>
      <c r="V37" s="243"/>
      <c r="W37" s="243"/>
      <c r="X37" s="243"/>
      <c r="Y37" s="243"/>
      <c r="Z37" s="243"/>
      <c r="AA37" s="243"/>
      <c r="AB37" s="243"/>
      <c r="AC37" s="243"/>
      <c r="AD37" s="243"/>
      <c r="AE37" s="243"/>
      <c r="AF37" s="243"/>
      <c r="AG37" s="243"/>
      <c r="AH37" s="243"/>
      <c r="AI37" s="243"/>
      <c r="AJ37" s="243"/>
      <c r="AK37" s="243"/>
    </row>
    <row r="39" spans="2:97" x14ac:dyDescent="0.35">
      <c r="C39" s="235" t="s">
        <v>636</v>
      </c>
      <c r="D39" s="235"/>
      <c r="E39" s="235"/>
      <c r="F39" s="235"/>
      <c r="G39" s="235"/>
      <c r="H39" s="235"/>
      <c r="I39" s="235"/>
      <c r="J39" s="235"/>
      <c r="K39" s="235"/>
      <c r="P39" s="235" t="s">
        <v>637</v>
      </c>
      <c r="Q39" s="235"/>
      <c r="R39" s="235"/>
      <c r="S39" s="235"/>
      <c r="T39" s="235"/>
      <c r="U39" s="235"/>
      <c r="V39" s="235"/>
      <c r="W39" s="235"/>
      <c r="X39" s="235"/>
      <c r="AC39" s="236" t="s">
        <v>641</v>
      </c>
      <c r="AD39" s="237"/>
      <c r="AE39" s="237"/>
      <c r="AF39" s="237"/>
      <c r="AG39" s="237"/>
      <c r="AH39" s="237"/>
      <c r="AI39" s="237"/>
      <c r="AJ39" s="237"/>
      <c r="AK39" s="238"/>
      <c r="AN39" s="235" t="s">
        <v>624</v>
      </c>
      <c r="AO39" s="235"/>
      <c r="AP39" s="235"/>
      <c r="AQ39" s="235"/>
      <c r="AR39" s="235"/>
      <c r="AS39" s="235"/>
      <c r="AT39" s="235"/>
      <c r="AU39" s="235"/>
      <c r="AV39" s="235"/>
      <c r="AY39" s="235" t="s">
        <v>638</v>
      </c>
      <c r="AZ39" s="235"/>
      <c r="BA39" s="235"/>
      <c r="BB39" s="235"/>
      <c r="BC39" s="235"/>
      <c r="BD39" s="235"/>
      <c r="BE39" s="235"/>
      <c r="BF39" s="235"/>
      <c r="BG39" s="235"/>
      <c r="BK39" s="235" t="s">
        <v>656</v>
      </c>
      <c r="BL39" s="235"/>
      <c r="BM39" s="235"/>
      <c r="BN39" s="235"/>
      <c r="BO39" s="235"/>
      <c r="BP39" s="235"/>
      <c r="BQ39" s="235"/>
      <c r="BR39" s="235"/>
      <c r="BS39" s="235"/>
      <c r="BX39" s="235" t="s">
        <v>659</v>
      </c>
      <c r="BY39" s="235"/>
      <c r="BZ39" s="235"/>
      <c r="CA39" s="235"/>
      <c r="CB39" s="235"/>
      <c r="CC39" s="235"/>
      <c r="CD39" s="235"/>
      <c r="CE39" s="235"/>
      <c r="CF39" s="235"/>
      <c r="CK39" s="235" t="s">
        <v>662</v>
      </c>
      <c r="CL39" s="235"/>
      <c r="CM39" s="235"/>
      <c r="CN39" s="235"/>
      <c r="CO39" s="235"/>
      <c r="CP39" s="235"/>
      <c r="CQ39" s="235"/>
      <c r="CR39" s="235"/>
      <c r="CS39" s="235"/>
    </row>
    <row r="40" spans="2:97" x14ac:dyDescent="0.35">
      <c r="B40" s="2" t="s">
        <v>592</v>
      </c>
      <c r="C40" s="2">
        <v>1</v>
      </c>
      <c r="D40" s="2">
        <v>2</v>
      </c>
      <c r="E40" s="2">
        <v>3</v>
      </c>
      <c r="F40" s="2">
        <v>4</v>
      </c>
      <c r="G40" s="2">
        <v>5</v>
      </c>
      <c r="H40" s="2">
        <v>6</v>
      </c>
      <c r="I40" s="2">
        <v>7</v>
      </c>
      <c r="J40" s="2">
        <v>8</v>
      </c>
      <c r="K40" s="2">
        <v>9</v>
      </c>
      <c r="O40" s="2" t="s">
        <v>611</v>
      </c>
      <c r="P40" s="2">
        <v>1</v>
      </c>
      <c r="Q40" s="2">
        <v>2</v>
      </c>
      <c r="R40" s="2">
        <v>3</v>
      </c>
      <c r="S40" s="2">
        <v>4</v>
      </c>
      <c r="T40" s="2">
        <v>5</v>
      </c>
      <c r="U40" s="2">
        <v>6</v>
      </c>
      <c r="V40" s="2">
        <v>7</v>
      </c>
      <c r="W40" s="2">
        <v>8</v>
      </c>
      <c r="X40" s="2">
        <v>9</v>
      </c>
      <c r="AB40" s="2" t="s">
        <v>611</v>
      </c>
      <c r="AC40" s="2">
        <v>1</v>
      </c>
      <c r="AD40" s="2">
        <v>2</v>
      </c>
      <c r="AE40" s="2">
        <v>3</v>
      </c>
      <c r="AF40" s="2">
        <v>4</v>
      </c>
      <c r="AG40" s="2">
        <v>5</v>
      </c>
      <c r="AH40" s="2">
        <v>6</v>
      </c>
      <c r="AI40" s="2">
        <v>7</v>
      </c>
      <c r="AJ40" s="2">
        <v>8</v>
      </c>
      <c r="AK40" s="2">
        <v>9</v>
      </c>
      <c r="AN40" s="2" t="s">
        <v>387</v>
      </c>
      <c r="AO40" s="2" t="s">
        <v>612</v>
      </c>
      <c r="AP40" s="2" t="s">
        <v>613</v>
      </c>
      <c r="AQ40" s="2" t="s">
        <v>614</v>
      </c>
      <c r="AR40" s="2" t="s">
        <v>615</v>
      </c>
      <c r="AS40" s="2" t="s">
        <v>616</v>
      </c>
      <c r="AT40" s="2" t="s">
        <v>617</v>
      </c>
      <c r="AU40" s="2" t="s">
        <v>618</v>
      </c>
      <c r="AV40" s="2" t="s">
        <v>631</v>
      </c>
      <c r="AX40" s="2" t="s">
        <v>592</v>
      </c>
      <c r="AY40" s="2">
        <v>1</v>
      </c>
      <c r="AZ40" s="2">
        <v>2</v>
      </c>
      <c r="BA40" s="2">
        <v>3</v>
      </c>
      <c r="BB40" s="2">
        <v>4</v>
      </c>
      <c r="BC40" s="2">
        <v>5</v>
      </c>
      <c r="BD40" s="2">
        <v>6</v>
      </c>
      <c r="BE40" s="2">
        <v>7</v>
      </c>
      <c r="BF40" s="2">
        <v>8</v>
      </c>
      <c r="BG40" s="2">
        <v>9</v>
      </c>
      <c r="BJ40" s="2" t="s">
        <v>592</v>
      </c>
      <c r="BK40" s="2">
        <v>1</v>
      </c>
      <c r="BL40" s="2">
        <v>2</v>
      </c>
      <c r="BM40" s="2">
        <v>3</v>
      </c>
      <c r="BN40" s="2">
        <v>4</v>
      </c>
      <c r="BO40" s="2">
        <v>5</v>
      </c>
      <c r="BP40" s="2">
        <v>6</v>
      </c>
      <c r="BQ40" s="2">
        <v>7</v>
      </c>
      <c r="BR40" s="2">
        <v>8</v>
      </c>
      <c r="BS40" s="2">
        <v>9</v>
      </c>
      <c r="BW40" s="2" t="s">
        <v>592</v>
      </c>
      <c r="BX40" s="2">
        <v>1</v>
      </c>
      <c r="BY40" s="2">
        <v>2</v>
      </c>
      <c r="BZ40" s="2">
        <v>3</v>
      </c>
      <c r="CA40" s="2">
        <v>4</v>
      </c>
      <c r="CB40" s="2">
        <v>5</v>
      </c>
      <c r="CC40" s="2">
        <v>6</v>
      </c>
      <c r="CD40" s="2">
        <v>7</v>
      </c>
      <c r="CE40" s="2">
        <v>8</v>
      </c>
      <c r="CF40" s="2">
        <v>9</v>
      </c>
      <c r="CJ40" s="2" t="s">
        <v>592</v>
      </c>
      <c r="CK40" s="2">
        <v>1</v>
      </c>
      <c r="CL40" s="2">
        <v>2</v>
      </c>
      <c r="CM40" s="2">
        <v>3</v>
      </c>
      <c r="CN40" s="2">
        <v>4</v>
      </c>
      <c r="CO40" s="2">
        <v>5</v>
      </c>
      <c r="CP40" s="2">
        <v>6</v>
      </c>
      <c r="CQ40" s="2">
        <v>7</v>
      </c>
      <c r="CR40" s="2">
        <v>8</v>
      </c>
      <c r="CS40" s="2">
        <v>9</v>
      </c>
    </row>
    <row r="41" spans="2:97" x14ac:dyDescent="0.35">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347</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366</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x14ac:dyDescent="0.35">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352</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385</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x14ac:dyDescent="0.35">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359</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368</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x14ac:dyDescent="0.35">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358</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367</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x14ac:dyDescent="0.35">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361</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369</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x14ac:dyDescent="0.35">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350</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372</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x14ac:dyDescent="0.35">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346</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373</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x14ac:dyDescent="0.35">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355</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377</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x14ac:dyDescent="0.35">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348</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371</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x14ac:dyDescent="0.35">
      <c r="C50" s="235" t="s">
        <v>620</v>
      </c>
      <c r="D50" s="235"/>
      <c r="E50" s="235"/>
      <c r="F50" s="235"/>
      <c r="G50" s="235"/>
      <c r="H50" s="235"/>
      <c r="I50" s="235"/>
      <c r="J50" s="235"/>
      <c r="K50" s="235"/>
      <c r="O50" s="2" t="s">
        <v>351</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375</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235" t="s">
        <v>625</v>
      </c>
      <c r="AO50" s="235"/>
      <c r="AP50" s="235"/>
      <c r="AQ50" s="235"/>
      <c r="AR50" s="235"/>
      <c r="AS50" s="235"/>
      <c r="AT50" s="235"/>
      <c r="AU50" s="235"/>
      <c r="AV50" s="235"/>
      <c r="AY50" s="235" t="s">
        <v>619</v>
      </c>
      <c r="AZ50" s="235"/>
      <c r="BA50" s="235"/>
      <c r="BB50" s="235"/>
      <c r="BC50" s="235"/>
      <c r="BD50" s="235"/>
      <c r="BE50" s="235"/>
      <c r="BF50" s="235"/>
      <c r="BG50" s="235"/>
      <c r="BK50" s="235" t="s">
        <v>657</v>
      </c>
      <c r="BL50" s="235"/>
      <c r="BM50" s="235"/>
      <c r="BN50" s="235"/>
      <c r="BO50" s="235"/>
      <c r="BP50" s="235"/>
      <c r="BQ50" s="235"/>
      <c r="BR50" s="235"/>
      <c r="BS50" s="235"/>
      <c r="BX50" s="235" t="s">
        <v>660</v>
      </c>
      <c r="BY50" s="235"/>
      <c r="BZ50" s="235"/>
      <c r="CA50" s="235"/>
      <c r="CB50" s="235"/>
      <c r="CC50" s="235"/>
      <c r="CD50" s="235"/>
      <c r="CE50" s="235"/>
      <c r="CF50" s="235"/>
      <c r="CK50" s="235" t="s">
        <v>663</v>
      </c>
      <c r="CL50" s="235"/>
      <c r="CM50" s="235"/>
      <c r="CN50" s="235"/>
      <c r="CO50" s="235"/>
      <c r="CP50" s="235"/>
      <c r="CQ50" s="235"/>
      <c r="CR50" s="235"/>
      <c r="CS50" s="235"/>
    </row>
    <row r="51" spans="2:98" x14ac:dyDescent="0.35">
      <c r="B51" s="2" t="s">
        <v>592</v>
      </c>
      <c r="C51" s="2">
        <v>1</v>
      </c>
      <c r="D51" s="2">
        <v>2</v>
      </c>
      <c r="E51" s="2">
        <v>3</v>
      </c>
      <c r="F51" s="2">
        <v>4</v>
      </c>
      <c r="G51" s="2">
        <v>5</v>
      </c>
      <c r="H51" s="2">
        <v>6</v>
      </c>
      <c r="I51" s="2">
        <v>7</v>
      </c>
      <c r="J51" s="2">
        <v>8</v>
      </c>
      <c r="K51" s="2">
        <v>9</v>
      </c>
      <c r="L51" s="2" t="s">
        <v>626</v>
      </c>
      <c r="O51" s="2" t="s">
        <v>362</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365</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16</v>
      </c>
      <c r="AO51" s="2" t="s">
        <v>612</v>
      </c>
      <c r="AP51" s="2" t="s">
        <v>613</v>
      </c>
      <c r="AQ51" s="2" t="s">
        <v>614</v>
      </c>
      <c r="AR51" s="2" t="s">
        <v>615</v>
      </c>
      <c r="AS51" s="2" t="s">
        <v>616</v>
      </c>
      <c r="AT51" s="2" t="s">
        <v>617</v>
      </c>
      <c r="AU51" s="2" t="s">
        <v>618</v>
      </c>
      <c r="AV51" s="2" t="s">
        <v>631</v>
      </c>
      <c r="AX51" s="2" t="s">
        <v>592</v>
      </c>
      <c r="AY51" s="2">
        <v>1</v>
      </c>
      <c r="AZ51" s="2">
        <v>2</v>
      </c>
      <c r="BA51" s="2">
        <v>3</v>
      </c>
      <c r="BB51" s="2">
        <v>4</v>
      </c>
      <c r="BC51" s="2">
        <v>5</v>
      </c>
      <c r="BD51" s="2">
        <v>6</v>
      </c>
      <c r="BE51" s="2">
        <v>7</v>
      </c>
      <c r="BF51" s="2">
        <v>8</v>
      </c>
      <c r="BG51" s="2">
        <v>9</v>
      </c>
      <c r="BH51" s="2" t="s">
        <v>626</v>
      </c>
      <c r="BJ51" s="2" t="s">
        <v>592</v>
      </c>
      <c r="BK51" s="2">
        <v>1</v>
      </c>
      <c r="BL51" s="2">
        <v>2</v>
      </c>
      <c r="BM51" s="2">
        <v>3</v>
      </c>
      <c r="BN51" s="2">
        <v>4</v>
      </c>
      <c r="BO51" s="2">
        <v>5</v>
      </c>
      <c r="BP51" s="2">
        <v>6</v>
      </c>
      <c r="BQ51" s="2">
        <v>7</v>
      </c>
      <c r="BR51" s="2">
        <v>8</v>
      </c>
      <c r="BS51" s="2">
        <v>9</v>
      </c>
      <c r="BT51" s="2" t="s">
        <v>626</v>
      </c>
      <c r="BW51" s="2" t="s">
        <v>592</v>
      </c>
      <c r="BX51" s="2">
        <v>1</v>
      </c>
      <c r="BY51" s="2">
        <v>2</v>
      </c>
      <c r="BZ51" s="2">
        <v>3</v>
      </c>
      <c r="CA51" s="2">
        <v>4</v>
      </c>
      <c r="CB51" s="2">
        <v>5</v>
      </c>
      <c r="CC51" s="2">
        <v>6</v>
      </c>
      <c r="CD51" s="2">
        <v>7</v>
      </c>
      <c r="CE51" s="2">
        <v>8</v>
      </c>
      <c r="CF51" s="2">
        <v>9</v>
      </c>
      <c r="CG51" s="2" t="s">
        <v>626</v>
      </c>
      <c r="CJ51" s="2" t="s">
        <v>592</v>
      </c>
      <c r="CK51" s="2">
        <v>1</v>
      </c>
      <c r="CL51" s="2">
        <v>2</v>
      </c>
      <c r="CM51" s="2">
        <v>3</v>
      </c>
      <c r="CN51" s="2">
        <v>4</v>
      </c>
      <c r="CO51" s="2">
        <v>5</v>
      </c>
      <c r="CP51" s="2">
        <v>6</v>
      </c>
      <c r="CQ51" s="2">
        <v>7</v>
      </c>
      <c r="CR51" s="2">
        <v>8</v>
      </c>
      <c r="CS51" s="2">
        <v>9</v>
      </c>
      <c r="CT51" s="2" t="s">
        <v>626</v>
      </c>
    </row>
    <row r="52" spans="2:98" x14ac:dyDescent="0.35">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4">
        <f t="shared" ref="L52:L60" si="143">M84/SUM($M$84:$M$92)</f>
        <v>8.237801019838463E-2</v>
      </c>
      <c r="O52" s="2" t="s">
        <v>357</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376</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4">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4">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4">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4">
        <f t="shared" ref="CT52:CT60" si="154">CU84/SUM($M$84:$M$92)</f>
        <v>6.1320579149142067E-3</v>
      </c>
    </row>
    <row r="53" spans="2:98" x14ac:dyDescent="0.35">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4">
        <f t="shared" si="143"/>
        <v>0.10776231064130717</v>
      </c>
      <c r="O53" s="2" t="s">
        <v>354</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374</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4">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4">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4">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4">
        <f t="shared" si="154"/>
        <v>7.9465515316187139E-3</v>
      </c>
    </row>
    <row r="54" spans="2:98" x14ac:dyDescent="0.35">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4">
        <f t="shared" si="143"/>
        <v>0.12560017865783302</v>
      </c>
      <c r="O54" s="2" t="s">
        <v>353</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370</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4">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4">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4">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4">
        <f t="shared" si="154"/>
        <v>9.2678750883984067E-3</v>
      </c>
    </row>
    <row r="55" spans="2:98" x14ac:dyDescent="0.35">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4">
        <f t="shared" si="143"/>
        <v>0.11682547362935944</v>
      </c>
      <c r="O55" s="2" t="s">
        <v>356</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235" t="s">
        <v>623</v>
      </c>
      <c r="AD55" s="235"/>
      <c r="AE55" s="235"/>
      <c r="AF55" s="235"/>
      <c r="AG55" s="235"/>
      <c r="AH55" s="235"/>
      <c r="AI55" s="235"/>
      <c r="AJ55" s="235"/>
      <c r="AK55" s="235"/>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4">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4">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4">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4">
        <f t="shared" si="154"/>
        <v>8.9235865559980643E-3</v>
      </c>
    </row>
    <row r="56" spans="2:98" x14ac:dyDescent="0.35">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4">
        <f t="shared" si="143"/>
        <v>0.13768749767372612</v>
      </c>
      <c r="O56" s="2" t="s">
        <v>364</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611</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4">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4">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4">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4">
        <f t="shared" si="154"/>
        <v>9.9192317713179736E-3</v>
      </c>
    </row>
    <row r="57" spans="2:98" x14ac:dyDescent="0.35">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4">
        <f t="shared" si="143"/>
        <v>0.11620203223285071</v>
      </c>
      <c r="O57" s="2" t="s">
        <v>349</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366</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4">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4">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4">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4">
        <f t="shared" si="154"/>
        <v>8.3745859232515728E-3</v>
      </c>
    </row>
    <row r="58" spans="2:98" x14ac:dyDescent="0.35">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4">
        <f t="shared" si="143"/>
        <v>0.12529311050731382</v>
      </c>
      <c r="O58" s="2" t="s">
        <v>363</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385</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4">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4">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4">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4">
        <f t="shared" si="154"/>
        <v>8.9794171288197413E-3</v>
      </c>
    </row>
    <row r="59" spans="2:98" x14ac:dyDescent="0.35">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4">
        <f t="shared" si="143"/>
        <v>0.10760412401831243</v>
      </c>
      <c r="O59" s="2" t="s">
        <v>360</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368</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4">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4">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4">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4">
        <f t="shared" si="154"/>
        <v>8.1698738229054237E-3</v>
      </c>
    </row>
    <row r="60" spans="2:98" x14ac:dyDescent="0.35">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4">
        <f t="shared" si="143"/>
        <v>8.0647262440912637E-2</v>
      </c>
      <c r="P60" s="235" t="s">
        <v>623</v>
      </c>
      <c r="Q60" s="235"/>
      <c r="R60" s="235"/>
      <c r="S60" s="235"/>
      <c r="T60" s="235"/>
      <c r="U60" s="235"/>
      <c r="V60" s="235"/>
      <c r="W60" s="235"/>
      <c r="X60" s="235"/>
      <c r="AB60" s="2" t="s">
        <v>367</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4">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4">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4">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4">
        <f t="shared" si="154"/>
        <v>5.2666840361782112E-3</v>
      </c>
    </row>
    <row r="61" spans="2:98" x14ac:dyDescent="0.35">
      <c r="C61" s="235" t="s">
        <v>621</v>
      </c>
      <c r="D61" s="235"/>
      <c r="E61" s="235"/>
      <c r="F61" s="235"/>
      <c r="G61" s="235"/>
      <c r="H61" s="235"/>
      <c r="I61" s="235"/>
      <c r="J61" s="235"/>
      <c r="K61" s="235"/>
      <c r="O61" s="2" t="s">
        <v>611</v>
      </c>
      <c r="P61" s="2">
        <v>1</v>
      </c>
      <c r="Q61" s="2">
        <v>2</v>
      </c>
      <c r="R61" s="2">
        <v>3</v>
      </c>
      <c r="S61" s="2">
        <v>4</v>
      </c>
      <c r="T61" s="2">
        <v>5</v>
      </c>
      <c r="U61" s="2">
        <v>6</v>
      </c>
      <c r="V61" s="2">
        <v>7</v>
      </c>
      <c r="W61" s="2">
        <v>8</v>
      </c>
      <c r="X61" s="2">
        <v>9</v>
      </c>
      <c r="AB61" s="2" t="s">
        <v>369</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235" t="s">
        <v>609</v>
      </c>
      <c r="AZ61" s="235"/>
      <c r="BA61" s="235"/>
      <c r="BB61" s="235"/>
      <c r="BC61" s="235"/>
      <c r="BD61" s="235"/>
      <c r="BE61" s="235"/>
      <c r="BF61" s="235"/>
      <c r="BG61" s="235"/>
      <c r="BK61" s="235" t="s">
        <v>658</v>
      </c>
      <c r="BL61" s="235"/>
      <c r="BM61" s="235"/>
      <c r="BN61" s="235"/>
      <c r="BO61" s="235"/>
      <c r="BP61" s="235"/>
      <c r="BQ61" s="235"/>
      <c r="BR61" s="235"/>
      <c r="BS61" s="235"/>
      <c r="BX61" s="235" t="s">
        <v>661</v>
      </c>
      <c r="BY61" s="235"/>
      <c r="BZ61" s="235"/>
      <c r="CA61" s="235"/>
      <c r="CB61" s="235"/>
      <c r="CC61" s="235"/>
      <c r="CD61" s="235"/>
      <c r="CE61" s="235"/>
      <c r="CF61" s="235"/>
      <c r="CK61" s="235" t="s">
        <v>664</v>
      </c>
      <c r="CL61" s="235"/>
      <c r="CM61" s="235"/>
      <c r="CN61" s="235"/>
      <c r="CO61" s="235"/>
      <c r="CP61" s="235"/>
      <c r="CQ61" s="235"/>
      <c r="CR61" s="235"/>
      <c r="CS61" s="235"/>
    </row>
    <row r="62" spans="2:98" x14ac:dyDescent="0.35">
      <c r="B62" s="2" t="s">
        <v>592</v>
      </c>
      <c r="C62" s="2">
        <v>1</v>
      </c>
      <c r="D62" s="2">
        <v>2</v>
      </c>
      <c r="E62" s="2">
        <v>3</v>
      </c>
      <c r="F62" s="2">
        <v>4</v>
      </c>
      <c r="G62" s="2">
        <v>5</v>
      </c>
      <c r="H62" s="2">
        <v>6</v>
      </c>
      <c r="I62" s="2">
        <v>7</v>
      </c>
      <c r="J62" s="2">
        <v>8</v>
      </c>
      <c r="K62" s="2">
        <v>9</v>
      </c>
      <c r="L62" s="2" t="s">
        <v>4</v>
      </c>
      <c r="O62" s="2" t="s">
        <v>347</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372</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592</v>
      </c>
      <c r="AY62" s="2">
        <v>1</v>
      </c>
      <c r="AZ62" s="2">
        <v>2</v>
      </c>
      <c r="BA62" s="2">
        <v>3</v>
      </c>
      <c r="BB62" s="2">
        <v>4</v>
      </c>
      <c r="BC62" s="2">
        <v>5</v>
      </c>
      <c r="BD62" s="2">
        <v>6</v>
      </c>
      <c r="BE62" s="2">
        <v>7</v>
      </c>
      <c r="BF62" s="2">
        <v>8</v>
      </c>
      <c r="BG62" s="2">
        <v>9</v>
      </c>
      <c r="BJ62" s="2" t="s">
        <v>592</v>
      </c>
      <c r="BK62" s="2">
        <v>1</v>
      </c>
      <c r="BL62" s="2">
        <v>2</v>
      </c>
      <c r="BM62" s="2">
        <v>3</v>
      </c>
      <c r="BN62" s="2">
        <v>4</v>
      </c>
      <c r="BO62" s="2">
        <v>5</v>
      </c>
      <c r="BP62" s="2">
        <v>6</v>
      </c>
      <c r="BQ62" s="2">
        <v>7</v>
      </c>
      <c r="BR62" s="2">
        <v>8</v>
      </c>
      <c r="BS62" s="2">
        <v>9</v>
      </c>
      <c r="BT62" s="2" t="s">
        <v>4</v>
      </c>
      <c r="BW62" s="2" t="s">
        <v>592</v>
      </c>
      <c r="BX62" s="2">
        <v>1</v>
      </c>
      <c r="BY62" s="2">
        <v>2</v>
      </c>
      <c r="BZ62" s="2">
        <v>3</v>
      </c>
      <c r="CA62" s="2">
        <v>4</v>
      </c>
      <c r="CB62" s="2">
        <v>5</v>
      </c>
      <c r="CC62" s="2">
        <v>6</v>
      </c>
      <c r="CD62" s="2">
        <v>7</v>
      </c>
      <c r="CE62" s="2">
        <v>8</v>
      </c>
      <c r="CF62" s="2">
        <v>9</v>
      </c>
      <c r="CG62" s="2" t="s">
        <v>4</v>
      </c>
      <c r="CJ62" s="2" t="s">
        <v>592</v>
      </c>
      <c r="CK62" s="2">
        <v>1</v>
      </c>
      <c r="CL62" s="2">
        <v>2</v>
      </c>
      <c r="CM62" s="2">
        <v>3</v>
      </c>
      <c r="CN62" s="2">
        <v>4</v>
      </c>
      <c r="CO62" s="2">
        <v>5</v>
      </c>
      <c r="CP62" s="2">
        <v>6</v>
      </c>
      <c r="CQ62" s="2">
        <v>7</v>
      </c>
      <c r="CR62" s="2">
        <v>8</v>
      </c>
      <c r="CS62" s="2">
        <v>9</v>
      </c>
      <c r="CT62" s="2" t="s">
        <v>4</v>
      </c>
    </row>
    <row r="63" spans="2:98" x14ac:dyDescent="0.35">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352</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373</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x14ac:dyDescent="0.35">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359</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377</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x14ac:dyDescent="0.35">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358</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371</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x14ac:dyDescent="0.35">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361</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375</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x14ac:dyDescent="0.35">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350</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365</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x14ac:dyDescent="0.35">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346</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376</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x14ac:dyDescent="0.35">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355</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374</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x14ac:dyDescent="0.35">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348</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370</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x14ac:dyDescent="0.35">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351</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236" t="s">
        <v>622</v>
      </c>
      <c r="AD71" s="237"/>
      <c r="AE71" s="237"/>
      <c r="AF71" s="237"/>
      <c r="AG71" s="237"/>
      <c r="AH71" s="237"/>
      <c r="AI71" s="237"/>
      <c r="AJ71" s="237"/>
      <c r="AK71" s="238"/>
      <c r="AN71" s="258" t="s">
        <v>624</v>
      </c>
      <c r="AO71" s="258"/>
      <c r="AP71" s="258"/>
      <c r="AQ71" s="258"/>
      <c r="AR71" s="258"/>
      <c r="AS71" s="258"/>
      <c r="AT71" s="258"/>
      <c r="AU71" s="258"/>
      <c r="AV71" s="258"/>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x14ac:dyDescent="0.35">
      <c r="O72" s="2" t="s">
        <v>362</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611</v>
      </c>
      <c r="AC72" s="2">
        <v>1</v>
      </c>
      <c r="AD72" s="2">
        <v>2</v>
      </c>
      <c r="AE72" s="2">
        <v>3</v>
      </c>
      <c r="AF72" s="2">
        <v>4</v>
      </c>
      <c r="AG72" s="2">
        <v>5</v>
      </c>
      <c r="AH72" s="2">
        <v>6</v>
      </c>
      <c r="AI72" s="2">
        <v>7</v>
      </c>
      <c r="AJ72" s="2">
        <v>8</v>
      </c>
      <c r="AK72" s="2">
        <v>9</v>
      </c>
      <c r="AL72" s="2" t="s">
        <v>4</v>
      </c>
      <c r="AN72" s="2" t="s">
        <v>387</v>
      </c>
      <c r="AO72" s="2" t="s">
        <v>612</v>
      </c>
      <c r="AP72" s="2" t="s">
        <v>613</v>
      </c>
      <c r="AQ72" s="2" t="s">
        <v>614</v>
      </c>
      <c r="AR72" s="2" t="s">
        <v>615</v>
      </c>
      <c r="AS72" s="2" t="s">
        <v>616</v>
      </c>
      <c r="AT72" s="2" t="s">
        <v>617</v>
      </c>
      <c r="AU72" s="2" t="s">
        <v>618</v>
      </c>
      <c r="AV72" s="2" t="s">
        <v>589</v>
      </c>
    </row>
    <row r="73" spans="2:98" x14ac:dyDescent="0.35">
      <c r="B73" s="2" t="s">
        <v>584</v>
      </c>
      <c r="C73" s="2">
        <v>1</v>
      </c>
      <c r="D73" s="2">
        <v>2</v>
      </c>
      <c r="E73" s="2">
        <v>3</v>
      </c>
      <c r="F73" s="2">
        <v>4</v>
      </c>
      <c r="G73" s="2">
        <v>5</v>
      </c>
      <c r="H73" s="2">
        <v>6</v>
      </c>
      <c r="I73" s="2">
        <v>7</v>
      </c>
      <c r="J73" s="2">
        <v>8</v>
      </c>
      <c r="K73" s="2">
        <v>9</v>
      </c>
      <c r="O73" s="2" t="s">
        <v>357</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366</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610</v>
      </c>
      <c r="AY73" s="2">
        <v>1</v>
      </c>
      <c r="AZ73" s="2">
        <v>2</v>
      </c>
      <c r="BA73" s="2">
        <v>3</v>
      </c>
      <c r="BB73" s="2">
        <v>4</v>
      </c>
      <c r="BC73" s="2">
        <v>5</v>
      </c>
      <c r="BD73" s="2">
        <v>6</v>
      </c>
      <c r="BE73" s="2">
        <v>7</v>
      </c>
      <c r="BF73" s="2">
        <v>8</v>
      </c>
      <c r="BG73" s="2">
        <v>9</v>
      </c>
      <c r="BJ73" s="2" t="s">
        <v>584</v>
      </c>
      <c r="BK73" s="2">
        <v>1</v>
      </c>
      <c r="BL73" s="2">
        <v>2</v>
      </c>
      <c r="BM73" s="2">
        <v>3</v>
      </c>
      <c r="BN73" s="2">
        <v>4</v>
      </c>
      <c r="BO73" s="2">
        <v>5</v>
      </c>
      <c r="BP73" s="2">
        <v>6</v>
      </c>
      <c r="BQ73" s="2">
        <v>7</v>
      </c>
      <c r="BR73" s="2">
        <v>8</v>
      </c>
      <c r="BS73" s="2">
        <v>9</v>
      </c>
      <c r="BW73" s="2" t="s">
        <v>584</v>
      </c>
      <c r="BX73" s="2">
        <v>1</v>
      </c>
      <c r="BY73" s="2">
        <v>2</v>
      </c>
      <c r="BZ73" s="2">
        <v>3</v>
      </c>
      <c r="CA73" s="2">
        <v>4</v>
      </c>
      <c r="CB73" s="2">
        <v>5</v>
      </c>
      <c r="CC73" s="2">
        <v>6</v>
      </c>
      <c r="CD73" s="2">
        <v>7</v>
      </c>
      <c r="CE73" s="2">
        <v>8</v>
      </c>
      <c r="CF73" s="2">
        <v>9</v>
      </c>
      <c r="CJ73" s="2" t="s">
        <v>584</v>
      </c>
      <c r="CK73" s="2">
        <v>1</v>
      </c>
      <c r="CL73" s="2">
        <v>2</v>
      </c>
      <c r="CM73" s="2">
        <v>3</v>
      </c>
      <c r="CN73" s="2">
        <v>4</v>
      </c>
      <c r="CO73" s="2">
        <v>5</v>
      </c>
      <c r="CP73" s="2">
        <v>6</v>
      </c>
      <c r="CQ73" s="2">
        <v>7</v>
      </c>
      <c r="CR73" s="2">
        <v>8</v>
      </c>
      <c r="CS73" s="2">
        <v>9</v>
      </c>
    </row>
    <row r="74" spans="2:98" x14ac:dyDescent="0.35">
      <c r="B74" s="2">
        <v>1</v>
      </c>
      <c r="C74" s="4">
        <v>10</v>
      </c>
      <c r="D74" s="4">
        <v>667</v>
      </c>
      <c r="E74" s="4">
        <v>714</v>
      </c>
      <c r="F74" s="4">
        <v>493</v>
      </c>
      <c r="G74" s="4">
        <v>708</v>
      </c>
      <c r="H74" s="4">
        <v>714</v>
      </c>
      <c r="I74" s="4">
        <v>534</v>
      </c>
      <c r="J74" s="4">
        <v>475</v>
      </c>
      <c r="K74" s="4">
        <v>372</v>
      </c>
      <c r="O74" s="2" t="s">
        <v>354</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385</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x14ac:dyDescent="0.35">
      <c r="B75" s="2">
        <v>2</v>
      </c>
      <c r="C75" s="4">
        <v>904</v>
      </c>
      <c r="D75" s="4">
        <v>3</v>
      </c>
      <c r="E75" s="4">
        <v>731</v>
      </c>
      <c r="F75" s="4">
        <v>1191</v>
      </c>
      <c r="G75" s="4">
        <v>651</v>
      </c>
      <c r="H75" s="4">
        <v>924</v>
      </c>
      <c r="I75" s="4">
        <v>760</v>
      </c>
      <c r="J75" s="4">
        <v>569</v>
      </c>
      <c r="K75" s="4">
        <v>501</v>
      </c>
      <c r="O75" s="2" t="s">
        <v>353</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368</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x14ac:dyDescent="0.35">
      <c r="B76" s="2">
        <v>3</v>
      </c>
      <c r="C76" s="4">
        <v>849</v>
      </c>
      <c r="D76" s="4">
        <v>826</v>
      </c>
      <c r="E76" s="4">
        <v>3</v>
      </c>
      <c r="F76" s="4">
        <v>1206</v>
      </c>
      <c r="G76" s="4">
        <v>1234</v>
      </c>
      <c r="H76" s="4">
        <v>714</v>
      </c>
      <c r="I76" s="4">
        <v>960</v>
      </c>
      <c r="J76" s="4">
        <v>755</v>
      </c>
      <c r="K76" s="4">
        <v>467</v>
      </c>
      <c r="O76" s="2" t="s">
        <v>356</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367</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x14ac:dyDescent="0.35">
      <c r="B77" s="2">
        <v>4</v>
      </c>
      <c r="C77" s="4">
        <v>149</v>
      </c>
      <c r="D77" s="4">
        <v>885</v>
      </c>
      <c r="E77" s="4">
        <v>727</v>
      </c>
      <c r="F77" s="4">
        <v>7</v>
      </c>
      <c r="G77" s="4">
        <v>1153</v>
      </c>
      <c r="H77" s="4">
        <v>1014</v>
      </c>
      <c r="I77" s="4">
        <v>703</v>
      </c>
      <c r="J77" s="4">
        <v>789</v>
      </c>
      <c r="K77" s="4">
        <v>553</v>
      </c>
      <c r="O77" s="2" t="s">
        <v>364</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369</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x14ac:dyDescent="0.35">
      <c r="B78" s="2">
        <v>5</v>
      </c>
      <c r="C78" s="4">
        <v>724</v>
      </c>
      <c r="D78" s="4">
        <v>588</v>
      </c>
      <c r="E78" s="4">
        <v>1019</v>
      </c>
      <c r="F78" s="4">
        <v>1261</v>
      </c>
      <c r="G78" s="4">
        <v>4</v>
      </c>
      <c r="H78" s="4">
        <v>1251</v>
      </c>
      <c r="I78" s="4">
        <v>1065</v>
      </c>
      <c r="J78" s="4">
        <v>570</v>
      </c>
      <c r="K78" s="4">
        <v>753</v>
      </c>
      <c r="O78" s="2" t="s">
        <v>349</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372</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x14ac:dyDescent="0.35">
      <c r="B79" s="2">
        <v>6</v>
      </c>
      <c r="C79" s="4">
        <v>550</v>
      </c>
      <c r="D79" s="4">
        <v>766</v>
      </c>
      <c r="E79" s="4">
        <v>669</v>
      </c>
      <c r="F79" s="4">
        <v>984</v>
      </c>
      <c r="G79" s="4">
        <v>1178</v>
      </c>
      <c r="H79" s="4">
        <v>12</v>
      </c>
      <c r="I79" s="4">
        <v>690</v>
      </c>
      <c r="J79" s="4">
        <v>903</v>
      </c>
      <c r="K79" s="4">
        <v>155</v>
      </c>
      <c r="O79" s="2" t="s">
        <v>363</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373</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x14ac:dyDescent="0.35">
      <c r="B80" s="2">
        <v>7</v>
      </c>
      <c r="C80" s="4">
        <v>519</v>
      </c>
      <c r="D80" s="4">
        <v>767</v>
      </c>
      <c r="E80" s="4">
        <v>912</v>
      </c>
      <c r="F80" s="4">
        <v>742</v>
      </c>
      <c r="G80" s="4">
        <v>1261</v>
      </c>
      <c r="H80" s="4">
        <v>1266</v>
      </c>
      <c r="I80" s="4">
        <v>6</v>
      </c>
      <c r="J80" s="4">
        <v>769</v>
      </c>
      <c r="K80" s="4">
        <v>909</v>
      </c>
      <c r="O80" s="2" t="s">
        <v>360</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377</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x14ac:dyDescent="0.35">
      <c r="B81" s="2">
        <v>8</v>
      </c>
      <c r="C81" s="4">
        <v>505</v>
      </c>
      <c r="D81" s="4">
        <v>572</v>
      </c>
      <c r="E81" s="4">
        <v>700</v>
      </c>
      <c r="F81" s="4">
        <v>995</v>
      </c>
      <c r="G81" s="4">
        <v>628</v>
      </c>
      <c r="H81" s="4">
        <v>1135</v>
      </c>
      <c r="I81" s="4">
        <v>758</v>
      </c>
      <c r="J81" s="4">
        <v>4</v>
      </c>
      <c r="K81" s="4">
        <v>818</v>
      </c>
      <c r="P81" s="235" t="s">
        <v>622</v>
      </c>
      <c r="Q81" s="235"/>
      <c r="R81" s="235"/>
      <c r="S81" s="235"/>
      <c r="T81" s="235"/>
      <c r="U81" s="235"/>
      <c r="V81" s="235"/>
      <c r="W81" s="235"/>
      <c r="X81" s="235"/>
      <c r="AB81" s="2" t="s">
        <v>371</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x14ac:dyDescent="0.35">
      <c r="B82" s="2">
        <v>9</v>
      </c>
      <c r="C82" s="4">
        <v>400</v>
      </c>
      <c r="D82" s="4">
        <v>520</v>
      </c>
      <c r="E82" s="4">
        <v>484</v>
      </c>
      <c r="F82" s="4">
        <v>701</v>
      </c>
      <c r="G82" s="4">
        <v>791</v>
      </c>
      <c r="H82" s="4">
        <v>487</v>
      </c>
      <c r="I82" s="4">
        <v>679</v>
      </c>
      <c r="J82" s="4">
        <v>788</v>
      </c>
      <c r="K82" s="4">
        <v>7</v>
      </c>
      <c r="O82" s="2" t="s">
        <v>611</v>
      </c>
      <c r="P82" s="2">
        <v>1</v>
      </c>
      <c r="Q82" s="2">
        <v>2</v>
      </c>
      <c r="R82" s="2">
        <v>3</v>
      </c>
      <c r="S82" s="2">
        <v>4</v>
      </c>
      <c r="T82" s="2">
        <v>5</v>
      </c>
      <c r="U82" s="2">
        <v>6</v>
      </c>
      <c r="V82" s="2">
        <v>7</v>
      </c>
      <c r="W82" s="2">
        <v>8</v>
      </c>
      <c r="X82" s="2">
        <v>9</v>
      </c>
      <c r="Y82" s="2" t="s">
        <v>4</v>
      </c>
      <c r="AB82" s="2" t="s">
        <v>375</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258" t="s">
        <v>625</v>
      </c>
      <c r="AO82" s="258"/>
      <c r="AP82" s="258"/>
      <c r="AQ82" s="258"/>
      <c r="AR82" s="258"/>
      <c r="AS82" s="258"/>
      <c r="AT82" s="258"/>
      <c r="AU82" s="258"/>
      <c r="AV82" s="258"/>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x14ac:dyDescent="0.35">
      <c r="B83" t="s">
        <v>584</v>
      </c>
      <c r="C83" s="2">
        <v>11</v>
      </c>
      <c r="D83" s="2">
        <v>12</v>
      </c>
      <c r="E83" s="2">
        <v>13</v>
      </c>
      <c r="F83" s="2">
        <v>14</v>
      </c>
      <c r="G83" s="2">
        <v>15</v>
      </c>
      <c r="H83" s="2">
        <v>16</v>
      </c>
      <c r="I83" s="2">
        <v>17</v>
      </c>
      <c r="J83" s="2">
        <v>18</v>
      </c>
      <c r="K83" s="2">
        <v>19</v>
      </c>
      <c r="L83" s="2" t="s">
        <v>4</v>
      </c>
      <c r="M83" s="2" t="s">
        <v>589</v>
      </c>
      <c r="O83" s="2" t="s">
        <v>347</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365</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16</v>
      </c>
      <c r="AO83" s="2" t="s">
        <v>612</v>
      </c>
      <c r="AP83" s="2" t="s">
        <v>613</v>
      </c>
      <c r="AQ83" s="2" t="s">
        <v>614</v>
      </c>
      <c r="AR83" s="2" t="s">
        <v>615</v>
      </c>
      <c r="AS83" s="2" t="s">
        <v>616</v>
      </c>
      <c r="AT83" s="2" t="s">
        <v>617</v>
      </c>
      <c r="AU83" s="2" t="s">
        <v>618</v>
      </c>
      <c r="AV83" s="2" t="s">
        <v>589</v>
      </c>
      <c r="AY83" s="2">
        <v>11</v>
      </c>
      <c r="AZ83" s="2">
        <v>12</v>
      </c>
      <c r="BA83" s="2">
        <v>13</v>
      </c>
      <c r="BB83" s="2">
        <v>14</v>
      </c>
      <c r="BC83" s="2">
        <v>15</v>
      </c>
      <c r="BD83" s="2">
        <v>16</v>
      </c>
      <c r="BE83" s="2">
        <v>17</v>
      </c>
      <c r="BF83" s="2">
        <v>18</v>
      </c>
      <c r="BG83" s="2">
        <v>19</v>
      </c>
      <c r="BH83" s="2" t="s">
        <v>589</v>
      </c>
      <c r="BJ83" t="s">
        <v>584</v>
      </c>
      <c r="BK83" s="2">
        <v>11</v>
      </c>
      <c r="BL83" s="2">
        <v>12</v>
      </c>
      <c r="BM83" s="2">
        <v>13</v>
      </c>
      <c r="BN83" s="2">
        <v>14</v>
      </c>
      <c r="BO83" s="2">
        <v>15</v>
      </c>
      <c r="BP83" s="2">
        <v>16</v>
      </c>
      <c r="BQ83" s="2">
        <v>17</v>
      </c>
      <c r="BR83" s="2">
        <v>18</v>
      </c>
      <c r="BS83" s="2">
        <v>19</v>
      </c>
      <c r="BT83" s="2" t="s">
        <v>4</v>
      </c>
      <c r="BU83" s="2" t="s">
        <v>589</v>
      </c>
      <c r="BW83" t="s">
        <v>584</v>
      </c>
      <c r="BX83" s="2">
        <v>11</v>
      </c>
      <c r="BY83" s="2">
        <v>12</v>
      </c>
      <c r="BZ83" s="2">
        <v>13</v>
      </c>
      <c r="CA83" s="2">
        <v>14</v>
      </c>
      <c r="CB83" s="2">
        <v>15</v>
      </c>
      <c r="CC83" s="2">
        <v>16</v>
      </c>
      <c r="CD83" s="2">
        <v>17</v>
      </c>
      <c r="CE83" s="2">
        <v>18</v>
      </c>
      <c r="CF83" s="2">
        <v>19</v>
      </c>
      <c r="CG83" s="2" t="s">
        <v>4</v>
      </c>
      <c r="CH83" s="2" t="s">
        <v>589</v>
      </c>
      <c r="CJ83" t="s">
        <v>584</v>
      </c>
      <c r="CK83" s="2">
        <v>11</v>
      </c>
      <c r="CL83" s="2">
        <v>12</v>
      </c>
      <c r="CM83" s="2">
        <v>13</v>
      </c>
      <c r="CN83" s="2">
        <v>14</v>
      </c>
      <c r="CO83" s="2">
        <v>15</v>
      </c>
      <c r="CP83" s="2">
        <v>16</v>
      </c>
      <c r="CQ83" s="2">
        <v>17</v>
      </c>
      <c r="CR83" s="2">
        <v>18</v>
      </c>
      <c r="CS83" s="2">
        <v>19</v>
      </c>
      <c r="CT83" s="2" t="s">
        <v>4</v>
      </c>
      <c r="CU83" s="2" t="s">
        <v>589</v>
      </c>
    </row>
    <row r="84" spans="2:99" x14ac:dyDescent="0.35">
      <c r="B84" s="2">
        <v>1</v>
      </c>
      <c r="C84" s="4">
        <v>771</v>
      </c>
      <c r="D84" s="4">
        <v>991</v>
      </c>
      <c r="E84" s="4">
        <v>1145</v>
      </c>
      <c r="F84" s="4">
        <v>1493</v>
      </c>
      <c r="G84" s="4">
        <v>1538</v>
      </c>
      <c r="H84" s="4">
        <v>1488</v>
      </c>
      <c r="I84" s="4">
        <v>1177</v>
      </c>
      <c r="J84" s="4">
        <v>1024</v>
      </c>
      <c r="K84" s="4">
        <v>739</v>
      </c>
      <c r="L84" s="4">
        <v>752</v>
      </c>
      <c r="M84" s="4">
        <v>8853</v>
      </c>
      <c r="O84" s="2" t="s">
        <v>352</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376</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x14ac:dyDescent="0.35">
      <c r="B85" s="2">
        <v>2</v>
      </c>
      <c r="C85" s="4">
        <v>1023</v>
      </c>
      <c r="D85" s="4">
        <v>1361</v>
      </c>
      <c r="E85" s="4">
        <v>1565</v>
      </c>
      <c r="F85" s="4">
        <v>1998</v>
      </c>
      <c r="G85" s="4">
        <v>2049</v>
      </c>
      <c r="H85" s="4">
        <v>1963</v>
      </c>
      <c r="I85" s="4">
        <v>1593</v>
      </c>
      <c r="J85" s="4">
        <v>1287</v>
      </c>
      <c r="K85" s="4">
        <v>979</v>
      </c>
      <c r="L85" s="4">
        <v>902</v>
      </c>
      <c r="M85" s="4">
        <v>11581</v>
      </c>
      <c r="O85" s="2" t="s">
        <v>359</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374</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x14ac:dyDescent="0.35">
      <c r="B86" s="2">
        <v>3</v>
      </c>
      <c r="C86" s="4">
        <v>1200</v>
      </c>
      <c r="D86" s="4">
        <v>1588</v>
      </c>
      <c r="E86" s="4">
        <v>1970</v>
      </c>
      <c r="F86" s="4">
        <v>2302</v>
      </c>
      <c r="G86" s="4">
        <v>2443</v>
      </c>
      <c r="H86" s="4">
        <v>2355</v>
      </c>
      <c r="I86" s="4">
        <v>1926</v>
      </c>
      <c r="J86" s="4">
        <v>1577</v>
      </c>
      <c r="K86" s="4">
        <v>1156</v>
      </c>
      <c r="L86" s="4">
        <v>1019</v>
      </c>
      <c r="M86" s="4">
        <v>13498</v>
      </c>
      <c r="O86" s="2" t="s">
        <v>358</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370</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x14ac:dyDescent="0.35">
      <c r="B87" s="2">
        <v>4</v>
      </c>
      <c r="C87" s="4">
        <v>1123</v>
      </c>
      <c r="D87" s="4">
        <v>1430</v>
      </c>
      <c r="E87" s="4">
        <v>1951</v>
      </c>
      <c r="F87" s="4">
        <v>2223</v>
      </c>
      <c r="G87" s="4">
        <v>2220</v>
      </c>
      <c r="H87" s="4">
        <v>2354</v>
      </c>
      <c r="I87" s="4">
        <v>1829</v>
      </c>
      <c r="J87" s="4">
        <v>1488</v>
      </c>
      <c r="K87" s="4">
        <v>1131</v>
      </c>
      <c r="L87" s="4">
        <v>965</v>
      </c>
      <c r="M87" s="4">
        <v>12555</v>
      </c>
      <c r="O87" s="2" t="s">
        <v>361</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x14ac:dyDescent="0.35">
      <c r="B88" s="2">
        <v>5</v>
      </c>
      <c r="C88" s="4">
        <v>1281</v>
      </c>
      <c r="D88" s="4">
        <v>1718</v>
      </c>
      <c r="E88" s="4">
        <v>2068</v>
      </c>
      <c r="F88" s="4">
        <v>2639</v>
      </c>
      <c r="G88" s="4">
        <v>2651</v>
      </c>
      <c r="H88" s="4">
        <v>2490</v>
      </c>
      <c r="I88" s="4">
        <v>2151</v>
      </c>
      <c r="J88" s="4">
        <v>1793</v>
      </c>
      <c r="K88" s="4">
        <v>1297</v>
      </c>
      <c r="L88" s="4">
        <v>1171</v>
      </c>
      <c r="M88" s="4">
        <v>14797</v>
      </c>
      <c r="O88" s="2" t="s">
        <v>350</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632</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x14ac:dyDescent="0.35">
      <c r="B89" s="2">
        <v>6</v>
      </c>
      <c r="C89" s="4">
        <v>1061</v>
      </c>
      <c r="D89" s="4">
        <v>1517</v>
      </c>
      <c r="E89" s="4">
        <v>1856</v>
      </c>
      <c r="F89" s="4">
        <v>2235</v>
      </c>
      <c r="G89" s="4">
        <v>2216</v>
      </c>
      <c r="H89" s="4">
        <v>2268</v>
      </c>
      <c r="I89" s="4">
        <v>1836</v>
      </c>
      <c r="J89" s="4">
        <v>1490</v>
      </c>
      <c r="K89" s="4">
        <v>1168</v>
      </c>
      <c r="L89" s="4">
        <v>973</v>
      </c>
      <c r="M89" s="4">
        <v>12488</v>
      </c>
      <c r="O89" s="2" t="s">
        <v>346</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366</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x14ac:dyDescent="0.35">
      <c r="B90" s="2">
        <v>7</v>
      </c>
      <c r="C90" s="4">
        <v>1149</v>
      </c>
      <c r="D90" s="4">
        <v>1578</v>
      </c>
      <c r="E90" s="4">
        <v>1893</v>
      </c>
      <c r="F90" s="4">
        <v>2335</v>
      </c>
      <c r="G90" s="4">
        <v>2469</v>
      </c>
      <c r="H90" s="4">
        <v>2377</v>
      </c>
      <c r="I90" s="4">
        <v>1948</v>
      </c>
      <c r="J90" s="4">
        <v>1532</v>
      </c>
      <c r="K90" s="4">
        <v>1224</v>
      </c>
      <c r="L90" s="4">
        <v>996</v>
      </c>
      <c r="M90" s="4">
        <v>13465</v>
      </c>
      <c r="O90" s="2" t="s">
        <v>355</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385</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x14ac:dyDescent="0.35">
      <c r="B91" s="2">
        <v>8</v>
      </c>
      <c r="C91" s="4">
        <v>999</v>
      </c>
      <c r="D91" s="4">
        <v>1285</v>
      </c>
      <c r="E91" s="4">
        <v>1594</v>
      </c>
      <c r="F91" s="4">
        <v>2042</v>
      </c>
      <c r="G91" s="4">
        <v>2066</v>
      </c>
      <c r="H91" s="4">
        <v>1977</v>
      </c>
      <c r="I91" s="4">
        <v>1643</v>
      </c>
      <c r="J91" s="4">
        <v>1400</v>
      </c>
      <c r="K91" s="4">
        <v>993</v>
      </c>
      <c r="L91" s="4">
        <v>904</v>
      </c>
      <c r="M91" s="4">
        <v>11564</v>
      </c>
      <c r="O91" s="2" t="s">
        <v>348</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368</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x14ac:dyDescent="0.35">
      <c r="B92" s="2">
        <v>9</v>
      </c>
      <c r="C92" s="4">
        <v>712</v>
      </c>
      <c r="D92" s="4">
        <v>884</v>
      </c>
      <c r="E92" s="4">
        <v>1145</v>
      </c>
      <c r="F92" s="4">
        <v>1439</v>
      </c>
      <c r="G92" s="4">
        <v>1392</v>
      </c>
      <c r="H92" s="4">
        <v>1466</v>
      </c>
      <c r="I92" s="4">
        <v>1182</v>
      </c>
      <c r="J92" s="4">
        <v>952</v>
      </c>
      <c r="K92" s="4">
        <v>823</v>
      </c>
      <c r="L92" s="4">
        <v>777</v>
      </c>
      <c r="M92" s="4">
        <v>8667</v>
      </c>
      <c r="O92" s="2" t="s">
        <v>351</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367</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x14ac:dyDescent="0.35">
      <c r="O93" s="2" t="s">
        <v>362</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369</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x14ac:dyDescent="0.35">
      <c r="O94" s="2" t="s">
        <v>357</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372</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x14ac:dyDescent="0.35">
      <c r="O95" s="2" t="s">
        <v>354</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373</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x14ac:dyDescent="0.35">
      <c r="O96" s="2" t="s">
        <v>353</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377</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x14ac:dyDescent="0.35">
      <c r="O97" s="2" t="s">
        <v>356</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371</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x14ac:dyDescent="0.35">
      <c r="O98" s="2" t="s">
        <v>364</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375</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x14ac:dyDescent="0.35">
      <c r="O99" s="2" t="s">
        <v>349</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365</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x14ac:dyDescent="0.35">
      <c r="O100" s="2" t="s">
        <v>363</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376</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x14ac:dyDescent="0.35">
      <c r="O101" s="2" t="s">
        <v>360</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374</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x14ac:dyDescent="0.35">
      <c r="AB102" s="2" t="s">
        <v>370</v>
      </c>
      <c r="AC102" s="4">
        <v>83</v>
      </c>
      <c r="AD102" s="4">
        <v>71</v>
      </c>
      <c r="AE102" s="4">
        <v>0</v>
      </c>
      <c r="AF102" s="4">
        <v>90</v>
      </c>
      <c r="AG102" s="4">
        <v>64</v>
      </c>
      <c r="AH102" s="4">
        <v>0</v>
      </c>
      <c r="AI102" s="4">
        <v>29</v>
      </c>
      <c r="AJ102" s="4">
        <v>19</v>
      </c>
      <c r="AK102" s="4">
        <v>10</v>
      </c>
    </row>
    <row r="103" spans="15:48" x14ac:dyDescent="0.35">
      <c r="O103" s="2" t="s">
        <v>611</v>
      </c>
      <c r="P103" s="2">
        <v>1</v>
      </c>
      <c r="Q103" s="2">
        <v>2</v>
      </c>
      <c r="R103" s="2">
        <v>3</v>
      </c>
      <c r="S103" s="2">
        <v>4</v>
      </c>
      <c r="T103" s="2">
        <v>5</v>
      </c>
      <c r="U103" s="2">
        <v>6</v>
      </c>
      <c r="V103" s="2">
        <v>7</v>
      </c>
      <c r="W103" s="2">
        <v>8</v>
      </c>
      <c r="X103" s="2">
        <v>9</v>
      </c>
      <c r="AB103" s="2" t="s">
        <v>632</v>
      </c>
      <c r="AC103" s="149">
        <v>11</v>
      </c>
      <c r="AD103" s="149">
        <v>12</v>
      </c>
      <c r="AE103" s="149">
        <v>13</v>
      </c>
      <c r="AF103" s="149">
        <v>14</v>
      </c>
      <c r="AG103" s="149">
        <v>15</v>
      </c>
      <c r="AH103" s="149">
        <v>16</v>
      </c>
      <c r="AI103" s="149">
        <v>17</v>
      </c>
      <c r="AJ103" s="149">
        <v>18</v>
      </c>
      <c r="AK103" s="149">
        <v>19</v>
      </c>
      <c r="AL103" s="9" t="s">
        <v>4</v>
      </c>
      <c r="AM103" s="9" t="s">
        <v>589</v>
      </c>
    </row>
    <row r="104" spans="15:48" x14ac:dyDescent="0.35">
      <c r="O104" s="2" t="s">
        <v>347</v>
      </c>
      <c r="P104" s="4">
        <v>10</v>
      </c>
      <c r="Q104" s="4">
        <v>650</v>
      </c>
      <c r="R104" s="4">
        <v>687</v>
      </c>
      <c r="S104" s="4">
        <v>475</v>
      </c>
      <c r="T104" s="4">
        <v>683</v>
      </c>
      <c r="U104" s="4">
        <v>687</v>
      </c>
      <c r="V104" s="4">
        <v>511</v>
      </c>
      <c r="W104" s="4">
        <v>455</v>
      </c>
      <c r="X104" s="4">
        <v>365</v>
      </c>
      <c r="AB104" s="2" t="s">
        <v>366</v>
      </c>
      <c r="AC104" s="4">
        <v>242</v>
      </c>
      <c r="AD104" s="4">
        <v>354</v>
      </c>
      <c r="AE104" s="4">
        <v>406</v>
      </c>
      <c r="AF104" s="4">
        <v>483</v>
      </c>
      <c r="AG104" s="4">
        <v>556</v>
      </c>
      <c r="AH104" s="4">
        <v>548</v>
      </c>
      <c r="AI104" s="4">
        <v>431</v>
      </c>
      <c r="AJ104" s="4">
        <v>331</v>
      </c>
      <c r="AK104" s="4">
        <v>286</v>
      </c>
      <c r="AL104" s="4">
        <v>193</v>
      </c>
      <c r="AM104" s="4">
        <v>2809</v>
      </c>
    </row>
    <row r="105" spans="15:48" x14ac:dyDescent="0.35">
      <c r="O105" s="2" t="s">
        <v>352</v>
      </c>
      <c r="P105" s="4">
        <v>902</v>
      </c>
      <c r="Q105" s="4">
        <v>3</v>
      </c>
      <c r="R105" s="4">
        <v>719</v>
      </c>
      <c r="S105" s="4">
        <v>1176</v>
      </c>
      <c r="T105" s="4">
        <v>636</v>
      </c>
      <c r="U105" s="4">
        <v>907</v>
      </c>
      <c r="V105" s="4">
        <v>733</v>
      </c>
      <c r="W105" s="4">
        <v>555</v>
      </c>
      <c r="X105" s="4">
        <v>494</v>
      </c>
      <c r="AB105" s="2" t="s">
        <v>385</v>
      </c>
      <c r="AC105" s="4">
        <v>80</v>
      </c>
      <c r="AD105" s="4">
        <v>95</v>
      </c>
      <c r="AE105" s="4">
        <v>118</v>
      </c>
      <c r="AF105" s="4">
        <v>142</v>
      </c>
      <c r="AG105" s="4">
        <v>144</v>
      </c>
      <c r="AH105" s="4">
        <v>156</v>
      </c>
      <c r="AI105" s="4">
        <v>115</v>
      </c>
      <c r="AJ105" s="4">
        <v>85</v>
      </c>
      <c r="AK105" s="4">
        <v>87</v>
      </c>
      <c r="AL105" s="4">
        <v>60</v>
      </c>
      <c r="AM105" s="4">
        <v>767</v>
      </c>
    </row>
    <row r="106" spans="15:48" x14ac:dyDescent="0.35">
      <c r="O106" s="2" t="s">
        <v>359</v>
      </c>
      <c r="P106" s="4">
        <v>842</v>
      </c>
      <c r="Q106" s="4">
        <v>816</v>
      </c>
      <c r="R106" s="4">
        <v>3</v>
      </c>
      <c r="S106" s="4">
        <v>1189</v>
      </c>
      <c r="T106" s="4">
        <v>1220</v>
      </c>
      <c r="U106" s="4">
        <v>699</v>
      </c>
      <c r="V106" s="4">
        <v>942</v>
      </c>
      <c r="W106" s="4">
        <v>738</v>
      </c>
      <c r="X106" s="4">
        <v>452</v>
      </c>
      <c r="AB106" s="2" t="s">
        <v>368</v>
      </c>
      <c r="AC106" s="4">
        <v>166</v>
      </c>
      <c r="AD106" s="4">
        <v>208</v>
      </c>
      <c r="AE106" s="4">
        <v>248</v>
      </c>
      <c r="AF106" s="4">
        <v>342</v>
      </c>
      <c r="AG106" s="4">
        <v>328</v>
      </c>
      <c r="AH106" s="4">
        <v>312</v>
      </c>
      <c r="AI106" s="4">
        <v>262</v>
      </c>
      <c r="AJ106" s="4">
        <v>224</v>
      </c>
      <c r="AK106" s="4">
        <v>152</v>
      </c>
      <c r="AL106" s="4">
        <v>114</v>
      </c>
      <c r="AM106" s="4">
        <v>1659</v>
      </c>
    </row>
    <row r="107" spans="15:48" x14ac:dyDescent="0.35">
      <c r="O107" s="2" t="s">
        <v>358</v>
      </c>
      <c r="P107" s="4">
        <v>137</v>
      </c>
      <c r="Q107" s="4">
        <v>875</v>
      </c>
      <c r="R107" s="4">
        <v>711</v>
      </c>
      <c r="S107" s="4">
        <v>6</v>
      </c>
      <c r="T107" s="4">
        <v>1139</v>
      </c>
      <c r="U107" s="4">
        <v>997</v>
      </c>
      <c r="V107" s="4">
        <v>688</v>
      </c>
      <c r="W107" s="4">
        <v>778</v>
      </c>
      <c r="X107" s="4">
        <v>541</v>
      </c>
      <c r="AB107" s="2" t="s">
        <v>367</v>
      </c>
      <c r="AC107" s="4">
        <v>129</v>
      </c>
      <c r="AD107" s="4">
        <v>191</v>
      </c>
      <c r="AE107" s="4">
        <v>203</v>
      </c>
      <c r="AF107" s="4">
        <v>274</v>
      </c>
      <c r="AG107" s="4">
        <v>301</v>
      </c>
      <c r="AH107" s="4">
        <v>278</v>
      </c>
      <c r="AI107" s="4">
        <v>238</v>
      </c>
      <c r="AJ107" s="4">
        <v>189</v>
      </c>
      <c r="AK107" s="4">
        <v>163</v>
      </c>
      <c r="AL107" s="4">
        <v>134</v>
      </c>
      <c r="AM107" s="4">
        <v>1596</v>
      </c>
    </row>
    <row r="108" spans="15:48" x14ac:dyDescent="0.35">
      <c r="O108" s="2" t="s">
        <v>361</v>
      </c>
      <c r="P108" s="4">
        <v>711</v>
      </c>
      <c r="Q108" s="4">
        <v>571</v>
      </c>
      <c r="R108" s="4">
        <v>999</v>
      </c>
      <c r="S108" s="4">
        <v>1245</v>
      </c>
      <c r="T108" s="4">
        <v>4</v>
      </c>
      <c r="U108" s="4">
        <v>1231</v>
      </c>
      <c r="V108" s="4">
        <v>1048</v>
      </c>
      <c r="W108" s="4">
        <v>556</v>
      </c>
      <c r="X108" s="4">
        <v>745</v>
      </c>
      <c r="AB108" s="2" t="s">
        <v>369</v>
      </c>
      <c r="AC108" s="4">
        <v>214</v>
      </c>
      <c r="AD108" s="4">
        <v>323</v>
      </c>
      <c r="AE108" s="4">
        <v>374</v>
      </c>
      <c r="AF108" s="4">
        <v>478</v>
      </c>
      <c r="AG108" s="4">
        <v>463</v>
      </c>
      <c r="AH108" s="4">
        <v>493</v>
      </c>
      <c r="AI108" s="4">
        <v>395</v>
      </c>
      <c r="AJ108" s="4">
        <v>308</v>
      </c>
      <c r="AK108" s="4">
        <v>257</v>
      </c>
      <c r="AL108" s="4">
        <v>210</v>
      </c>
      <c r="AM108" s="4">
        <v>2502</v>
      </c>
    </row>
    <row r="109" spans="15:48" x14ac:dyDescent="0.35">
      <c r="O109" s="2" t="s">
        <v>350</v>
      </c>
      <c r="P109" s="4">
        <v>10</v>
      </c>
      <c r="Q109" s="4">
        <v>3</v>
      </c>
      <c r="R109" s="4">
        <v>155</v>
      </c>
      <c r="S109" s="4">
        <v>152</v>
      </c>
      <c r="T109" s="4">
        <v>175</v>
      </c>
      <c r="U109" s="4">
        <v>184</v>
      </c>
      <c r="V109" s="4">
        <v>132</v>
      </c>
      <c r="W109" s="4">
        <v>127</v>
      </c>
      <c r="X109" s="4">
        <v>85</v>
      </c>
      <c r="AB109" s="2" t="s">
        <v>372</v>
      </c>
      <c r="AC109" s="4">
        <v>59</v>
      </c>
      <c r="AD109" s="4">
        <v>69</v>
      </c>
      <c r="AE109" s="4">
        <v>92</v>
      </c>
      <c r="AF109" s="4">
        <v>124</v>
      </c>
      <c r="AG109" s="4">
        <v>103</v>
      </c>
      <c r="AH109" s="4">
        <v>105</v>
      </c>
      <c r="AI109" s="4">
        <v>95</v>
      </c>
      <c r="AJ109" s="4">
        <v>72</v>
      </c>
      <c r="AK109" s="4">
        <v>48</v>
      </c>
      <c r="AL109" s="4">
        <v>62</v>
      </c>
      <c r="AM109" s="4">
        <v>594</v>
      </c>
    </row>
    <row r="110" spans="15:48" x14ac:dyDescent="0.35">
      <c r="O110" s="2" t="s">
        <v>346</v>
      </c>
      <c r="P110" s="4">
        <v>1</v>
      </c>
      <c r="Q110" s="4">
        <v>0</v>
      </c>
      <c r="R110" s="4">
        <v>83</v>
      </c>
      <c r="S110" s="4">
        <v>57</v>
      </c>
      <c r="T110" s="4">
        <v>67</v>
      </c>
      <c r="U110" s="4">
        <v>129</v>
      </c>
      <c r="V110" s="4">
        <v>71</v>
      </c>
      <c r="W110" s="4">
        <v>71</v>
      </c>
      <c r="X110" s="4">
        <v>54</v>
      </c>
      <c r="AB110" s="2" t="s">
        <v>373</v>
      </c>
      <c r="AC110" s="4">
        <v>178</v>
      </c>
      <c r="AD110" s="4">
        <v>240</v>
      </c>
      <c r="AE110" s="4">
        <v>264</v>
      </c>
      <c r="AF110" s="4">
        <v>369</v>
      </c>
      <c r="AG110" s="4">
        <v>378</v>
      </c>
      <c r="AH110" s="4">
        <v>357</v>
      </c>
      <c r="AI110" s="4">
        <v>282</v>
      </c>
      <c r="AJ110" s="4">
        <v>225</v>
      </c>
      <c r="AK110" s="4">
        <v>189</v>
      </c>
      <c r="AL110" s="4">
        <v>123</v>
      </c>
      <c r="AM110" s="4">
        <v>1824</v>
      </c>
    </row>
    <row r="111" spans="15:48" x14ac:dyDescent="0.35">
      <c r="O111" s="2" t="s">
        <v>355</v>
      </c>
      <c r="P111" s="4">
        <v>10</v>
      </c>
      <c r="Q111" s="4">
        <v>7</v>
      </c>
      <c r="R111" s="4">
        <v>145</v>
      </c>
      <c r="S111" s="4">
        <v>1</v>
      </c>
      <c r="T111" s="4">
        <v>127</v>
      </c>
      <c r="U111" s="4">
        <v>233</v>
      </c>
      <c r="V111" s="4">
        <v>95</v>
      </c>
      <c r="W111" s="4">
        <v>116</v>
      </c>
      <c r="X111" s="4">
        <v>102</v>
      </c>
      <c r="AB111" s="2" t="s">
        <v>377</v>
      </c>
      <c r="AC111" s="4">
        <v>96</v>
      </c>
      <c r="AD111" s="4">
        <v>131</v>
      </c>
      <c r="AE111" s="4">
        <v>137</v>
      </c>
      <c r="AF111" s="4">
        <v>197</v>
      </c>
      <c r="AG111" s="4">
        <v>201</v>
      </c>
      <c r="AH111" s="4">
        <v>186</v>
      </c>
      <c r="AI111" s="4">
        <v>161</v>
      </c>
      <c r="AJ111" s="4">
        <v>121</v>
      </c>
      <c r="AK111" s="4">
        <v>86</v>
      </c>
      <c r="AL111" s="4">
        <v>91</v>
      </c>
      <c r="AM111" s="4">
        <v>1006</v>
      </c>
    </row>
    <row r="112" spans="15:48" x14ac:dyDescent="0.35">
      <c r="O112" s="2" t="s">
        <v>348</v>
      </c>
      <c r="P112" s="4">
        <v>36</v>
      </c>
      <c r="Q112" s="4">
        <v>0</v>
      </c>
      <c r="R112" s="4">
        <v>39</v>
      </c>
      <c r="S112" s="4">
        <v>4</v>
      </c>
      <c r="T112" s="4">
        <v>65</v>
      </c>
      <c r="U112" s="4">
        <v>53</v>
      </c>
      <c r="V112" s="4">
        <v>17</v>
      </c>
      <c r="W112" s="4">
        <v>68</v>
      </c>
      <c r="X112" s="4">
        <v>41</v>
      </c>
      <c r="AB112" s="2" t="s">
        <v>371</v>
      </c>
      <c r="AC112" s="4">
        <v>272</v>
      </c>
      <c r="AD112" s="4">
        <v>352</v>
      </c>
      <c r="AE112" s="4">
        <v>491</v>
      </c>
      <c r="AF112" s="4">
        <v>566</v>
      </c>
      <c r="AG112" s="4">
        <v>594</v>
      </c>
      <c r="AH112" s="4">
        <v>604</v>
      </c>
      <c r="AI112" s="4">
        <v>461</v>
      </c>
      <c r="AJ112" s="4">
        <v>396</v>
      </c>
      <c r="AK112" s="4">
        <v>306</v>
      </c>
      <c r="AL112" s="4">
        <v>227</v>
      </c>
      <c r="AM112" s="4">
        <v>3084</v>
      </c>
    </row>
    <row r="113" spans="15:39" x14ac:dyDescent="0.35">
      <c r="O113" s="2" t="s">
        <v>351</v>
      </c>
      <c r="P113" s="4">
        <v>2</v>
      </c>
      <c r="Q113" s="4">
        <v>222</v>
      </c>
      <c r="R113" s="4">
        <v>0</v>
      </c>
      <c r="S113" s="4">
        <v>141</v>
      </c>
      <c r="T113" s="4">
        <v>349</v>
      </c>
      <c r="U113" s="4">
        <v>136</v>
      </c>
      <c r="V113" s="4">
        <v>168</v>
      </c>
      <c r="W113" s="4">
        <v>175</v>
      </c>
      <c r="X113" s="4">
        <v>86</v>
      </c>
      <c r="AB113" s="2" t="s">
        <v>375</v>
      </c>
      <c r="AC113" s="4">
        <v>43</v>
      </c>
      <c r="AD113" s="4">
        <v>44</v>
      </c>
      <c r="AE113" s="4">
        <v>45</v>
      </c>
      <c r="AF113" s="4">
        <v>71</v>
      </c>
      <c r="AG113" s="4">
        <v>72</v>
      </c>
      <c r="AH113" s="4">
        <v>64</v>
      </c>
      <c r="AI113" s="4">
        <v>50</v>
      </c>
      <c r="AJ113" s="4">
        <v>64</v>
      </c>
      <c r="AK113" s="4">
        <v>44</v>
      </c>
      <c r="AL113" s="4">
        <v>39</v>
      </c>
      <c r="AM113" s="4">
        <v>383</v>
      </c>
    </row>
    <row r="114" spans="15:39" x14ac:dyDescent="0.35">
      <c r="O114" s="2" t="s">
        <v>362</v>
      </c>
      <c r="P114" s="4">
        <v>2</v>
      </c>
      <c r="Q114" s="4">
        <v>16</v>
      </c>
      <c r="R114" s="4">
        <v>0</v>
      </c>
      <c r="S114" s="4">
        <v>69</v>
      </c>
      <c r="T114" s="4">
        <v>56</v>
      </c>
      <c r="U114" s="4">
        <v>42</v>
      </c>
      <c r="V114" s="4">
        <v>70</v>
      </c>
      <c r="W114" s="4">
        <v>51</v>
      </c>
      <c r="X114" s="4">
        <v>42</v>
      </c>
      <c r="AB114" s="2" t="s">
        <v>365</v>
      </c>
      <c r="AC114" s="4">
        <v>195</v>
      </c>
      <c r="AD114" s="4">
        <v>278</v>
      </c>
      <c r="AE114" s="4">
        <v>381</v>
      </c>
      <c r="AF114" s="4">
        <v>437</v>
      </c>
      <c r="AG114" s="4">
        <v>448</v>
      </c>
      <c r="AH114" s="4">
        <v>453</v>
      </c>
      <c r="AI114" s="4">
        <v>366</v>
      </c>
      <c r="AJ114" s="4">
        <v>310</v>
      </c>
      <c r="AK114" s="4">
        <v>225</v>
      </c>
      <c r="AL114" s="4">
        <v>173</v>
      </c>
      <c r="AM114" s="4">
        <v>2316</v>
      </c>
    </row>
    <row r="115" spans="15:39" x14ac:dyDescent="0.35">
      <c r="O115" s="2" t="s">
        <v>357</v>
      </c>
      <c r="P115" s="4">
        <v>35</v>
      </c>
      <c r="Q115" s="4">
        <v>32</v>
      </c>
      <c r="R115" s="4">
        <v>2</v>
      </c>
      <c r="S115" s="4">
        <v>135</v>
      </c>
      <c r="T115" s="4">
        <v>0</v>
      </c>
      <c r="U115" s="4">
        <v>95</v>
      </c>
      <c r="V115" s="4">
        <v>146</v>
      </c>
      <c r="W115" s="4">
        <v>52</v>
      </c>
      <c r="X115" s="4">
        <v>90</v>
      </c>
      <c r="AB115" s="2" t="s">
        <v>376</v>
      </c>
      <c r="AC115" s="4">
        <v>62</v>
      </c>
      <c r="AD115" s="4">
        <v>69</v>
      </c>
      <c r="AE115" s="4">
        <v>79</v>
      </c>
      <c r="AF115" s="4">
        <v>107</v>
      </c>
      <c r="AG115" s="4">
        <v>111</v>
      </c>
      <c r="AH115" s="4">
        <v>109</v>
      </c>
      <c r="AI115" s="4">
        <v>86</v>
      </c>
      <c r="AJ115" s="4">
        <v>78</v>
      </c>
      <c r="AK115" s="4">
        <v>54</v>
      </c>
      <c r="AL115" s="4">
        <v>60</v>
      </c>
      <c r="AM115" s="4">
        <v>632</v>
      </c>
    </row>
    <row r="116" spans="15:39" x14ac:dyDescent="0.35">
      <c r="O116" s="2" t="s">
        <v>354</v>
      </c>
      <c r="P116" s="4">
        <v>88</v>
      </c>
      <c r="Q116" s="4">
        <v>37</v>
      </c>
      <c r="R116" s="4">
        <v>0</v>
      </c>
      <c r="S116" s="4">
        <v>90</v>
      </c>
      <c r="T116" s="4">
        <v>2</v>
      </c>
      <c r="U116" s="4">
        <v>60</v>
      </c>
      <c r="V116" s="4">
        <v>35</v>
      </c>
      <c r="W116" s="4">
        <v>17</v>
      </c>
      <c r="X116" s="4">
        <v>42</v>
      </c>
      <c r="AB116" s="9" t="s">
        <v>374</v>
      </c>
      <c r="AC116" s="4">
        <v>106</v>
      </c>
      <c r="AD116" s="4">
        <v>155</v>
      </c>
      <c r="AE116" s="4">
        <v>213</v>
      </c>
      <c r="AF116" s="4">
        <v>235</v>
      </c>
      <c r="AG116" s="4">
        <v>240</v>
      </c>
      <c r="AH116" s="4">
        <v>268</v>
      </c>
      <c r="AI116" s="4">
        <v>207</v>
      </c>
      <c r="AJ116" s="4">
        <v>172</v>
      </c>
      <c r="AK116" s="4">
        <v>126</v>
      </c>
      <c r="AL116" s="4">
        <v>104</v>
      </c>
      <c r="AM116" s="4">
        <v>1224</v>
      </c>
    </row>
    <row r="117" spans="15:39" x14ac:dyDescent="0.35">
      <c r="O117" s="2" t="s">
        <v>353</v>
      </c>
      <c r="P117" s="4">
        <v>31</v>
      </c>
      <c r="Q117" s="4">
        <v>1</v>
      </c>
      <c r="R117" s="4">
        <v>0</v>
      </c>
      <c r="S117" s="4">
        <v>81</v>
      </c>
      <c r="T117" s="4">
        <v>48</v>
      </c>
      <c r="U117" s="4">
        <v>51</v>
      </c>
      <c r="V117" s="4">
        <v>64</v>
      </c>
      <c r="W117" s="4">
        <v>27</v>
      </c>
      <c r="X117" s="4">
        <v>24</v>
      </c>
      <c r="AB117" s="2" t="s">
        <v>370</v>
      </c>
      <c r="AC117" s="4">
        <v>117</v>
      </c>
      <c r="AD117" s="4">
        <v>125</v>
      </c>
      <c r="AE117" s="4">
        <v>181</v>
      </c>
      <c r="AF117" s="4">
        <v>200</v>
      </c>
      <c r="AG117" s="4">
        <v>176</v>
      </c>
      <c r="AH117" s="4">
        <v>211</v>
      </c>
      <c r="AI117" s="4">
        <v>148</v>
      </c>
      <c r="AJ117" s="4">
        <v>125</v>
      </c>
      <c r="AK117" s="4">
        <v>100</v>
      </c>
      <c r="AL117" s="4">
        <v>79</v>
      </c>
      <c r="AM117" s="4">
        <v>998</v>
      </c>
    </row>
    <row r="118" spans="15:39" x14ac:dyDescent="0.35">
      <c r="O118" s="2" t="s">
        <v>356</v>
      </c>
      <c r="P118" s="4">
        <v>49</v>
      </c>
      <c r="Q118" s="4">
        <v>0</v>
      </c>
      <c r="R118" s="4">
        <v>0</v>
      </c>
      <c r="S118" s="4">
        <v>77</v>
      </c>
      <c r="T118" s="4">
        <v>21</v>
      </c>
      <c r="U118" s="4">
        <v>31</v>
      </c>
      <c r="V118" s="4">
        <v>48</v>
      </c>
      <c r="W118" s="4">
        <v>25</v>
      </c>
      <c r="X118" s="4">
        <v>31</v>
      </c>
    </row>
    <row r="119" spans="15:39" x14ac:dyDescent="0.35">
      <c r="O119" s="2" t="s">
        <v>364</v>
      </c>
      <c r="P119" s="4">
        <v>4</v>
      </c>
      <c r="Q119" s="4">
        <v>25</v>
      </c>
      <c r="R119" s="4">
        <v>3</v>
      </c>
      <c r="S119" s="4">
        <v>0</v>
      </c>
      <c r="T119" s="4">
        <v>54</v>
      </c>
      <c r="U119" s="4">
        <v>23</v>
      </c>
      <c r="V119" s="4">
        <v>17</v>
      </c>
      <c r="W119" s="4">
        <v>32</v>
      </c>
      <c r="X119" s="4">
        <v>17</v>
      </c>
    </row>
    <row r="120" spans="15:39" x14ac:dyDescent="0.35">
      <c r="O120" s="2" t="s">
        <v>349</v>
      </c>
      <c r="P120" s="4">
        <v>13</v>
      </c>
      <c r="Q120" s="4">
        <v>43</v>
      </c>
      <c r="R120" s="4">
        <v>0</v>
      </c>
      <c r="S120" s="4">
        <v>0</v>
      </c>
      <c r="T120" s="4">
        <v>58</v>
      </c>
      <c r="U120" s="4">
        <v>18</v>
      </c>
      <c r="V120" s="4">
        <v>8</v>
      </c>
      <c r="W120" s="4">
        <v>33</v>
      </c>
      <c r="X120" s="4">
        <v>21</v>
      </c>
    </row>
    <row r="121" spans="15:39" x14ac:dyDescent="0.35">
      <c r="O121" s="2" t="s">
        <v>363</v>
      </c>
      <c r="P121" s="4">
        <v>12</v>
      </c>
      <c r="Q121" s="4">
        <v>10</v>
      </c>
      <c r="R121" s="4">
        <v>63</v>
      </c>
      <c r="S121" s="4">
        <v>0</v>
      </c>
      <c r="T121" s="4">
        <v>0</v>
      </c>
      <c r="U121" s="4">
        <v>78</v>
      </c>
      <c r="V121" s="4">
        <v>21</v>
      </c>
      <c r="W121" s="4">
        <v>21</v>
      </c>
      <c r="X121" s="4">
        <v>37</v>
      </c>
    </row>
    <row r="122" spans="15:39" x14ac:dyDescent="0.35">
      <c r="O122" s="2" t="s">
        <v>360</v>
      </c>
      <c r="P122" s="4">
        <v>4</v>
      </c>
      <c r="Q122" s="4">
        <v>13</v>
      </c>
      <c r="R122" s="4">
        <v>16</v>
      </c>
      <c r="S122" s="4">
        <v>1</v>
      </c>
      <c r="T122" s="4">
        <v>1</v>
      </c>
      <c r="U122" s="4">
        <v>17</v>
      </c>
      <c r="V122" s="4">
        <v>5</v>
      </c>
      <c r="W122" s="4">
        <v>9</v>
      </c>
      <c r="X122" s="4">
        <v>9</v>
      </c>
    </row>
    <row r="123" spans="15:39" x14ac:dyDescent="0.35">
      <c r="O123" s="2" t="s">
        <v>611</v>
      </c>
      <c r="P123" s="2">
        <v>11</v>
      </c>
      <c r="Q123" s="2">
        <v>12</v>
      </c>
      <c r="R123" s="2">
        <v>13</v>
      </c>
      <c r="S123" s="2">
        <v>14</v>
      </c>
      <c r="T123" s="2">
        <v>15</v>
      </c>
      <c r="U123" s="2">
        <v>16</v>
      </c>
      <c r="V123" s="2">
        <v>17</v>
      </c>
      <c r="W123" s="2">
        <v>18</v>
      </c>
      <c r="X123" s="2">
        <v>19</v>
      </c>
      <c r="Y123" s="2" t="s">
        <v>4</v>
      </c>
      <c r="Z123" s="2" t="s">
        <v>589</v>
      </c>
    </row>
    <row r="124" spans="15:39" x14ac:dyDescent="0.35">
      <c r="O124" s="2" t="s">
        <v>347</v>
      </c>
      <c r="P124" s="4">
        <v>751</v>
      </c>
      <c r="Q124" s="4">
        <v>961</v>
      </c>
      <c r="R124" s="4">
        <v>1091</v>
      </c>
      <c r="S124" s="4">
        <v>1438</v>
      </c>
      <c r="T124" s="4">
        <v>1487</v>
      </c>
      <c r="U124" s="4">
        <v>1438</v>
      </c>
      <c r="V124" s="4">
        <v>1128</v>
      </c>
      <c r="W124" s="4">
        <v>986</v>
      </c>
      <c r="X124" s="4">
        <v>718</v>
      </c>
      <c r="Y124" s="4">
        <v>725</v>
      </c>
      <c r="Z124" s="4">
        <v>8484</v>
      </c>
    </row>
    <row r="125" spans="15:39" x14ac:dyDescent="0.35">
      <c r="O125" s="2" t="s">
        <v>352</v>
      </c>
      <c r="P125" s="4">
        <v>1000</v>
      </c>
      <c r="Q125" s="4">
        <v>1331</v>
      </c>
      <c r="R125" s="4">
        <v>1521</v>
      </c>
      <c r="S125" s="4">
        <v>1948</v>
      </c>
      <c r="T125" s="4">
        <v>2008</v>
      </c>
      <c r="U125" s="4">
        <v>1919</v>
      </c>
      <c r="V125" s="4">
        <v>1547</v>
      </c>
      <c r="W125" s="4">
        <v>1256</v>
      </c>
      <c r="X125" s="4">
        <v>965</v>
      </c>
      <c r="Y125" s="4">
        <v>879</v>
      </c>
      <c r="Z125" s="4">
        <v>11274</v>
      </c>
    </row>
    <row r="126" spans="15:39" x14ac:dyDescent="0.35">
      <c r="O126" s="2" t="s">
        <v>359</v>
      </c>
      <c r="P126" s="4">
        <v>1182</v>
      </c>
      <c r="Q126" s="4">
        <v>1548</v>
      </c>
      <c r="R126" s="4">
        <v>1923</v>
      </c>
      <c r="S126" s="4">
        <v>2259</v>
      </c>
      <c r="T126" s="4">
        <v>2366</v>
      </c>
      <c r="U126" s="4">
        <v>2304</v>
      </c>
      <c r="V126" s="4">
        <v>1873</v>
      </c>
      <c r="W126" s="4">
        <v>1519</v>
      </c>
      <c r="X126" s="4">
        <v>1133</v>
      </c>
      <c r="Y126" s="4">
        <v>1002</v>
      </c>
      <c r="Z126" s="4">
        <v>13157</v>
      </c>
    </row>
    <row r="127" spans="15:39" x14ac:dyDescent="0.35">
      <c r="O127" s="2" t="s">
        <v>358</v>
      </c>
      <c r="P127" s="4">
        <v>1105</v>
      </c>
      <c r="Q127" s="4">
        <v>1392</v>
      </c>
      <c r="R127" s="4">
        <v>1910</v>
      </c>
      <c r="S127" s="4">
        <v>2189</v>
      </c>
      <c r="T127" s="4">
        <v>2165</v>
      </c>
      <c r="U127" s="4">
        <v>2313</v>
      </c>
      <c r="V127" s="4">
        <v>1802</v>
      </c>
      <c r="W127" s="4">
        <v>1453</v>
      </c>
      <c r="X127" s="4">
        <v>1113</v>
      </c>
      <c r="Y127" s="4">
        <v>931</v>
      </c>
      <c r="Z127" s="4">
        <v>12261</v>
      </c>
    </row>
    <row r="128" spans="15:39" x14ac:dyDescent="0.35">
      <c r="O128" s="2" t="s">
        <v>361</v>
      </c>
      <c r="P128" s="4">
        <v>1260</v>
      </c>
      <c r="Q128" s="4">
        <v>1676</v>
      </c>
      <c r="R128" s="4">
        <v>1997</v>
      </c>
      <c r="S128" s="4">
        <v>2596</v>
      </c>
      <c r="T128" s="4">
        <v>2588</v>
      </c>
      <c r="U128" s="4">
        <v>2423</v>
      </c>
      <c r="V128" s="4">
        <v>2106</v>
      </c>
      <c r="W128" s="4">
        <v>1751</v>
      </c>
      <c r="X128" s="4">
        <v>1269</v>
      </c>
      <c r="Y128" s="4">
        <v>1148</v>
      </c>
      <c r="Z128" s="4">
        <v>14436</v>
      </c>
    </row>
    <row r="129" spans="15:26" x14ac:dyDescent="0.35">
      <c r="O129" s="2" t="s">
        <v>350</v>
      </c>
      <c r="P129" s="4">
        <v>153</v>
      </c>
      <c r="Q129" s="4">
        <v>277</v>
      </c>
      <c r="R129" s="4">
        <v>265</v>
      </c>
      <c r="S129" s="4">
        <v>331</v>
      </c>
      <c r="T129" s="4">
        <v>410</v>
      </c>
      <c r="U129" s="4">
        <v>337</v>
      </c>
      <c r="V129" s="4">
        <v>270</v>
      </c>
      <c r="W129" s="4">
        <v>212</v>
      </c>
      <c r="X129" s="4">
        <v>163</v>
      </c>
      <c r="Y129" s="4">
        <v>157</v>
      </c>
      <c r="Z129" s="4">
        <v>1981</v>
      </c>
    </row>
    <row r="130" spans="15:26" x14ac:dyDescent="0.35">
      <c r="O130" s="2" t="s">
        <v>346</v>
      </c>
      <c r="P130" s="4">
        <v>121</v>
      </c>
      <c r="Q130" s="4">
        <v>157</v>
      </c>
      <c r="R130" s="4">
        <v>172</v>
      </c>
      <c r="S130" s="4">
        <v>206</v>
      </c>
      <c r="T130" s="4">
        <v>241</v>
      </c>
      <c r="U130" s="4">
        <v>233</v>
      </c>
      <c r="V130" s="4">
        <v>150</v>
      </c>
      <c r="W130" s="4">
        <v>155</v>
      </c>
      <c r="X130" s="4">
        <v>131</v>
      </c>
      <c r="Y130" s="4">
        <v>96</v>
      </c>
      <c r="Z130" s="4">
        <v>1166</v>
      </c>
    </row>
    <row r="131" spans="15:26" x14ac:dyDescent="0.35">
      <c r="O131" s="2" t="s">
        <v>355</v>
      </c>
      <c r="P131" s="4">
        <v>163</v>
      </c>
      <c r="Q131" s="4">
        <v>188</v>
      </c>
      <c r="R131" s="4">
        <v>257</v>
      </c>
      <c r="S131" s="4">
        <v>316</v>
      </c>
      <c r="T131" s="4">
        <v>296</v>
      </c>
      <c r="U131" s="4">
        <v>343</v>
      </c>
      <c r="V131" s="4">
        <v>245</v>
      </c>
      <c r="W131" s="4">
        <v>191</v>
      </c>
      <c r="X131" s="4">
        <v>168</v>
      </c>
      <c r="Y131" s="4">
        <v>152</v>
      </c>
      <c r="Z131" s="4">
        <v>1723</v>
      </c>
    </row>
    <row r="132" spans="15:26" x14ac:dyDescent="0.35">
      <c r="O132" s="2" t="s">
        <v>348</v>
      </c>
      <c r="P132" s="4">
        <v>78</v>
      </c>
      <c r="Q132" s="4">
        <v>96</v>
      </c>
      <c r="R132" s="4">
        <v>90</v>
      </c>
      <c r="S132" s="4">
        <v>127</v>
      </c>
      <c r="T132" s="4">
        <v>153</v>
      </c>
      <c r="U132" s="4">
        <v>139</v>
      </c>
      <c r="V132" s="4">
        <v>97</v>
      </c>
      <c r="W132" s="4">
        <v>102</v>
      </c>
      <c r="X132" s="4">
        <v>84</v>
      </c>
      <c r="Y132" s="4">
        <v>73</v>
      </c>
      <c r="Z132" s="4">
        <v>752</v>
      </c>
    </row>
    <row r="133" spans="15:26" x14ac:dyDescent="0.35">
      <c r="O133" s="2" t="s">
        <v>351</v>
      </c>
      <c r="P133" s="4">
        <v>218</v>
      </c>
      <c r="Q133" s="4">
        <v>312</v>
      </c>
      <c r="R133" s="4">
        <v>368</v>
      </c>
      <c r="S133" s="4">
        <v>462</v>
      </c>
      <c r="T133" s="4">
        <v>485</v>
      </c>
      <c r="U133" s="4">
        <v>441</v>
      </c>
      <c r="V133" s="4">
        <v>384</v>
      </c>
      <c r="W133" s="4">
        <v>310</v>
      </c>
      <c r="X133" s="4">
        <v>215</v>
      </c>
      <c r="Y133" s="4">
        <v>172</v>
      </c>
      <c r="Z133" s="4">
        <v>2510</v>
      </c>
    </row>
    <row r="134" spans="15:26" x14ac:dyDescent="0.35">
      <c r="O134" s="2" t="s">
        <v>362</v>
      </c>
      <c r="P134" s="4">
        <v>76</v>
      </c>
      <c r="Q134" s="4">
        <v>96</v>
      </c>
      <c r="R134" s="4">
        <v>102</v>
      </c>
      <c r="S134" s="4">
        <v>137</v>
      </c>
      <c r="T134" s="4">
        <v>163</v>
      </c>
      <c r="U134" s="4">
        <v>131</v>
      </c>
      <c r="V134" s="4">
        <v>100</v>
      </c>
      <c r="W134" s="4">
        <v>114</v>
      </c>
      <c r="X134" s="4">
        <v>70</v>
      </c>
      <c r="Y134" s="4">
        <v>66</v>
      </c>
      <c r="Z134" s="4">
        <v>756</v>
      </c>
    </row>
    <row r="135" spans="15:26" x14ac:dyDescent="0.35">
      <c r="O135" s="2" t="s">
        <v>357</v>
      </c>
      <c r="P135" s="4">
        <v>118</v>
      </c>
      <c r="Q135" s="4">
        <v>161</v>
      </c>
      <c r="R135" s="4">
        <v>194</v>
      </c>
      <c r="S135" s="4">
        <v>239</v>
      </c>
      <c r="T135" s="4">
        <v>246</v>
      </c>
      <c r="U135" s="4">
        <v>232</v>
      </c>
      <c r="V135" s="4">
        <v>177</v>
      </c>
      <c r="W135" s="4">
        <v>171</v>
      </c>
      <c r="X135" s="4">
        <v>125</v>
      </c>
      <c r="Y135" s="4">
        <v>133</v>
      </c>
      <c r="Z135" s="4">
        <v>1314</v>
      </c>
    </row>
    <row r="136" spans="15:26" x14ac:dyDescent="0.35">
      <c r="O136" s="2" t="s">
        <v>354</v>
      </c>
      <c r="P136" s="4">
        <v>69</v>
      </c>
      <c r="Q136" s="4">
        <v>98</v>
      </c>
      <c r="R136" s="4">
        <v>97</v>
      </c>
      <c r="S136" s="4">
        <v>133</v>
      </c>
      <c r="T136" s="4">
        <v>147</v>
      </c>
      <c r="U136" s="4">
        <v>146</v>
      </c>
      <c r="V136" s="4">
        <v>92</v>
      </c>
      <c r="W136" s="4">
        <v>108</v>
      </c>
      <c r="X136" s="4">
        <v>78</v>
      </c>
      <c r="Y136" s="4">
        <v>77</v>
      </c>
      <c r="Z136" s="4">
        <v>790</v>
      </c>
    </row>
    <row r="137" spans="15:26" x14ac:dyDescent="0.35">
      <c r="O137" s="2" t="s">
        <v>353</v>
      </c>
      <c r="P137" s="4">
        <v>56</v>
      </c>
      <c r="Q137" s="4">
        <v>78</v>
      </c>
      <c r="R137" s="4">
        <v>79</v>
      </c>
      <c r="S137" s="4">
        <v>113</v>
      </c>
      <c r="T137" s="4">
        <v>118</v>
      </c>
      <c r="U137" s="4">
        <v>115</v>
      </c>
      <c r="V137" s="4">
        <v>91</v>
      </c>
      <c r="W137" s="4">
        <v>68</v>
      </c>
      <c r="X137" s="4">
        <v>59</v>
      </c>
      <c r="Y137" s="4">
        <v>53</v>
      </c>
      <c r="Z137" s="4">
        <v>647</v>
      </c>
    </row>
    <row r="138" spans="15:26" x14ac:dyDescent="0.35">
      <c r="O138" s="2" t="s">
        <v>356</v>
      </c>
      <c r="P138" s="4">
        <v>63</v>
      </c>
      <c r="Q138" s="4">
        <v>75</v>
      </c>
      <c r="R138" s="4">
        <v>70</v>
      </c>
      <c r="S138" s="4">
        <v>110</v>
      </c>
      <c r="T138" s="4">
        <v>115</v>
      </c>
      <c r="U138" s="4">
        <v>103</v>
      </c>
      <c r="V138" s="4">
        <v>78</v>
      </c>
      <c r="W138" s="4">
        <v>69</v>
      </c>
      <c r="X138" s="4">
        <v>51</v>
      </c>
      <c r="Y138" s="4">
        <v>49</v>
      </c>
      <c r="Z138" s="4">
        <v>560</v>
      </c>
    </row>
    <row r="139" spans="15:26" x14ac:dyDescent="0.35">
      <c r="O139" s="2" t="s">
        <v>364</v>
      </c>
      <c r="P139" s="4">
        <v>36</v>
      </c>
      <c r="Q139" s="4">
        <v>38</v>
      </c>
      <c r="R139" s="4">
        <v>47</v>
      </c>
      <c r="S139" s="4">
        <v>53</v>
      </c>
      <c r="T139" s="4">
        <v>68</v>
      </c>
      <c r="U139" s="4">
        <v>64</v>
      </c>
      <c r="V139" s="4">
        <v>40</v>
      </c>
      <c r="W139" s="4">
        <v>48</v>
      </c>
      <c r="X139" s="4">
        <v>34</v>
      </c>
      <c r="Y139" s="4">
        <v>42</v>
      </c>
      <c r="Z139" s="4">
        <v>354</v>
      </c>
    </row>
    <row r="140" spans="15:26" x14ac:dyDescent="0.35">
      <c r="O140" s="2" t="s">
        <v>349</v>
      </c>
      <c r="P140" s="4">
        <v>35</v>
      </c>
      <c r="Q140" s="4">
        <v>37</v>
      </c>
      <c r="R140" s="4">
        <v>47</v>
      </c>
      <c r="S140" s="4">
        <v>60</v>
      </c>
      <c r="T140" s="4">
        <v>73</v>
      </c>
      <c r="U140" s="4">
        <v>65</v>
      </c>
      <c r="V140" s="4">
        <v>42</v>
      </c>
      <c r="W140" s="4">
        <v>56</v>
      </c>
      <c r="X140" s="4">
        <v>37</v>
      </c>
      <c r="Y140" s="4">
        <v>61</v>
      </c>
      <c r="Z140" s="4">
        <v>406</v>
      </c>
    </row>
    <row r="141" spans="15:26" x14ac:dyDescent="0.35">
      <c r="O141" s="2" t="s">
        <v>363</v>
      </c>
      <c r="P141" s="4">
        <v>47</v>
      </c>
      <c r="Q141" s="4">
        <v>55</v>
      </c>
      <c r="R141" s="4">
        <v>47</v>
      </c>
      <c r="S141" s="4">
        <v>69</v>
      </c>
      <c r="T141" s="4">
        <v>77</v>
      </c>
      <c r="U141" s="4">
        <v>57</v>
      </c>
      <c r="V141" s="4">
        <v>53</v>
      </c>
      <c r="W141" s="4">
        <v>54</v>
      </c>
      <c r="X141" s="4">
        <v>29</v>
      </c>
      <c r="Y141" s="4">
        <v>64</v>
      </c>
      <c r="Z141" s="4">
        <v>478</v>
      </c>
    </row>
    <row r="142" spans="15:26" x14ac:dyDescent="0.35">
      <c r="O142" s="2" t="s">
        <v>360</v>
      </c>
      <c r="P142" s="4">
        <v>25</v>
      </c>
      <c r="Q142" s="4">
        <v>19</v>
      </c>
      <c r="R142" s="4">
        <v>34</v>
      </c>
      <c r="S142" s="4">
        <v>32</v>
      </c>
      <c r="T142" s="4">
        <v>33</v>
      </c>
      <c r="U142" s="4">
        <v>43</v>
      </c>
      <c r="V142" s="4">
        <v>18</v>
      </c>
      <c r="W142" s="4">
        <v>30</v>
      </c>
      <c r="X142" s="4">
        <v>25</v>
      </c>
      <c r="Y142" s="4">
        <v>23</v>
      </c>
      <c r="Z142" s="4">
        <v>208</v>
      </c>
    </row>
  </sheetData>
  <mergeCells count="44">
    <mergeCell ref="C20:K20"/>
    <mergeCell ref="C7:K7"/>
    <mergeCell ref="B2:Y2"/>
    <mergeCell ref="B3:Y4"/>
    <mergeCell ref="C6:K6"/>
    <mergeCell ref="N14:V14"/>
    <mergeCell ref="Y14:AG14"/>
    <mergeCell ref="M6:AG6"/>
    <mergeCell ref="M7:N7"/>
    <mergeCell ref="M8:N8"/>
    <mergeCell ref="M9:N9"/>
    <mergeCell ref="M10:N10"/>
    <mergeCell ref="M11:N11"/>
    <mergeCell ref="M12:N12"/>
    <mergeCell ref="AY50:BG50"/>
    <mergeCell ref="AY61:BG61"/>
    <mergeCell ref="AY39:BG39"/>
    <mergeCell ref="AC71:AK71"/>
    <mergeCell ref="AC39:AK39"/>
    <mergeCell ref="AN50:AV50"/>
    <mergeCell ref="AN39:AV39"/>
    <mergeCell ref="AN71:AV71"/>
    <mergeCell ref="C39:K39"/>
    <mergeCell ref="P81:X81"/>
    <mergeCell ref="P39:X39"/>
    <mergeCell ref="P60:X60"/>
    <mergeCell ref="AN82:AV82"/>
    <mergeCell ref="AC55:AK55"/>
    <mergeCell ref="AJ17:AR17"/>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8:AR14 AJ16:AO16 AJ15:AN15">
    <cfRule type="colorScale" priority="4">
      <colorScale>
        <cfvo type="min"/>
        <cfvo type="percentile" val="50"/>
        <cfvo type="max"/>
        <color rgb="FF63BE7B"/>
        <color rgb="FFFFEB84"/>
        <color rgb="FFF8696B"/>
      </colorScale>
    </cfRule>
  </conditionalFormatting>
  <conditionalFormatting sqref="AJ8:AR16">
    <cfRule type="colorScale" priority="1">
      <colorScale>
        <cfvo type="min"/>
        <cfvo type="percentile" val="50"/>
        <cfvo type="max"/>
        <color rgb="FF63BE7B"/>
        <color rgb="FFFFEB84"/>
        <color rgb="FFF8696B"/>
      </colorScale>
    </cfRule>
  </conditionalFormatting>
  <conditionalFormatting sqref="AJ19:AR25 AJ27:AO27 AJ26:AN26">
    <cfRule type="colorScale" priority="8">
      <colorScale>
        <cfvo type="min"/>
        <cfvo type="percentile" val="50"/>
        <cfvo type="max"/>
        <color rgb="FF63BE7B"/>
        <color rgb="FFFFEB84"/>
        <color rgb="FFF8696B"/>
      </colorScale>
    </cfRule>
  </conditionalFormatting>
  <conditionalFormatting sqref="AJ19:AR27">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5:AR15">
    <cfRule type="colorScale" priority="3">
      <colorScale>
        <cfvo type="min"/>
        <cfvo type="percentile" val="50"/>
        <cfvo type="max"/>
        <color rgb="FF63BE7B"/>
        <color rgb="FFFFEB84"/>
        <color rgb="FFF8696B"/>
      </colorScale>
    </cfRule>
  </conditionalFormatting>
  <conditionalFormatting sqref="AO26:AR26">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6:AR16">
    <cfRule type="colorScale" priority="2">
      <colorScale>
        <cfvo type="min"/>
        <cfvo type="percentile" val="50"/>
        <cfvo type="max"/>
        <color rgb="FF63BE7B"/>
        <color rgb="FFFFEB84"/>
        <color rgb="FFF8696B"/>
      </colorScale>
    </cfRule>
  </conditionalFormatting>
  <conditionalFormatting sqref="AP27:AR27">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8:BB14 AT16:AY16 AT15:AX15">
    <cfRule type="colorScale" priority="12">
      <colorScale>
        <cfvo type="min"/>
        <cfvo type="percentile" val="50"/>
        <cfvo type="max"/>
        <color rgb="FF63BE7B"/>
        <color rgb="FFFFEB84"/>
        <color rgb="FFF8696B"/>
      </colorScale>
    </cfRule>
  </conditionalFormatting>
  <conditionalFormatting sqref="AT8:BB16">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5:BB15">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6:BB16">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zoomScale="85" zoomScaleNormal="85" workbookViewId="0"/>
  </sheetViews>
  <sheetFormatPr defaultRowHeight="14.5" x14ac:dyDescent="0.35"/>
  <sheetData>
    <row r="2" spans="2:71" ht="18.5" x14ac:dyDescent="0.45">
      <c r="B2" s="243" t="s">
        <v>635</v>
      </c>
      <c r="C2" s="243"/>
      <c r="D2" s="243"/>
      <c r="E2" s="243"/>
      <c r="F2" s="243"/>
      <c r="G2" s="243"/>
      <c r="H2" s="243"/>
      <c r="I2" s="243"/>
      <c r="J2" s="243"/>
      <c r="K2" s="243"/>
      <c r="L2" s="243"/>
      <c r="M2" s="243"/>
      <c r="N2" s="243"/>
      <c r="O2" s="243"/>
      <c r="P2" s="243"/>
      <c r="Q2" s="243"/>
      <c r="R2" s="243"/>
      <c r="S2" s="243"/>
      <c r="T2" s="243"/>
      <c r="U2" s="243"/>
      <c r="V2" s="243"/>
      <c r="W2" s="243"/>
    </row>
    <row r="3" spans="2:71" ht="87.75" customHeight="1" x14ac:dyDescent="0.35">
      <c r="B3" s="244" t="s">
        <v>401</v>
      </c>
      <c r="C3" s="244"/>
      <c r="D3" s="244"/>
      <c r="E3" s="244"/>
      <c r="F3" s="244"/>
      <c r="G3" s="244"/>
      <c r="H3" s="244"/>
      <c r="I3" s="244"/>
      <c r="J3" s="244"/>
      <c r="K3" s="244"/>
      <c r="L3" s="244"/>
      <c r="M3" s="244"/>
      <c r="N3" s="244"/>
      <c r="O3" s="244"/>
      <c r="P3" s="244"/>
      <c r="Q3" s="244"/>
      <c r="R3" s="244"/>
      <c r="S3" s="244"/>
      <c r="T3" s="244"/>
      <c r="U3" s="244"/>
      <c r="V3" s="244"/>
      <c r="W3" s="244"/>
    </row>
    <row r="4" spans="2:71" ht="168.75" customHeight="1" x14ac:dyDescent="0.35">
      <c r="B4" s="244"/>
      <c r="C4" s="244"/>
      <c r="D4" s="244"/>
      <c r="E4" s="244"/>
      <c r="F4" s="244"/>
      <c r="G4" s="244"/>
      <c r="H4" s="244"/>
      <c r="I4" s="244"/>
      <c r="J4" s="244"/>
      <c r="K4" s="244"/>
      <c r="L4" s="244"/>
      <c r="M4" s="244"/>
      <c r="N4" s="244"/>
      <c r="O4" s="244"/>
      <c r="P4" s="244"/>
      <c r="Q4" s="244"/>
      <c r="R4" s="244"/>
      <c r="S4" s="244"/>
      <c r="T4" s="244"/>
      <c r="U4" s="244"/>
      <c r="V4" s="244"/>
      <c r="W4" s="244"/>
    </row>
    <row r="6" spans="2:71" x14ac:dyDescent="0.35">
      <c r="B6" s="235" t="s">
        <v>397</v>
      </c>
      <c r="C6" s="235"/>
      <c r="D6" s="235"/>
      <c r="E6" s="235"/>
      <c r="F6" s="235"/>
      <c r="G6" s="235"/>
      <c r="H6" s="235"/>
      <c r="I6" s="235"/>
      <c r="J6" s="235"/>
      <c r="K6" s="235"/>
      <c r="M6" s="235" t="s">
        <v>399</v>
      </c>
      <c r="N6" s="235"/>
      <c r="O6" s="235"/>
      <c r="P6" s="235"/>
      <c r="Q6" s="235"/>
      <c r="R6" s="235"/>
      <c r="S6" s="235"/>
      <c r="T6" s="235"/>
      <c r="U6" s="235"/>
      <c r="V6" s="235"/>
      <c r="W6" s="235"/>
      <c r="Y6" s="236" t="s">
        <v>400</v>
      </c>
      <c r="Z6" s="237"/>
      <c r="AA6" s="237"/>
      <c r="AB6" s="237"/>
      <c r="AC6" s="237"/>
      <c r="AD6" s="237"/>
      <c r="AE6" s="237"/>
      <c r="AF6" s="237"/>
      <c r="AG6" s="237"/>
      <c r="AH6" s="237"/>
      <c r="AI6" s="238"/>
      <c r="AL6" s="235" t="s">
        <v>386</v>
      </c>
      <c r="AM6" s="235"/>
      <c r="AN6" s="235"/>
      <c r="AO6" s="235"/>
      <c r="AP6" s="235"/>
      <c r="AQ6" s="235"/>
      <c r="AR6" s="235"/>
      <c r="AS6" s="235"/>
      <c r="AT6" s="235"/>
      <c r="AU6" s="235"/>
      <c r="AW6" s="235" t="s">
        <v>391</v>
      </c>
      <c r="AX6" s="235"/>
      <c r="AY6" s="235"/>
      <c r="AZ6" s="235"/>
      <c r="BA6" s="235"/>
      <c r="BB6" s="235"/>
      <c r="BC6" s="235"/>
      <c r="BD6" s="235"/>
      <c r="BE6" s="235"/>
      <c r="BF6" s="235"/>
      <c r="BG6" s="235"/>
      <c r="BI6" s="236" t="s">
        <v>392</v>
      </c>
      <c r="BJ6" s="237"/>
      <c r="BK6" s="237"/>
      <c r="BL6" s="237"/>
      <c r="BM6" s="237"/>
      <c r="BN6" s="237"/>
      <c r="BO6" s="237"/>
      <c r="BP6" s="237"/>
      <c r="BQ6" s="237"/>
      <c r="BR6" s="237"/>
      <c r="BS6" s="238"/>
    </row>
    <row r="7" spans="2:71" x14ac:dyDescent="0.35">
      <c r="B7" s="14" t="s">
        <v>387</v>
      </c>
      <c r="C7" s="2">
        <v>1</v>
      </c>
      <c r="D7" s="2">
        <v>2</v>
      </c>
      <c r="E7" s="2">
        <v>3</v>
      </c>
      <c r="F7" s="2">
        <v>4</v>
      </c>
      <c r="G7" s="2">
        <v>5</v>
      </c>
      <c r="H7" s="2">
        <v>6</v>
      </c>
      <c r="I7" s="2">
        <v>7</v>
      </c>
      <c r="J7" s="2">
        <v>8</v>
      </c>
      <c r="K7" s="2">
        <v>9</v>
      </c>
      <c r="M7" s="2" t="s">
        <v>378</v>
      </c>
      <c r="N7" s="2" t="s">
        <v>389</v>
      </c>
      <c r="O7" s="2">
        <v>1</v>
      </c>
      <c r="P7" s="2">
        <v>2</v>
      </c>
      <c r="Q7" s="2">
        <v>3</v>
      </c>
      <c r="R7" s="2">
        <v>4</v>
      </c>
      <c r="S7" s="2">
        <v>5</v>
      </c>
      <c r="T7" s="2">
        <v>6</v>
      </c>
      <c r="U7" s="2">
        <v>7</v>
      </c>
      <c r="V7" s="2">
        <v>8</v>
      </c>
      <c r="W7" s="2">
        <v>9</v>
      </c>
      <c r="Y7" s="2" t="s">
        <v>381</v>
      </c>
      <c r="Z7" s="2" t="s">
        <v>389</v>
      </c>
      <c r="AA7" s="2">
        <v>1</v>
      </c>
      <c r="AB7" s="2">
        <v>2</v>
      </c>
      <c r="AC7" s="2">
        <v>3</v>
      </c>
      <c r="AD7" s="2">
        <v>4</v>
      </c>
      <c r="AE7" s="2">
        <v>5</v>
      </c>
      <c r="AF7" s="2">
        <v>6</v>
      </c>
      <c r="AG7" s="2">
        <v>7</v>
      </c>
      <c r="AH7" s="2">
        <v>8</v>
      </c>
      <c r="AI7" s="2">
        <v>9</v>
      </c>
      <c r="AL7" s="14" t="s">
        <v>387</v>
      </c>
      <c r="AM7" s="2">
        <v>1</v>
      </c>
      <c r="AN7" s="2">
        <v>2</v>
      </c>
      <c r="AO7" s="2">
        <v>3</v>
      </c>
      <c r="AP7" s="2">
        <v>4</v>
      </c>
      <c r="AQ7" s="2">
        <v>5</v>
      </c>
      <c r="AR7" s="2">
        <v>6</v>
      </c>
      <c r="AS7" s="2">
        <v>7</v>
      </c>
      <c r="AT7" s="2">
        <v>8</v>
      </c>
      <c r="AU7" s="2">
        <v>9</v>
      </c>
      <c r="AW7" s="2" t="s">
        <v>378</v>
      </c>
      <c r="AX7" s="2" t="s">
        <v>389</v>
      </c>
      <c r="AY7" s="2">
        <v>1</v>
      </c>
      <c r="AZ7" s="2">
        <v>2</v>
      </c>
      <c r="BA7" s="2">
        <v>3</v>
      </c>
      <c r="BB7" s="2">
        <v>4</v>
      </c>
      <c r="BC7" s="2">
        <v>5</v>
      </c>
      <c r="BD7" s="2">
        <v>6</v>
      </c>
      <c r="BE7" s="2">
        <v>7</v>
      </c>
      <c r="BF7" s="2">
        <v>8</v>
      </c>
      <c r="BG7" s="2">
        <v>9</v>
      </c>
      <c r="BI7" s="2" t="s">
        <v>381</v>
      </c>
      <c r="BJ7" s="2" t="s">
        <v>389</v>
      </c>
      <c r="BK7" s="2">
        <v>1</v>
      </c>
      <c r="BL7" s="2">
        <v>2</v>
      </c>
      <c r="BM7" s="2">
        <v>3</v>
      </c>
      <c r="BN7" s="2">
        <v>4</v>
      </c>
      <c r="BO7" s="2">
        <v>5</v>
      </c>
      <c r="BP7" s="2">
        <v>6</v>
      </c>
      <c r="BQ7" s="2">
        <v>7</v>
      </c>
      <c r="BR7" s="2">
        <v>8</v>
      </c>
      <c r="BS7" s="2">
        <v>9</v>
      </c>
    </row>
    <row r="8" spans="2:71" ht="15" thickBot="1" x14ac:dyDescent="0.4">
      <c r="B8" s="2">
        <v>1</v>
      </c>
      <c r="C8" s="77"/>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347</v>
      </c>
      <c r="N8" s="16">
        <v>2.7902402759185325E-2</v>
      </c>
      <c r="O8" s="77"/>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80" t="s">
        <v>367</v>
      </c>
      <c r="Z8" s="81">
        <f t="shared" ref="Z8:Z21" si="2">AX8</f>
        <v>2.7902402759185325E-2</v>
      </c>
      <c r="AA8" s="77"/>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7"/>
      <c r="AL8" s="2">
        <v>1</v>
      </c>
      <c r="AM8" s="77"/>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347</v>
      </c>
      <c r="AX8" s="16">
        <v>2.7902402759185325E-2</v>
      </c>
      <c r="AY8" s="83"/>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80" t="s">
        <v>367</v>
      </c>
      <c r="BJ8" s="81">
        <f t="shared" ref="BJ8:BJ21" si="6">AV136</f>
        <v>0.13942496582779088</v>
      </c>
      <c r="BK8" s="77"/>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7"/>
    </row>
    <row r="9" spans="2:71" x14ac:dyDescent="0.35">
      <c r="B9" s="2">
        <v>2</v>
      </c>
      <c r="C9" s="73">
        <f t="shared" ref="C9:C16" si="8">AM9+0.05</f>
        <v>0.4</v>
      </c>
      <c r="D9" s="77"/>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352</v>
      </c>
      <c r="N9" s="16">
        <v>1.0130501372769983E-2</v>
      </c>
      <c r="O9" s="73">
        <f>AY9+0.05</f>
        <v>0.25</v>
      </c>
      <c r="P9" s="77"/>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366</v>
      </c>
      <c r="Z9" s="79">
        <f t="shared" si="2"/>
        <v>1.0130501372769983E-2</v>
      </c>
      <c r="AA9" s="77"/>
      <c r="AB9" s="73">
        <f t="shared" ref="AB9:AF10" si="11">BL9+0.05</f>
        <v>0.95000000000000007</v>
      </c>
      <c r="AC9" s="73">
        <f t="shared" si="11"/>
        <v>1.2500000000000002</v>
      </c>
      <c r="AD9" s="73">
        <f t="shared" si="11"/>
        <v>0.25</v>
      </c>
      <c r="AE9" s="73">
        <f t="shared" si="11"/>
        <v>0.8</v>
      </c>
      <c r="AF9" s="73">
        <f t="shared" si="11"/>
        <v>0.95000000000000007</v>
      </c>
      <c r="AG9" s="77"/>
      <c r="AH9" s="73">
        <f>BR9+0.05</f>
        <v>0.45</v>
      </c>
      <c r="AI9" s="73">
        <f>BS9+0.05</f>
        <v>0.55000000000000004</v>
      </c>
      <c r="AL9" s="2">
        <v>2</v>
      </c>
      <c r="AM9" s="73">
        <f t="shared" ref="AM9:AM16" si="12">MROUND(C88,0.05)</f>
        <v>0.35000000000000003</v>
      </c>
      <c r="AN9" s="77"/>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352</v>
      </c>
      <c r="AX9" s="16">
        <v>1.0130501372769983E-2</v>
      </c>
      <c r="AY9" s="43">
        <f>MROUND(D147,0.05)</f>
        <v>0.2</v>
      </c>
      <c r="AZ9" s="83"/>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366</v>
      </c>
      <c r="BJ9" s="79">
        <f t="shared" si="6"/>
        <v>8.6466864132237628E-2</v>
      </c>
      <c r="BK9" s="77"/>
      <c r="BL9" s="73">
        <f t="shared" ref="BL9:BP10" si="15">MROUND(AX137,0.05)</f>
        <v>0.9</v>
      </c>
      <c r="BM9" s="73">
        <f t="shared" si="15"/>
        <v>1.2000000000000002</v>
      </c>
      <c r="BN9" s="73">
        <f t="shared" si="15"/>
        <v>0.2</v>
      </c>
      <c r="BO9" s="73">
        <f t="shared" si="15"/>
        <v>0.75</v>
      </c>
      <c r="BP9" s="73">
        <f t="shared" si="15"/>
        <v>0.9</v>
      </c>
      <c r="BQ9" s="77"/>
      <c r="BR9" s="73">
        <f>MROUND(BD137,0.05)</f>
        <v>0.4</v>
      </c>
      <c r="BS9" s="73">
        <f>MROUND(BE137,0.05)</f>
        <v>0.5</v>
      </c>
    </row>
    <row r="10" spans="2:71" x14ac:dyDescent="0.35">
      <c r="B10" s="2">
        <v>3</v>
      </c>
      <c r="C10" s="73">
        <f t="shared" si="8"/>
        <v>0.55000000000000004</v>
      </c>
      <c r="D10" s="73">
        <f t="shared" ref="D10:D16" si="16">AN10+0.05</f>
        <v>0.4</v>
      </c>
      <c r="E10" s="77"/>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359</v>
      </c>
      <c r="N10" s="16">
        <v>6.0651259960522574E-3</v>
      </c>
      <c r="O10" s="73">
        <f>AY10+0.05</f>
        <v>0.25</v>
      </c>
      <c r="P10" s="73">
        <f>AZ10+0.05</f>
        <v>0.2</v>
      </c>
      <c r="Q10" s="77"/>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385</v>
      </c>
      <c r="Z10" s="16">
        <f t="shared" si="2"/>
        <v>6.0651259960522574E-3</v>
      </c>
      <c r="AA10" s="77"/>
      <c r="AB10" s="73">
        <f t="shared" si="11"/>
        <v>1.05</v>
      </c>
      <c r="AC10" s="73">
        <f t="shared" si="11"/>
        <v>1.1000000000000001</v>
      </c>
      <c r="AD10" s="73">
        <f t="shared" si="11"/>
        <v>0.25</v>
      </c>
      <c r="AE10" s="73">
        <f t="shared" si="11"/>
        <v>0.8</v>
      </c>
      <c r="AF10" s="73">
        <f t="shared" si="11"/>
        <v>0.85000000000000009</v>
      </c>
      <c r="AG10" s="77"/>
      <c r="AH10" s="73">
        <f>BR10+0.05</f>
        <v>0.45</v>
      </c>
      <c r="AI10" s="73">
        <f>BS10+0.05</f>
        <v>0.5</v>
      </c>
      <c r="AL10" s="2">
        <v>3</v>
      </c>
      <c r="AM10" s="73">
        <f t="shared" si="12"/>
        <v>0.5</v>
      </c>
      <c r="AN10" s="73">
        <f t="shared" ref="AN10:AN16" si="19">MROUND(D89,0.05)</f>
        <v>0.35000000000000003</v>
      </c>
      <c r="AO10" s="77"/>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359</v>
      </c>
      <c r="AX10" s="16">
        <v>6.0651259960522574E-3</v>
      </c>
      <c r="AY10" s="43">
        <f>MROUND(D148,0.05)</f>
        <v>0.2</v>
      </c>
      <c r="AZ10" s="43">
        <f>MROUND(E148,0.05)</f>
        <v>0.15000000000000002</v>
      </c>
      <c r="BA10" s="83"/>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385</v>
      </c>
      <c r="BJ10" s="16">
        <f t="shared" si="6"/>
        <v>3.6746005792218851E-2</v>
      </c>
      <c r="BK10" s="77"/>
      <c r="BL10" s="73">
        <f t="shared" si="15"/>
        <v>1</v>
      </c>
      <c r="BM10" s="73">
        <f t="shared" si="15"/>
        <v>1.05</v>
      </c>
      <c r="BN10" s="73">
        <f t="shared" si="15"/>
        <v>0.2</v>
      </c>
      <c r="BO10" s="73">
        <f t="shared" si="15"/>
        <v>0.75</v>
      </c>
      <c r="BP10" s="73">
        <f t="shared" si="15"/>
        <v>0.8</v>
      </c>
      <c r="BQ10" s="77"/>
      <c r="BR10" s="73">
        <f>MROUND(BD138,0.05)</f>
        <v>0.4</v>
      </c>
      <c r="BS10" s="73">
        <f>MROUND(BE138,0.05)</f>
        <v>0.45</v>
      </c>
    </row>
    <row r="11" spans="2:71" ht="15" thickBot="1" x14ac:dyDescent="0.4">
      <c r="B11" s="2">
        <v>4</v>
      </c>
      <c r="C11" s="73">
        <f t="shared" si="8"/>
        <v>0.35000000000000003</v>
      </c>
      <c r="D11" s="73">
        <f t="shared" si="16"/>
        <v>0.55000000000000004</v>
      </c>
      <c r="E11" s="73">
        <f t="shared" ref="E11:E16" si="22">AO11+0.05</f>
        <v>0.60000000000000009</v>
      </c>
      <c r="F11" s="77"/>
      <c r="G11" s="73">
        <f>AQ11+0.05</f>
        <v>0.95000000000000007</v>
      </c>
      <c r="H11" s="73">
        <f>AR11+0.05</f>
        <v>0.85000000000000009</v>
      </c>
      <c r="I11" s="73">
        <f>AS11+0.05</f>
        <v>0.55000000000000004</v>
      </c>
      <c r="J11" s="73">
        <f>AT11+0.05</f>
        <v>1.3</v>
      </c>
      <c r="K11" s="73">
        <f>AU11+0.05</f>
        <v>1.1500000000000001</v>
      </c>
      <c r="M11" s="2" t="s">
        <v>358</v>
      </c>
      <c r="N11" s="16">
        <v>5.011139787273587E-3</v>
      </c>
      <c r="O11" s="73">
        <f>AY11+0.05</f>
        <v>0.25</v>
      </c>
      <c r="P11" s="73">
        <f>AZ11+0.05</f>
        <v>0.4</v>
      </c>
      <c r="Q11" s="73">
        <f t="shared" ref="Q11:Q16" si="23">BA11+0.05</f>
        <v>0.4</v>
      </c>
      <c r="R11" s="77"/>
      <c r="S11" s="73">
        <f>BC11+0.05</f>
        <v>0.70000000000000007</v>
      </c>
      <c r="T11" s="73">
        <f>BD11+0.05</f>
        <v>0.60000000000000009</v>
      </c>
      <c r="U11" s="73">
        <f>BE11+0.05</f>
        <v>0.55000000000000004</v>
      </c>
      <c r="V11" s="73">
        <f>BF11+0.05</f>
        <v>1.2000000000000002</v>
      </c>
      <c r="W11" s="73">
        <f>BG11+0.05</f>
        <v>1</v>
      </c>
      <c r="Y11" s="80" t="s">
        <v>368</v>
      </c>
      <c r="Z11" s="81">
        <f t="shared" si="2"/>
        <v>5.011139787273587E-3</v>
      </c>
      <c r="AA11" s="73">
        <f>BK11+0.05</f>
        <v>0.45</v>
      </c>
      <c r="AB11" s="77"/>
      <c r="AC11" s="73">
        <f>BM11+0.05</f>
        <v>0.85000000000000009</v>
      </c>
      <c r="AD11" s="73">
        <f>BN11+0.05</f>
        <v>0.95000000000000007</v>
      </c>
      <c r="AE11" s="73">
        <f>BO11+0.05</f>
        <v>0.3</v>
      </c>
      <c r="AF11" s="73">
        <f>BP11+0.05</f>
        <v>0.90000000000000013</v>
      </c>
      <c r="AG11" s="73">
        <f>BQ11+0.05</f>
        <v>1</v>
      </c>
      <c r="AH11" s="77"/>
      <c r="AI11" s="73">
        <f t="shared" ref="AI11:AI21" si="24">BS11+0.05</f>
        <v>0.55000000000000004</v>
      </c>
      <c r="AL11" s="2">
        <v>4</v>
      </c>
      <c r="AM11" s="73">
        <f t="shared" si="12"/>
        <v>0.30000000000000004</v>
      </c>
      <c r="AN11" s="73">
        <f t="shared" si="19"/>
        <v>0.5</v>
      </c>
      <c r="AO11" s="73">
        <f t="shared" ref="AO11:AO16" si="25">MROUND(E90,0.05)</f>
        <v>0.55000000000000004</v>
      </c>
      <c r="AP11" s="77"/>
      <c r="AQ11" s="73">
        <f>MROUND(G90,0.05)</f>
        <v>0.9</v>
      </c>
      <c r="AR11" s="73">
        <f>MROUND(H90,0.05)</f>
        <v>0.8</v>
      </c>
      <c r="AS11" s="73">
        <f>MROUND(I90,0.05)</f>
        <v>0.5</v>
      </c>
      <c r="AT11" s="73">
        <f>MROUND(J90,0.05)</f>
        <v>1.25</v>
      </c>
      <c r="AU11" s="73">
        <f>MROUND(K90,0.05)</f>
        <v>1.1000000000000001</v>
      </c>
      <c r="AW11" s="2" t="s">
        <v>358</v>
      </c>
      <c r="AX11" s="16">
        <v>5.011139787273587E-3</v>
      </c>
      <c r="AY11" s="43">
        <f>MROUND(D149,0.05)</f>
        <v>0.2</v>
      </c>
      <c r="AZ11" s="43">
        <f>MROUND(E149,0.05)</f>
        <v>0.35000000000000003</v>
      </c>
      <c r="BA11" s="43">
        <f t="shared" ref="BA11:BA16" si="26">MROUND(F149,0.05)</f>
        <v>0.35000000000000003</v>
      </c>
      <c r="BB11" s="83"/>
      <c r="BC11" s="43">
        <f>MROUND(H149,0.05)</f>
        <v>0.65</v>
      </c>
      <c r="BD11" s="43">
        <f>MROUND(I149,0.05)</f>
        <v>0.55000000000000004</v>
      </c>
      <c r="BE11" s="43">
        <f>MROUND(J149,0.05)</f>
        <v>0.5</v>
      </c>
      <c r="BF11" s="43">
        <f>MROUND(K149,0.05)</f>
        <v>1.1500000000000001</v>
      </c>
      <c r="BG11" s="43">
        <f>MROUND(L149,0.05)</f>
        <v>0.95000000000000007</v>
      </c>
      <c r="BI11" s="80" t="s">
        <v>368</v>
      </c>
      <c r="BJ11" s="81">
        <f t="shared" si="6"/>
        <v>6.5791795376106035E-2</v>
      </c>
      <c r="BK11" s="73">
        <f>MROUND(AW139,0.05)</f>
        <v>0.4</v>
      </c>
      <c r="BL11" s="77"/>
      <c r="BM11" s="73">
        <f>MROUND(AY139,0.05)</f>
        <v>0.8</v>
      </c>
      <c r="BN11" s="73">
        <f>MROUND(AZ139,0.05)</f>
        <v>0.9</v>
      </c>
      <c r="BO11" s="73">
        <f>MROUND(BA139,0.05)</f>
        <v>0.25</v>
      </c>
      <c r="BP11" s="73">
        <f>MROUND(BB139,0.05)</f>
        <v>0.85000000000000009</v>
      </c>
      <c r="BQ11" s="73">
        <f>MROUND(BC139,0.05)</f>
        <v>0.95000000000000007</v>
      </c>
      <c r="BR11" s="77"/>
      <c r="BS11" s="73">
        <f t="shared" ref="BS11:BS21" si="27">MROUND(BE139,0.05)</f>
        <v>0.5</v>
      </c>
    </row>
    <row r="12" spans="2:71" ht="15" thickBot="1" x14ac:dyDescent="0.4">
      <c r="B12" s="2">
        <v>5</v>
      </c>
      <c r="C12" s="73">
        <f t="shared" si="8"/>
        <v>1.3</v>
      </c>
      <c r="D12" s="73">
        <f t="shared" si="16"/>
        <v>0.4</v>
      </c>
      <c r="E12" s="73">
        <f t="shared" si="22"/>
        <v>0.65000000000000013</v>
      </c>
      <c r="F12" s="73">
        <f>AP12+0.05</f>
        <v>0.90000000000000013</v>
      </c>
      <c r="G12" s="77"/>
      <c r="H12" s="73">
        <f>AR12+0.05</f>
        <v>0.90000000000000013</v>
      </c>
      <c r="I12" s="73">
        <f>AS12+0.05</f>
        <v>0.60000000000000009</v>
      </c>
      <c r="J12" s="73">
        <f>AT12+0.05</f>
        <v>0.4</v>
      </c>
      <c r="K12" s="73">
        <f>AU12+0.05</f>
        <v>1.35</v>
      </c>
      <c r="M12" s="80" t="s">
        <v>361</v>
      </c>
      <c r="N12" s="81">
        <v>2.8208246971554137E-3</v>
      </c>
      <c r="O12" s="73">
        <f>AY12+0.05</f>
        <v>1.3</v>
      </c>
      <c r="P12" s="73">
        <f>AZ12+0.05</f>
        <v>0.35000000000000003</v>
      </c>
      <c r="Q12" s="73">
        <f t="shared" si="23"/>
        <v>0.45</v>
      </c>
      <c r="R12" s="73">
        <f>BB12+0.05</f>
        <v>0.60000000000000009</v>
      </c>
      <c r="S12" s="77"/>
      <c r="T12" s="73">
        <f t="shared" ref="T12:T26" si="28">BD12+0.05</f>
        <v>0.5</v>
      </c>
      <c r="U12" s="73">
        <f t="shared" ref="U12:U26" si="29">BE12+0.05</f>
        <v>0.35000000000000003</v>
      </c>
      <c r="V12" s="73">
        <f t="shared" ref="V12:V26" si="30">BF12+0.05</f>
        <v>0.45</v>
      </c>
      <c r="W12" s="73">
        <f t="shared" ref="W12:W26" si="31">BG12+0.05</f>
        <v>1</v>
      </c>
      <c r="Y12" s="74" t="s">
        <v>369</v>
      </c>
      <c r="Z12" s="79">
        <f t="shared" si="2"/>
        <v>2.8208246971554137E-3</v>
      </c>
      <c r="AA12" s="77"/>
      <c r="AB12" s="73">
        <f t="shared" ref="AB12:AE13" si="32">BL12+0.05</f>
        <v>1.1500000000000001</v>
      </c>
      <c r="AC12" s="73">
        <f t="shared" si="32"/>
        <v>0.3</v>
      </c>
      <c r="AD12" s="73">
        <f t="shared" si="32"/>
        <v>0.4</v>
      </c>
      <c r="AE12" s="73">
        <f t="shared" si="32"/>
        <v>1</v>
      </c>
      <c r="AF12" s="77"/>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7"/>
      <c r="AR12" s="73">
        <f>MROUND(H91,0.05)</f>
        <v>0.85000000000000009</v>
      </c>
      <c r="AS12" s="73">
        <f>MROUND(I91,0.05)</f>
        <v>0.55000000000000004</v>
      </c>
      <c r="AT12" s="73">
        <f>MROUND(J91,0.05)</f>
        <v>0.35000000000000003</v>
      </c>
      <c r="AU12" s="73">
        <f>MROUND(K91,0.05)</f>
        <v>1.3</v>
      </c>
      <c r="AW12" s="80" t="s">
        <v>361</v>
      </c>
      <c r="AX12" s="81">
        <v>2.8208246971554137E-3</v>
      </c>
      <c r="AY12" s="43">
        <f>MROUND(D150,0.05)</f>
        <v>1.25</v>
      </c>
      <c r="AZ12" s="43">
        <f>MROUND(E150,0.05)</f>
        <v>0.30000000000000004</v>
      </c>
      <c r="BA12" s="43">
        <f t="shared" si="26"/>
        <v>0.4</v>
      </c>
      <c r="BB12" s="43">
        <f>MROUND(G150,0.05)</f>
        <v>0.55000000000000004</v>
      </c>
      <c r="BC12" s="83"/>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369</v>
      </c>
      <c r="BJ12" s="79">
        <f t="shared" si="6"/>
        <v>6.2672184409944168E-2</v>
      </c>
      <c r="BK12" s="77"/>
      <c r="BL12" s="73">
        <f t="shared" ref="BL12:BO13" si="37">MROUND(AX140,0.05)</f>
        <v>1.1000000000000001</v>
      </c>
      <c r="BM12" s="73">
        <f t="shared" si="37"/>
        <v>0.25</v>
      </c>
      <c r="BN12" s="73">
        <f t="shared" si="37"/>
        <v>0.35000000000000003</v>
      </c>
      <c r="BO12" s="73">
        <f t="shared" si="37"/>
        <v>0.95000000000000007</v>
      </c>
      <c r="BP12" s="77"/>
      <c r="BQ12" s="73">
        <f>MROUND(BC140,0.05)</f>
        <v>0.45</v>
      </c>
      <c r="BR12" s="73">
        <f>MROUND(BD140,0.05)</f>
        <v>0.60000000000000009</v>
      </c>
      <c r="BS12" s="73">
        <f t="shared" si="27"/>
        <v>0.25</v>
      </c>
    </row>
    <row r="13" spans="2:71" x14ac:dyDescent="0.35">
      <c r="B13" s="2">
        <v>6</v>
      </c>
      <c r="C13" s="73">
        <f t="shared" si="8"/>
        <v>1.1000000000000001</v>
      </c>
      <c r="D13" s="73">
        <f t="shared" si="16"/>
        <v>1.2500000000000002</v>
      </c>
      <c r="E13" s="73">
        <f t="shared" si="22"/>
        <v>0.55000000000000004</v>
      </c>
      <c r="F13" s="73">
        <f>AP13+0.05</f>
        <v>0.85000000000000009</v>
      </c>
      <c r="G13" s="73">
        <f>AQ13+0.05</f>
        <v>0.95000000000000007</v>
      </c>
      <c r="H13" s="77"/>
      <c r="I13" s="73">
        <f>AS13+0.05</f>
        <v>0.60000000000000009</v>
      </c>
      <c r="J13" s="73">
        <f>AT13+0.05</f>
        <v>0.55000000000000004</v>
      </c>
      <c r="K13" s="73">
        <f>AU13+0.05</f>
        <v>0.35000000000000003</v>
      </c>
      <c r="M13" s="74" t="s">
        <v>350</v>
      </c>
      <c r="N13" s="79">
        <v>5.8253911865108587E-2</v>
      </c>
      <c r="O13" s="77"/>
      <c r="P13" s="77"/>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372</v>
      </c>
      <c r="Z13" s="16">
        <f t="shared" si="2"/>
        <v>5.8253911865108587E-2</v>
      </c>
      <c r="AA13" s="77"/>
      <c r="AB13" s="73">
        <f t="shared" si="32"/>
        <v>1.2000000000000002</v>
      </c>
      <c r="AC13" s="73">
        <f t="shared" si="32"/>
        <v>0.4</v>
      </c>
      <c r="AD13" s="73">
        <f t="shared" si="32"/>
        <v>0.4</v>
      </c>
      <c r="AE13" s="73">
        <f t="shared" si="32"/>
        <v>0.95000000000000007</v>
      </c>
      <c r="AF13" s="77"/>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7"/>
      <c r="AS13" s="73">
        <f>MROUND(I92,0.05)</f>
        <v>0.55000000000000004</v>
      </c>
      <c r="AT13" s="73">
        <f>MROUND(J92,0.05)</f>
        <v>0.5</v>
      </c>
      <c r="AU13" s="73">
        <f>MROUND(K92,0.05)</f>
        <v>0.30000000000000004</v>
      </c>
      <c r="AW13" s="74" t="s">
        <v>350</v>
      </c>
      <c r="AX13" s="79">
        <v>5.8253911865108587E-2</v>
      </c>
      <c r="AY13" s="83"/>
      <c r="AZ13" s="83"/>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372</v>
      </c>
      <c r="BJ13" s="16">
        <f t="shared" si="6"/>
        <v>2.7747128005213468E-2</v>
      </c>
      <c r="BK13" s="77"/>
      <c r="BL13" s="73">
        <f t="shared" si="37"/>
        <v>1.1500000000000001</v>
      </c>
      <c r="BM13" s="73">
        <f t="shared" si="37"/>
        <v>0.35000000000000003</v>
      </c>
      <c r="BN13" s="73">
        <f t="shared" si="37"/>
        <v>0.35000000000000003</v>
      </c>
      <c r="BO13" s="73">
        <f t="shared" si="37"/>
        <v>0.9</v>
      </c>
      <c r="BP13" s="77"/>
      <c r="BQ13" s="73">
        <f>MROUND(BC141,0.05)</f>
        <v>0.5</v>
      </c>
      <c r="BR13" s="73">
        <f>MROUND(BD141,0.05)</f>
        <v>0.5</v>
      </c>
      <c r="BS13" s="73">
        <f t="shared" si="27"/>
        <v>0.25</v>
      </c>
    </row>
    <row r="14" spans="2:71" x14ac:dyDescent="0.35">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7"/>
      <c r="J14" s="73">
        <f>AT14+0.05</f>
        <v>0.4</v>
      </c>
      <c r="K14" s="73">
        <f>AU14+0.05</f>
        <v>0.5</v>
      </c>
      <c r="M14" s="2" t="s">
        <v>346</v>
      </c>
      <c r="N14" s="16">
        <v>3.2195984971285931E-2</v>
      </c>
      <c r="O14" s="77"/>
      <c r="P14" s="77"/>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373</v>
      </c>
      <c r="Z14" s="16">
        <f t="shared" si="2"/>
        <v>3.2195984971285931E-2</v>
      </c>
      <c r="AA14" s="73">
        <f>BK14+0.05</f>
        <v>0.35000000000000003</v>
      </c>
      <c r="AB14" s="77"/>
      <c r="AC14" s="73">
        <f t="shared" ref="AC14:AF15" si="40">BM14+0.05</f>
        <v>1.1500000000000001</v>
      </c>
      <c r="AD14" s="73">
        <f t="shared" si="40"/>
        <v>0.25</v>
      </c>
      <c r="AE14" s="73">
        <f t="shared" si="40"/>
        <v>0.4</v>
      </c>
      <c r="AF14" s="73">
        <f t="shared" si="40"/>
        <v>1.05</v>
      </c>
      <c r="AG14" s="77"/>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7"/>
      <c r="AT14" s="73">
        <f>MROUND(J93,0.05)</f>
        <v>0.35000000000000003</v>
      </c>
      <c r="AU14" s="73">
        <f>MROUND(K93,0.05)</f>
        <v>0.45</v>
      </c>
      <c r="AW14" s="2" t="s">
        <v>346</v>
      </c>
      <c r="AX14" s="16">
        <v>3.2195984971285931E-2</v>
      </c>
      <c r="AY14" s="83"/>
      <c r="AZ14" s="83"/>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373</v>
      </c>
      <c r="BJ14" s="16">
        <f t="shared" si="6"/>
        <v>5.0537227122264751E-2</v>
      </c>
      <c r="BK14" s="73">
        <f>MROUND(AW142,0.05)</f>
        <v>0.30000000000000004</v>
      </c>
      <c r="BL14" s="77"/>
      <c r="BM14" s="73">
        <f t="shared" ref="BM14:BP15" si="42">MROUND(AY142,0.05)</f>
        <v>1.1000000000000001</v>
      </c>
      <c r="BN14" s="73">
        <f t="shared" si="42"/>
        <v>0.2</v>
      </c>
      <c r="BO14" s="73">
        <f t="shared" si="42"/>
        <v>0.35000000000000003</v>
      </c>
      <c r="BP14" s="73">
        <f t="shared" si="42"/>
        <v>1</v>
      </c>
      <c r="BQ14" s="77"/>
      <c r="BR14" s="73">
        <f t="shared" ref="BR14:BR21" si="43">MROUND(BD142,0.05)</f>
        <v>0.45</v>
      </c>
      <c r="BS14" s="73">
        <f t="shared" si="27"/>
        <v>0.55000000000000004</v>
      </c>
    </row>
    <row r="15" spans="2:71" ht="15" thickBot="1" x14ac:dyDescent="0.4">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7"/>
      <c r="K15" s="73">
        <f>AU15+0.05</f>
        <v>0.45</v>
      </c>
      <c r="M15" s="2" t="s">
        <v>355</v>
      </c>
      <c r="N15" s="16">
        <v>2.1940793265780974E-2</v>
      </c>
      <c r="O15" s="73">
        <f>AY15+0.05</f>
        <v>0.2</v>
      </c>
      <c r="P15" s="77"/>
      <c r="Q15" s="73">
        <f t="shared" si="23"/>
        <v>0.65000000000000013</v>
      </c>
      <c r="R15" s="77"/>
      <c r="S15" s="73">
        <f t="shared" si="38"/>
        <v>0.60000000000000009</v>
      </c>
      <c r="T15" s="73">
        <f t="shared" si="28"/>
        <v>0.90000000000000013</v>
      </c>
      <c r="U15" s="73">
        <f t="shared" si="29"/>
        <v>0.5</v>
      </c>
      <c r="V15" s="73">
        <f t="shared" si="30"/>
        <v>1</v>
      </c>
      <c r="W15" s="73">
        <f t="shared" si="31"/>
        <v>0.95000000000000007</v>
      </c>
      <c r="Y15" s="80" t="s">
        <v>377</v>
      </c>
      <c r="Z15" s="81">
        <f t="shared" si="2"/>
        <v>2.1940793265780974E-2</v>
      </c>
      <c r="AA15" s="73">
        <f>BK15+0.05</f>
        <v>0.60000000000000009</v>
      </c>
      <c r="AB15" s="77"/>
      <c r="AC15" s="73">
        <f t="shared" si="40"/>
        <v>1.2000000000000002</v>
      </c>
      <c r="AD15" s="73">
        <f t="shared" si="40"/>
        <v>0.4</v>
      </c>
      <c r="AE15" s="73">
        <f t="shared" si="40"/>
        <v>0.35000000000000003</v>
      </c>
      <c r="AF15" s="73">
        <f t="shared" si="40"/>
        <v>1.05</v>
      </c>
      <c r="AG15" s="77"/>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7"/>
      <c r="AU15" s="73">
        <f>MROUND(K94,0.05)</f>
        <v>0.4</v>
      </c>
      <c r="AW15" s="2" t="s">
        <v>355</v>
      </c>
      <c r="AX15" s="16">
        <v>2.1940793265780974E-2</v>
      </c>
      <c r="AY15" s="43">
        <f>MROUND(D153,0.05)</f>
        <v>0.15000000000000002</v>
      </c>
      <c r="AZ15" s="83"/>
      <c r="BA15" s="43">
        <f t="shared" si="26"/>
        <v>0.60000000000000009</v>
      </c>
      <c r="BB15" s="83"/>
      <c r="BC15" s="43">
        <f t="shared" si="39"/>
        <v>0.55000000000000004</v>
      </c>
      <c r="BD15" s="43">
        <f t="shared" si="33"/>
        <v>0.85000000000000009</v>
      </c>
      <c r="BE15" s="43">
        <f t="shared" si="34"/>
        <v>0.45</v>
      </c>
      <c r="BF15" s="43">
        <f t="shared" si="35"/>
        <v>0.95000000000000007</v>
      </c>
      <c r="BG15" s="43">
        <f t="shared" si="36"/>
        <v>0.9</v>
      </c>
      <c r="BI15" s="80" t="s">
        <v>377</v>
      </c>
      <c r="BJ15" s="81">
        <f t="shared" si="6"/>
        <v>3.2967653445570316E-2</v>
      </c>
      <c r="BK15" s="73">
        <f>MROUND(AW143,0.05)</f>
        <v>0.55000000000000004</v>
      </c>
      <c r="BL15" s="77"/>
      <c r="BM15" s="73">
        <f t="shared" si="42"/>
        <v>1.1500000000000001</v>
      </c>
      <c r="BN15" s="73">
        <f t="shared" si="42"/>
        <v>0.35000000000000003</v>
      </c>
      <c r="BO15" s="73">
        <f t="shared" si="42"/>
        <v>0.30000000000000004</v>
      </c>
      <c r="BP15" s="73">
        <f t="shared" si="42"/>
        <v>1</v>
      </c>
      <c r="BQ15" s="77"/>
      <c r="BR15" s="73">
        <f t="shared" si="43"/>
        <v>0.4</v>
      </c>
      <c r="BS15" s="73">
        <f t="shared" si="27"/>
        <v>0.5</v>
      </c>
    </row>
    <row r="16" spans="2:71" x14ac:dyDescent="0.35">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7"/>
      <c r="M16" s="2" t="s">
        <v>348</v>
      </c>
      <c r="N16" s="16">
        <v>1.1431515599231154E-2</v>
      </c>
      <c r="O16" s="73">
        <f>AY16+0.05</f>
        <v>0.55000000000000004</v>
      </c>
      <c r="P16" s="77"/>
      <c r="Q16" s="73">
        <f t="shared" si="23"/>
        <v>0.60000000000000009</v>
      </c>
      <c r="R16" s="77"/>
      <c r="S16" s="73">
        <f t="shared" si="38"/>
        <v>0.8</v>
      </c>
      <c r="T16" s="73">
        <f t="shared" si="28"/>
        <v>0.90000000000000013</v>
      </c>
      <c r="U16" s="73">
        <f t="shared" si="29"/>
        <v>0.45</v>
      </c>
      <c r="V16" s="73">
        <f t="shared" si="30"/>
        <v>1.3</v>
      </c>
      <c r="W16" s="73">
        <f t="shared" si="31"/>
        <v>1.1500000000000001</v>
      </c>
      <c r="Y16" s="74" t="s">
        <v>371</v>
      </c>
      <c r="Z16" s="79">
        <f t="shared" si="2"/>
        <v>1.1431515599231154E-2</v>
      </c>
      <c r="AA16" s="77"/>
      <c r="AB16" s="73">
        <f>BL16+0.05</f>
        <v>0.55000000000000004</v>
      </c>
      <c r="AC16" s="73">
        <f>BM16+0.05</f>
        <v>0.5</v>
      </c>
      <c r="AD16" s="77"/>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7"/>
      <c r="AW16" s="2" t="s">
        <v>348</v>
      </c>
      <c r="AX16" s="16">
        <v>1.1431515599231154E-2</v>
      </c>
      <c r="AY16" s="43">
        <f>MROUND(D154,0.05)</f>
        <v>0.5</v>
      </c>
      <c r="AZ16" s="83"/>
      <c r="BA16" s="43">
        <f t="shared" si="26"/>
        <v>0.55000000000000004</v>
      </c>
      <c r="BB16" s="83"/>
      <c r="BC16" s="43">
        <f t="shared" si="39"/>
        <v>0.75</v>
      </c>
      <c r="BD16" s="43">
        <f t="shared" si="33"/>
        <v>0.85000000000000009</v>
      </c>
      <c r="BE16" s="43">
        <f t="shared" si="34"/>
        <v>0.4</v>
      </c>
      <c r="BF16" s="43">
        <f t="shared" si="35"/>
        <v>1.25</v>
      </c>
      <c r="BG16" s="43">
        <f t="shared" si="36"/>
        <v>1.1000000000000001</v>
      </c>
      <c r="BI16" s="74" t="s">
        <v>371</v>
      </c>
      <c r="BJ16" s="79">
        <f t="shared" si="6"/>
        <v>8.8141949356903726E-2</v>
      </c>
      <c r="BK16" s="77"/>
      <c r="BL16" s="73">
        <f>MROUND(AX144,0.05)</f>
        <v>0.5</v>
      </c>
      <c r="BM16" s="73">
        <f>MROUND(AY144,0.05)</f>
        <v>0.45</v>
      </c>
      <c r="BN16" s="77"/>
      <c r="BO16" s="73">
        <f t="shared" ref="BO16:BQ17" si="45">MROUND(BA144,0.05)</f>
        <v>0.85000000000000009</v>
      </c>
      <c r="BP16" s="73">
        <f t="shared" si="45"/>
        <v>0.75</v>
      </c>
      <c r="BQ16" s="73">
        <f t="shared" si="45"/>
        <v>0.45</v>
      </c>
      <c r="BR16" s="73">
        <f t="shared" si="43"/>
        <v>1.1500000000000001</v>
      </c>
      <c r="BS16" s="73">
        <f t="shared" si="27"/>
        <v>1</v>
      </c>
    </row>
    <row r="17" spans="2:71" x14ac:dyDescent="0.35">
      <c r="M17" s="2" t="s">
        <v>351</v>
      </c>
      <c r="N17" s="16">
        <v>3.8541076054045026E-2</v>
      </c>
      <c r="O17" s="77"/>
      <c r="P17" s="73">
        <f>AZ17+0.05</f>
        <v>0.55000000000000004</v>
      </c>
      <c r="Q17" s="77"/>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375</v>
      </c>
      <c r="Z17" s="16">
        <f t="shared" si="2"/>
        <v>3.8541076054045026E-2</v>
      </c>
      <c r="AA17" s="77"/>
      <c r="AB17" s="73">
        <f>BL17+0.05</f>
        <v>0.60000000000000009</v>
      </c>
      <c r="AC17" s="73">
        <f>BM17+0.05</f>
        <v>0.60000000000000009</v>
      </c>
      <c r="AD17" s="77"/>
      <c r="AE17" s="73">
        <f t="shared" si="44"/>
        <v>1</v>
      </c>
      <c r="AF17" s="73">
        <f t="shared" si="44"/>
        <v>0.85000000000000009</v>
      </c>
      <c r="AG17" s="73">
        <f t="shared" si="44"/>
        <v>0.45</v>
      </c>
      <c r="AH17" s="73">
        <f t="shared" si="41"/>
        <v>1.35</v>
      </c>
      <c r="AI17" s="73">
        <f t="shared" si="24"/>
        <v>1.1000000000000001</v>
      </c>
      <c r="AW17" s="2" t="s">
        <v>351</v>
      </c>
      <c r="AX17" s="16">
        <v>3.8541076054045026E-2</v>
      </c>
      <c r="AY17" s="83"/>
      <c r="AZ17" s="43">
        <f>MROUND(E155,0.05)</f>
        <v>0.5</v>
      </c>
      <c r="BA17" s="83"/>
      <c r="BB17" s="43">
        <f t="shared" ref="BB17:BB22" si="47">MROUND(G155,0.05)</f>
        <v>0.60000000000000009</v>
      </c>
      <c r="BC17" s="43">
        <f t="shared" si="39"/>
        <v>0.75</v>
      </c>
      <c r="BD17" s="43">
        <f t="shared" si="33"/>
        <v>0.5</v>
      </c>
      <c r="BE17" s="43">
        <f t="shared" si="34"/>
        <v>1</v>
      </c>
      <c r="BF17" s="43">
        <f t="shared" si="35"/>
        <v>0.9</v>
      </c>
      <c r="BG17" s="43">
        <f t="shared" si="36"/>
        <v>0.8</v>
      </c>
      <c r="BI17" s="2" t="s">
        <v>375</v>
      </c>
      <c r="BJ17" s="16">
        <f t="shared" si="6"/>
        <v>2.5942647152237486E-2</v>
      </c>
      <c r="BK17" s="77"/>
      <c r="BL17" s="73">
        <f>MROUND(AX145,0.05)</f>
        <v>0.55000000000000004</v>
      </c>
      <c r="BM17" s="73">
        <f>MROUND(AY145,0.05)</f>
        <v>0.55000000000000004</v>
      </c>
      <c r="BN17" s="77"/>
      <c r="BO17" s="73">
        <f t="shared" si="45"/>
        <v>0.95000000000000007</v>
      </c>
      <c r="BP17" s="73">
        <f t="shared" si="45"/>
        <v>0.8</v>
      </c>
      <c r="BQ17" s="73">
        <f t="shared" si="45"/>
        <v>0.4</v>
      </c>
      <c r="BR17" s="73">
        <f t="shared" si="43"/>
        <v>1.3</v>
      </c>
      <c r="BS17" s="73">
        <f t="shared" si="27"/>
        <v>1.05</v>
      </c>
    </row>
    <row r="18" spans="2:71" x14ac:dyDescent="0.35">
      <c r="B18" s="235" t="s">
        <v>398</v>
      </c>
      <c r="C18" s="235"/>
      <c r="D18" s="235"/>
      <c r="E18" s="235"/>
      <c r="F18" s="235"/>
      <c r="G18" s="235"/>
      <c r="H18" s="235"/>
      <c r="I18" s="235"/>
      <c r="J18" s="235"/>
      <c r="K18" s="235"/>
      <c r="M18" s="2" t="s">
        <v>362</v>
      </c>
      <c r="N18" s="16">
        <v>1.3374802671666828E-2</v>
      </c>
      <c r="O18" s="77"/>
      <c r="P18" s="73">
        <f>AZ18+0.05</f>
        <v>0.45</v>
      </c>
      <c r="Q18" s="77"/>
      <c r="R18" s="73">
        <f t="shared" si="46"/>
        <v>0.85000000000000009</v>
      </c>
      <c r="S18" s="73">
        <f t="shared" si="38"/>
        <v>0.8</v>
      </c>
      <c r="T18" s="73">
        <f t="shared" si="28"/>
        <v>0.5</v>
      </c>
      <c r="U18" s="73">
        <f t="shared" si="29"/>
        <v>1.2500000000000002</v>
      </c>
      <c r="V18" s="73">
        <f t="shared" si="30"/>
        <v>1.1000000000000001</v>
      </c>
      <c r="W18" s="73">
        <f t="shared" si="31"/>
        <v>0.85000000000000009</v>
      </c>
      <c r="Y18" s="2" t="s">
        <v>365</v>
      </c>
      <c r="Z18" s="16">
        <f t="shared" si="2"/>
        <v>1.3374802671666828E-2</v>
      </c>
      <c r="AA18" s="73">
        <f>BK18+0.05</f>
        <v>0.4</v>
      </c>
      <c r="AB18" s="77"/>
      <c r="AC18" s="73">
        <f>BM18+0.05</f>
        <v>0.55000000000000004</v>
      </c>
      <c r="AD18" s="73">
        <f>BN18+0.05</f>
        <v>0.45</v>
      </c>
      <c r="AE18" s="77"/>
      <c r="AF18" s="73">
        <f>BP18+0.05</f>
        <v>0.90000000000000013</v>
      </c>
      <c r="AG18" s="73">
        <f>BQ18+0.05</f>
        <v>0.60000000000000009</v>
      </c>
      <c r="AH18" s="73">
        <f t="shared" si="41"/>
        <v>0.4</v>
      </c>
      <c r="AI18" s="73">
        <f t="shared" si="24"/>
        <v>1.2500000000000002</v>
      </c>
      <c r="AL18" s="235" t="s">
        <v>390</v>
      </c>
      <c r="AM18" s="235"/>
      <c r="AN18" s="235"/>
      <c r="AO18" s="235"/>
      <c r="AP18" s="235"/>
      <c r="AQ18" s="235"/>
      <c r="AR18" s="235"/>
      <c r="AS18" s="235"/>
      <c r="AT18" s="235"/>
      <c r="AU18" s="235"/>
      <c r="AW18" s="2" t="s">
        <v>362</v>
      </c>
      <c r="AX18" s="16">
        <v>1.3374802671666828E-2</v>
      </c>
      <c r="AY18" s="83"/>
      <c r="AZ18" s="43">
        <f>MROUND(E156,0.05)</f>
        <v>0.4</v>
      </c>
      <c r="BA18" s="83"/>
      <c r="BB18" s="43">
        <f t="shared" si="47"/>
        <v>0.8</v>
      </c>
      <c r="BC18" s="43">
        <f t="shared" si="39"/>
        <v>0.75</v>
      </c>
      <c r="BD18" s="43">
        <f t="shared" si="33"/>
        <v>0.45</v>
      </c>
      <c r="BE18" s="43">
        <f t="shared" si="34"/>
        <v>1.2000000000000002</v>
      </c>
      <c r="BF18" s="43">
        <f t="shared" si="35"/>
        <v>1.05</v>
      </c>
      <c r="BG18" s="43">
        <f t="shared" si="36"/>
        <v>0.8</v>
      </c>
      <c r="BI18" s="2" t="s">
        <v>365</v>
      </c>
      <c r="BJ18" s="16">
        <f t="shared" si="6"/>
        <v>4.6540078531383144E-2</v>
      </c>
      <c r="BK18" s="73">
        <f>MROUND(AW146,0.05)</f>
        <v>0.35000000000000003</v>
      </c>
      <c r="BL18" s="77"/>
      <c r="BM18" s="73">
        <f>MROUND(AY146,0.05)</f>
        <v>0.5</v>
      </c>
      <c r="BN18" s="73">
        <f>MROUND(AZ146,0.05)</f>
        <v>0.4</v>
      </c>
      <c r="BO18" s="77"/>
      <c r="BP18" s="73">
        <f>MROUND(BB146,0.05)</f>
        <v>0.85000000000000009</v>
      </c>
      <c r="BQ18" s="73">
        <f>MROUND(BC146,0.05)</f>
        <v>0.55000000000000004</v>
      </c>
      <c r="BR18" s="73">
        <f t="shared" si="43"/>
        <v>0.35000000000000003</v>
      </c>
      <c r="BS18" s="73">
        <f t="shared" si="27"/>
        <v>1.2000000000000002</v>
      </c>
    </row>
    <row r="19" spans="2:71" x14ac:dyDescent="0.35">
      <c r="B19" s="14" t="s">
        <v>387</v>
      </c>
      <c r="C19" s="2">
        <v>1</v>
      </c>
      <c r="D19" s="2">
        <v>2</v>
      </c>
      <c r="E19" s="2">
        <v>3</v>
      </c>
      <c r="F19" s="2">
        <v>4</v>
      </c>
      <c r="G19" s="2">
        <v>5</v>
      </c>
      <c r="H19" s="2">
        <v>6</v>
      </c>
      <c r="I19" s="2">
        <v>7</v>
      </c>
      <c r="J19" s="2">
        <v>8</v>
      </c>
      <c r="K19" s="2">
        <v>9</v>
      </c>
      <c r="M19" s="2" t="s">
        <v>357</v>
      </c>
      <c r="N19" s="16">
        <v>1.0337534378065795E-2</v>
      </c>
      <c r="O19" s="73">
        <f t="shared" ref="O19:O26" si="48">AY19+0.05</f>
        <v>0.5</v>
      </c>
      <c r="P19" s="73">
        <f>AZ19+0.05</f>
        <v>0.25</v>
      </c>
      <c r="Q19" s="77"/>
      <c r="R19" s="73">
        <f t="shared" si="46"/>
        <v>0.70000000000000007</v>
      </c>
      <c r="S19" s="77"/>
      <c r="T19" s="73">
        <f t="shared" si="28"/>
        <v>0.60000000000000009</v>
      </c>
      <c r="U19" s="73">
        <f t="shared" si="29"/>
        <v>0.90000000000000013</v>
      </c>
      <c r="V19" s="73">
        <f t="shared" si="30"/>
        <v>0.45</v>
      </c>
      <c r="W19" s="73">
        <f t="shared" si="31"/>
        <v>1.05</v>
      </c>
      <c r="Y19" s="2" t="s">
        <v>376</v>
      </c>
      <c r="Z19" s="16">
        <f t="shared" si="2"/>
        <v>1.0337534378065795E-2</v>
      </c>
      <c r="AA19" s="73">
        <f>BK19+0.05</f>
        <v>0.90000000000000013</v>
      </c>
      <c r="AB19" s="77"/>
      <c r="AC19" s="73">
        <f>BM19+0.05</f>
        <v>0.5</v>
      </c>
      <c r="AD19" s="73">
        <f>BN19+0.05</f>
        <v>0.60000000000000009</v>
      </c>
      <c r="AE19" s="77"/>
      <c r="AF19" s="73">
        <f>BP19+0.05</f>
        <v>0.90000000000000013</v>
      </c>
      <c r="AG19" s="73">
        <f>BQ19+0.05</f>
        <v>0.60000000000000009</v>
      </c>
      <c r="AH19" s="73">
        <f t="shared" si="41"/>
        <v>0.35000000000000003</v>
      </c>
      <c r="AI19" s="73">
        <f t="shared" si="24"/>
        <v>1.35</v>
      </c>
      <c r="AL19" s="14" t="s">
        <v>387</v>
      </c>
      <c r="AM19" s="2">
        <v>1</v>
      </c>
      <c r="AN19" s="2">
        <v>2</v>
      </c>
      <c r="AO19" s="2">
        <v>3</v>
      </c>
      <c r="AP19" s="2">
        <v>4</v>
      </c>
      <c r="AQ19" s="2">
        <v>5</v>
      </c>
      <c r="AR19" s="2">
        <v>6</v>
      </c>
      <c r="AS19" s="2">
        <v>7</v>
      </c>
      <c r="AT19" s="2">
        <v>8</v>
      </c>
      <c r="AU19" s="2">
        <v>9</v>
      </c>
      <c r="AW19" s="2" t="s">
        <v>357</v>
      </c>
      <c r="AX19" s="16">
        <v>1.0337534378065795E-2</v>
      </c>
      <c r="AY19" s="43">
        <f t="shared" ref="AY19:AY26" si="49">MROUND(D157,0.05)</f>
        <v>0.45</v>
      </c>
      <c r="AZ19" s="43">
        <f>MROUND(E157,0.05)</f>
        <v>0.2</v>
      </c>
      <c r="BA19" s="83"/>
      <c r="BB19" s="43">
        <f t="shared" si="47"/>
        <v>0.65</v>
      </c>
      <c r="BC19" s="83"/>
      <c r="BD19" s="43">
        <f t="shared" si="33"/>
        <v>0.55000000000000004</v>
      </c>
      <c r="BE19" s="43">
        <f t="shared" si="34"/>
        <v>0.85000000000000009</v>
      </c>
      <c r="BF19" s="43">
        <f t="shared" si="35"/>
        <v>0.4</v>
      </c>
      <c r="BG19" s="43">
        <f t="shared" si="36"/>
        <v>1</v>
      </c>
      <c r="BI19" s="2" t="s">
        <v>376</v>
      </c>
      <c r="BJ19" s="16">
        <f t="shared" si="6"/>
        <v>2.3837027382467599E-2</v>
      </c>
      <c r="BK19" s="73">
        <f>MROUND(AW147,0.05)</f>
        <v>0.85000000000000009</v>
      </c>
      <c r="BL19" s="77"/>
      <c r="BM19" s="73">
        <f>MROUND(AY147,0.05)</f>
        <v>0.45</v>
      </c>
      <c r="BN19" s="73">
        <f>MROUND(AZ147,0.05)</f>
        <v>0.55000000000000004</v>
      </c>
      <c r="BO19" s="77"/>
      <c r="BP19" s="73">
        <f>MROUND(BB147,0.05)</f>
        <v>0.85000000000000009</v>
      </c>
      <c r="BQ19" s="73">
        <f>MROUND(BC147,0.05)</f>
        <v>0.55000000000000004</v>
      </c>
      <c r="BR19" s="73">
        <f t="shared" si="43"/>
        <v>0.30000000000000004</v>
      </c>
      <c r="BS19" s="73">
        <f t="shared" si="27"/>
        <v>1.3</v>
      </c>
    </row>
    <row r="20" spans="2:71" ht="15" thickBot="1" x14ac:dyDescent="0.4">
      <c r="B20" s="2">
        <v>2</v>
      </c>
      <c r="C20" s="73">
        <f t="shared" ref="C20:C26" si="50">AM20+0.05</f>
        <v>0.3</v>
      </c>
      <c r="D20" s="77"/>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80" t="s">
        <v>354</v>
      </c>
      <c r="N20" s="81">
        <v>8.4083631923548355E-3</v>
      </c>
      <c r="O20" s="73">
        <f t="shared" si="48"/>
        <v>0.95000000000000007</v>
      </c>
      <c r="P20" s="73">
        <f>AZ20+0.05</f>
        <v>0.35000000000000003</v>
      </c>
      <c r="Q20" s="77"/>
      <c r="R20" s="73">
        <f t="shared" si="46"/>
        <v>0.70000000000000007</v>
      </c>
      <c r="S20" s="77"/>
      <c r="T20" s="73">
        <f t="shared" si="28"/>
        <v>0.75000000000000011</v>
      </c>
      <c r="U20" s="73">
        <f t="shared" si="29"/>
        <v>0.65000000000000013</v>
      </c>
      <c r="V20" s="73">
        <f t="shared" si="30"/>
        <v>0.35000000000000003</v>
      </c>
      <c r="W20" s="73">
        <f t="shared" si="31"/>
        <v>1.3</v>
      </c>
      <c r="Y20" s="2" t="s">
        <v>374</v>
      </c>
      <c r="Z20" s="16">
        <f t="shared" si="2"/>
        <v>8.4083631923548355E-3</v>
      </c>
      <c r="AA20" s="73">
        <f>BK20+0.05</f>
        <v>0.5</v>
      </c>
      <c r="AB20" s="73">
        <f>BL20+0.05</f>
        <v>0.45</v>
      </c>
      <c r="AC20" s="77"/>
      <c r="AD20" s="73">
        <f>BN20+0.05</f>
        <v>0.60000000000000009</v>
      </c>
      <c r="AE20" s="73">
        <f>BO20+0.05</f>
        <v>0.55000000000000004</v>
      </c>
      <c r="AF20" s="77"/>
      <c r="AG20" s="73">
        <f>BQ20+0.05</f>
        <v>0.75000000000000011</v>
      </c>
      <c r="AH20" s="73">
        <f t="shared" si="41"/>
        <v>0.65000000000000013</v>
      </c>
      <c r="AI20" s="73">
        <f t="shared" si="24"/>
        <v>0.3</v>
      </c>
      <c r="AL20" s="2">
        <v>2</v>
      </c>
      <c r="AM20" s="73">
        <f t="shared" ref="AM20:AM26" si="52">MROUND(C53,0.05)</f>
        <v>0.25</v>
      </c>
      <c r="AN20" s="77"/>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80" t="s">
        <v>354</v>
      </c>
      <c r="AX20" s="81">
        <v>8.4083631923548355E-3</v>
      </c>
      <c r="AY20" s="43">
        <f t="shared" si="49"/>
        <v>0.9</v>
      </c>
      <c r="AZ20" s="43">
        <f>MROUND(E158,0.05)</f>
        <v>0.30000000000000004</v>
      </c>
      <c r="BA20" s="83"/>
      <c r="BB20" s="43">
        <f t="shared" si="47"/>
        <v>0.65</v>
      </c>
      <c r="BC20" s="83"/>
      <c r="BD20" s="43">
        <f t="shared" si="33"/>
        <v>0.70000000000000007</v>
      </c>
      <c r="BE20" s="43">
        <f t="shared" si="34"/>
        <v>0.60000000000000009</v>
      </c>
      <c r="BF20" s="43">
        <f t="shared" si="35"/>
        <v>0.30000000000000004</v>
      </c>
      <c r="BG20" s="43">
        <f t="shared" si="36"/>
        <v>1.25</v>
      </c>
      <c r="BI20" s="2" t="s">
        <v>374</v>
      </c>
      <c r="BJ20" s="16">
        <f t="shared" si="6"/>
        <v>2.8756413906030544E-2</v>
      </c>
      <c r="BK20" s="73">
        <f>MROUND(AW148,0.05)</f>
        <v>0.45</v>
      </c>
      <c r="BL20" s="73">
        <f>MROUND(AX148,0.05)</f>
        <v>0.4</v>
      </c>
      <c r="BM20" s="77"/>
      <c r="BN20" s="73">
        <f>MROUND(AZ148,0.05)</f>
        <v>0.55000000000000004</v>
      </c>
      <c r="BO20" s="73">
        <f>MROUND(BA148,0.05)</f>
        <v>0.5</v>
      </c>
      <c r="BP20" s="77"/>
      <c r="BQ20" s="73">
        <f>MROUND(BC148,0.05)</f>
        <v>0.70000000000000007</v>
      </c>
      <c r="BR20" s="73">
        <f t="shared" si="43"/>
        <v>0.60000000000000009</v>
      </c>
      <c r="BS20" s="73">
        <f t="shared" si="27"/>
        <v>0.25</v>
      </c>
    </row>
    <row r="21" spans="2:71" x14ac:dyDescent="0.35">
      <c r="B21" s="2">
        <v>3</v>
      </c>
      <c r="C21" s="73">
        <f t="shared" si="50"/>
        <v>0.45</v>
      </c>
      <c r="D21" s="73">
        <f t="shared" ref="D21:D26" si="54">AN21+0.05</f>
        <v>0.35000000000000003</v>
      </c>
      <c r="E21" s="77"/>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353</v>
      </c>
      <c r="N21" s="79">
        <v>8.5848117764137644E-3</v>
      </c>
      <c r="O21" s="73">
        <f t="shared" si="48"/>
        <v>0.35000000000000003</v>
      </c>
      <c r="P21" s="77"/>
      <c r="Q21" s="77"/>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370</v>
      </c>
      <c r="Z21" s="16">
        <f t="shared" si="2"/>
        <v>8.5848117764137644E-3</v>
      </c>
      <c r="AA21" s="73">
        <f>BK21+0.05</f>
        <v>0.60000000000000009</v>
      </c>
      <c r="AB21" s="73">
        <f>BL21+0.05</f>
        <v>0.65000000000000013</v>
      </c>
      <c r="AC21" s="77"/>
      <c r="AD21" s="73">
        <f>BN21+0.05</f>
        <v>0.55000000000000004</v>
      </c>
      <c r="AE21" s="73">
        <f>BO21+0.05</f>
        <v>0.60000000000000009</v>
      </c>
      <c r="AF21" s="77"/>
      <c r="AG21" s="73">
        <f>BQ21+0.05</f>
        <v>0.60000000000000009</v>
      </c>
      <c r="AH21" s="73">
        <f t="shared" si="41"/>
        <v>0.55000000000000004</v>
      </c>
      <c r="AI21" s="73">
        <f t="shared" si="24"/>
        <v>0.3</v>
      </c>
      <c r="AL21" s="2">
        <v>3</v>
      </c>
      <c r="AM21" s="73">
        <f t="shared" si="52"/>
        <v>0.4</v>
      </c>
      <c r="AN21" s="73">
        <f t="shared" ref="AN21:AN26" si="56">MROUND(D54,0.05)</f>
        <v>0.30000000000000004</v>
      </c>
      <c r="AO21" s="77"/>
      <c r="AP21" s="73">
        <f t="shared" ref="AP21:AU21" si="57">MROUND(F54,0.05)</f>
        <v>0.9</v>
      </c>
      <c r="AQ21" s="73">
        <f t="shared" si="57"/>
        <v>0.75</v>
      </c>
      <c r="AR21" s="73">
        <f t="shared" si="57"/>
        <v>0.55000000000000004</v>
      </c>
      <c r="AS21" s="73">
        <f t="shared" si="57"/>
        <v>1.3</v>
      </c>
      <c r="AT21" s="73">
        <f t="shared" si="57"/>
        <v>1.05</v>
      </c>
      <c r="AU21" s="73">
        <f t="shared" si="57"/>
        <v>0.9</v>
      </c>
      <c r="AW21" s="74" t="s">
        <v>353</v>
      </c>
      <c r="AX21" s="79">
        <v>8.5848117764137644E-3</v>
      </c>
      <c r="AY21" s="43">
        <f t="shared" si="49"/>
        <v>0.30000000000000004</v>
      </c>
      <c r="AZ21" s="83"/>
      <c r="BA21" s="83"/>
      <c r="BB21" s="43">
        <f t="shared" si="47"/>
        <v>0.9</v>
      </c>
      <c r="BC21" s="43">
        <f>MROUND(H159,0.05)</f>
        <v>0.5</v>
      </c>
      <c r="BD21" s="43">
        <f t="shared" si="33"/>
        <v>0.55000000000000004</v>
      </c>
      <c r="BE21" s="43">
        <f t="shared" si="34"/>
        <v>1.25</v>
      </c>
      <c r="BF21" s="43">
        <f t="shared" si="35"/>
        <v>0.70000000000000007</v>
      </c>
      <c r="BG21" s="43">
        <f t="shared" si="36"/>
        <v>0.8</v>
      </c>
      <c r="BI21" s="2" t="s">
        <v>370</v>
      </c>
      <c r="BJ21" s="16">
        <f t="shared" si="6"/>
        <v>2.592617861772532E-2</v>
      </c>
      <c r="BK21" s="73">
        <f>MROUND(AW149,0.05)</f>
        <v>0.55000000000000004</v>
      </c>
      <c r="BL21" s="73">
        <f>MROUND(AX149,0.05)</f>
        <v>0.60000000000000009</v>
      </c>
      <c r="BM21" s="77"/>
      <c r="BN21" s="73">
        <f>MROUND(AZ149,0.05)</f>
        <v>0.5</v>
      </c>
      <c r="BO21" s="73">
        <f>MROUND(BA149,0.05)</f>
        <v>0.55000000000000004</v>
      </c>
      <c r="BP21" s="77"/>
      <c r="BQ21" s="73">
        <f>MROUND(BC149,0.05)</f>
        <v>0.55000000000000004</v>
      </c>
      <c r="BR21" s="73">
        <f t="shared" si="43"/>
        <v>0.5</v>
      </c>
      <c r="BS21" s="73">
        <f t="shared" si="27"/>
        <v>0.25</v>
      </c>
    </row>
    <row r="22" spans="2:71" x14ac:dyDescent="0.35">
      <c r="B22" s="2">
        <v>4</v>
      </c>
      <c r="C22" s="73">
        <f t="shared" si="50"/>
        <v>0.35000000000000003</v>
      </c>
      <c r="D22" s="73">
        <f t="shared" si="54"/>
        <v>0.45</v>
      </c>
      <c r="E22" s="73">
        <f>AO22+0.05</f>
        <v>0.55000000000000004</v>
      </c>
      <c r="F22" s="77"/>
      <c r="G22" s="73">
        <f>AQ22+0.05</f>
        <v>0.95000000000000007</v>
      </c>
      <c r="H22" s="73">
        <f>AR22+0.05</f>
        <v>0.95000000000000007</v>
      </c>
      <c r="I22" s="73">
        <f>AS22+0.05</f>
        <v>0.60000000000000009</v>
      </c>
      <c r="J22" s="73">
        <f>AT22+0.05</f>
        <v>1.4000000000000001</v>
      </c>
      <c r="K22" s="73">
        <f>AU22+0.05</f>
        <v>1.3</v>
      </c>
      <c r="M22" s="2" t="s">
        <v>356</v>
      </c>
      <c r="N22" s="16">
        <v>7.5919944101088569E-3</v>
      </c>
      <c r="O22" s="73">
        <f t="shared" si="48"/>
        <v>0.60000000000000009</v>
      </c>
      <c r="P22" s="77"/>
      <c r="Q22" s="77"/>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7"/>
      <c r="AQ22" s="73">
        <f>MROUND(G55,0.05)</f>
        <v>0.9</v>
      </c>
      <c r="AR22" s="73">
        <f>MROUND(H55,0.05)</f>
        <v>0.9</v>
      </c>
      <c r="AS22" s="73">
        <f>MROUND(I55,0.05)</f>
        <v>0.55000000000000004</v>
      </c>
      <c r="AT22" s="73">
        <f>MROUND(J55,0.05)</f>
        <v>1.35</v>
      </c>
      <c r="AU22" s="73">
        <f>MROUND(K55,0.05)</f>
        <v>1.25</v>
      </c>
      <c r="AW22" s="2" t="s">
        <v>356</v>
      </c>
      <c r="AX22" s="16">
        <v>7.5919944101088569E-3</v>
      </c>
      <c r="AY22" s="43">
        <f t="shared" si="49"/>
        <v>0.55000000000000004</v>
      </c>
      <c r="AZ22" s="83"/>
      <c r="BA22" s="83"/>
      <c r="BB22" s="43">
        <f t="shared" si="47"/>
        <v>1</v>
      </c>
      <c r="BC22" s="43">
        <f>MROUND(H160,0.05)</f>
        <v>0.45</v>
      </c>
      <c r="BD22" s="43">
        <f t="shared" si="33"/>
        <v>0.55000000000000004</v>
      </c>
      <c r="BE22" s="43">
        <f t="shared" si="34"/>
        <v>1.25</v>
      </c>
      <c r="BF22" s="43">
        <f t="shared" si="35"/>
        <v>0.75</v>
      </c>
      <c r="BG22" s="43">
        <f t="shared" si="36"/>
        <v>0.85000000000000009</v>
      </c>
    </row>
    <row r="23" spans="2:71" x14ac:dyDescent="0.35">
      <c r="B23" s="2">
        <v>5</v>
      </c>
      <c r="C23" s="73">
        <f t="shared" si="50"/>
        <v>1.5000000000000002</v>
      </c>
      <c r="D23" s="73">
        <f t="shared" si="54"/>
        <v>0.4</v>
      </c>
      <c r="E23" s="73">
        <f>AO23+0.05</f>
        <v>0.60000000000000009</v>
      </c>
      <c r="F23" s="73">
        <f>AP23+0.05</f>
        <v>1</v>
      </c>
      <c r="G23" s="77"/>
      <c r="H23" s="73">
        <f>AR23+0.05</f>
        <v>1</v>
      </c>
      <c r="I23" s="73">
        <f>AS23+0.05</f>
        <v>0.65000000000000013</v>
      </c>
      <c r="J23" s="73">
        <f>AT23+0.05</f>
        <v>0.4</v>
      </c>
      <c r="K23" s="73">
        <f>AU23+0.05</f>
        <v>1.55</v>
      </c>
      <c r="M23" s="2" t="s">
        <v>364</v>
      </c>
      <c r="N23" s="16">
        <v>3.7218887997496784E-3</v>
      </c>
      <c r="O23" s="73">
        <f t="shared" si="48"/>
        <v>0.25</v>
      </c>
      <c r="P23" s="73">
        <f>AZ23+0.05</f>
        <v>0.55000000000000004</v>
      </c>
      <c r="Q23" s="77"/>
      <c r="R23" s="77"/>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7"/>
      <c r="AR23" s="73">
        <f>MROUND(H56,0.05)</f>
        <v>0.95000000000000007</v>
      </c>
      <c r="AS23" s="73">
        <f>MROUND(I56,0.05)</f>
        <v>0.60000000000000009</v>
      </c>
      <c r="AT23" s="73">
        <f>MROUND(J56,0.05)</f>
        <v>0.35000000000000003</v>
      </c>
      <c r="AU23" s="73">
        <f>MROUND(K56,0.05)</f>
        <v>1.5</v>
      </c>
      <c r="AW23" s="2" t="s">
        <v>364</v>
      </c>
      <c r="AX23" s="16">
        <v>3.7218887997496784E-3</v>
      </c>
      <c r="AY23" s="43">
        <f t="shared" si="49"/>
        <v>0.2</v>
      </c>
      <c r="AZ23" s="43">
        <f>MROUND(E161,0.05)</f>
        <v>0.5</v>
      </c>
      <c r="BA23" s="83"/>
      <c r="BB23" s="83"/>
      <c r="BC23" s="43">
        <f>MROUND(H161,0.05)</f>
        <v>0.85000000000000009</v>
      </c>
      <c r="BD23" s="43">
        <f t="shared" si="33"/>
        <v>0.45</v>
      </c>
      <c r="BE23" s="43">
        <f t="shared" si="34"/>
        <v>0.55000000000000004</v>
      </c>
      <c r="BF23" s="43">
        <f t="shared" si="35"/>
        <v>1.2000000000000002</v>
      </c>
      <c r="BG23" s="43">
        <f t="shared" si="36"/>
        <v>0.8</v>
      </c>
    </row>
    <row r="24" spans="2:71" x14ac:dyDescent="0.35">
      <c r="B24" s="2">
        <v>6</v>
      </c>
      <c r="C24" s="73">
        <f t="shared" si="50"/>
        <v>1.2000000000000002</v>
      </c>
      <c r="D24" s="73">
        <f t="shared" si="54"/>
        <v>1.35</v>
      </c>
      <c r="E24" s="73">
        <f>AO24+0.05</f>
        <v>0.60000000000000009</v>
      </c>
      <c r="F24" s="73">
        <f>AP24+0.05</f>
        <v>0.90000000000000013</v>
      </c>
      <c r="G24" s="73">
        <f>AQ24+0.05</f>
        <v>1</v>
      </c>
      <c r="H24" s="77"/>
      <c r="I24" s="73">
        <f>AS24+0.05</f>
        <v>0.55000000000000004</v>
      </c>
      <c r="J24" s="73">
        <f>AT24+0.05</f>
        <v>0.45</v>
      </c>
      <c r="K24" s="73">
        <f>AU24+0.05</f>
        <v>0.35000000000000003</v>
      </c>
      <c r="M24" s="2" t="s">
        <v>349</v>
      </c>
      <c r="N24" s="16">
        <v>4.8911547501135156E-3</v>
      </c>
      <c r="O24" s="73">
        <f t="shared" si="48"/>
        <v>0.4</v>
      </c>
      <c r="P24" s="73">
        <f>AZ24+0.05</f>
        <v>0.85000000000000009</v>
      </c>
      <c r="Q24" s="77"/>
      <c r="R24" s="77"/>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7"/>
      <c r="AS24" s="73">
        <f>MROUND(I57,0.05)</f>
        <v>0.5</v>
      </c>
      <c r="AT24" s="73">
        <f>MROUND(J57,0.05)</f>
        <v>0.4</v>
      </c>
      <c r="AU24" s="73">
        <f>MROUND(K57,0.05)</f>
        <v>0.30000000000000004</v>
      </c>
      <c r="AW24" s="2" t="s">
        <v>349</v>
      </c>
      <c r="AX24" s="16">
        <v>4.8911547501135156E-3</v>
      </c>
      <c r="AY24" s="43">
        <f t="shared" si="49"/>
        <v>0.35000000000000003</v>
      </c>
      <c r="AZ24" s="43">
        <f>MROUND(E162,0.05)</f>
        <v>0.8</v>
      </c>
      <c r="BA24" s="83"/>
      <c r="BB24" s="83"/>
      <c r="BC24" s="43">
        <f>MROUND(H162,0.05)</f>
        <v>0.95000000000000007</v>
      </c>
      <c r="BD24" s="43">
        <f t="shared" si="33"/>
        <v>0.45</v>
      </c>
      <c r="BE24" s="43">
        <f t="shared" si="34"/>
        <v>0.4</v>
      </c>
      <c r="BF24" s="43">
        <f t="shared" si="35"/>
        <v>1.1000000000000001</v>
      </c>
      <c r="BG24" s="43">
        <f t="shared" si="36"/>
        <v>0.75</v>
      </c>
    </row>
    <row r="25" spans="2:71" x14ac:dyDescent="0.35">
      <c r="B25" s="2">
        <v>7</v>
      </c>
      <c r="C25" s="73">
        <f t="shared" si="50"/>
        <v>0.90000000000000013</v>
      </c>
      <c r="D25" s="73">
        <f t="shared" si="54"/>
        <v>1.1500000000000001</v>
      </c>
      <c r="E25" s="73">
        <f>AO25+0.05</f>
        <v>1.3</v>
      </c>
      <c r="F25" s="73">
        <f>AP25+0.05</f>
        <v>0.60000000000000009</v>
      </c>
      <c r="G25" s="73">
        <f>AQ25+0.05</f>
        <v>0.8</v>
      </c>
      <c r="H25" s="73">
        <f>AR25+0.05</f>
        <v>0.90000000000000013</v>
      </c>
      <c r="I25" s="77"/>
      <c r="J25" s="73">
        <f>AT25+0.05</f>
        <v>0.35000000000000003</v>
      </c>
      <c r="K25" s="73">
        <f>AU25+0.05</f>
        <v>0.4</v>
      </c>
      <c r="M25" s="2" t="s">
        <v>363</v>
      </c>
      <c r="N25" s="16">
        <v>3.6748358440006307E-3</v>
      </c>
      <c r="O25" s="73">
        <f t="shared" si="48"/>
        <v>0.45</v>
      </c>
      <c r="P25" s="73">
        <f>AZ25+0.05</f>
        <v>0.25</v>
      </c>
      <c r="Q25" s="73">
        <f>BA25+0.05</f>
        <v>1.1500000000000001</v>
      </c>
      <c r="R25" s="77"/>
      <c r="S25" s="77"/>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7"/>
      <c r="AT25" s="73">
        <f>MROUND(J58,0.05)</f>
        <v>0.30000000000000004</v>
      </c>
      <c r="AU25" s="73">
        <f>MROUND(K58,0.05)</f>
        <v>0.35000000000000003</v>
      </c>
      <c r="AW25" s="2" t="s">
        <v>363</v>
      </c>
      <c r="AX25" s="16">
        <v>3.6748358440006307E-3</v>
      </c>
      <c r="AY25" s="43">
        <f t="shared" si="49"/>
        <v>0.4</v>
      </c>
      <c r="AZ25" s="43">
        <f>MROUND(E163,0.05)</f>
        <v>0.2</v>
      </c>
      <c r="BA25" s="43">
        <f>MROUND(F163,0.05)</f>
        <v>1.1000000000000001</v>
      </c>
      <c r="BB25" s="83"/>
      <c r="BC25" s="83"/>
      <c r="BD25" s="43">
        <f t="shared" si="33"/>
        <v>1</v>
      </c>
      <c r="BE25" s="43">
        <f t="shared" si="34"/>
        <v>0.4</v>
      </c>
      <c r="BF25" s="43">
        <f t="shared" si="35"/>
        <v>0.45</v>
      </c>
      <c r="BG25" s="43">
        <f t="shared" si="36"/>
        <v>1</v>
      </c>
    </row>
    <row r="26" spans="2:71" x14ac:dyDescent="0.35">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7"/>
      <c r="K26" s="73">
        <f>AU26+0.05</f>
        <v>0.3</v>
      </c>
      <c r="M26" s="2" t="s">
        <v>360</v>
      </c>
      <c r="N26" s="16">
        <v>2.4749854723999124E-3</v>
      </c>
      <c r="O26" s="73">
        <f t="shared" si="48"/>
        <v>0.35000000000000003</v>
      </c>
      <c r="P26" s="73">
        <f>AZ26+0.05</f>
        <v>0.45</v>
      </c>
      <c r="Q26" s="73">
        <f>BA26+0.05</f>
        <v>0.5</v>
      </c>
      <c r="R26" s="77"/>
      <c r="S26" s="77"/>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7"/>
      <c r="AU26" s="73">
        <f>MROUND(K59,0.05)</f>
        <v>0.25</v>
      </c>
      <c r="AW26" s="2" t="s">
        <v>360</v>
      </c>
      <c r="AX26" s="16">
        <v>2.4749854723999124E-3</v>
      </c>
      <c r="AY26" s="43">
        <f t="shared" si="49"/>
        <v>0.30000000000000004</v>
      </c>
      <c r="AZ26" s="43">
        <f>MROUND(E164,0.05)</f>
        <v>0.4</v>
      </c>
      <c r="BA26" s="43">
        <f>MROUND(F164,0.05)</f>
        <v>0.45</v>
      </c>
      <c r="BB26" s="83"/>
      <c r="BC26" s="83"/>
      <c r="BD26" s="43">
        <f t="shared" si="33"/>
        <v>0.85000000000000009</v>
      </c>
      <c r="BE26" s="43">
        <f t="shared" si="34"/>
        <v>0.30000000000000004</v>
      </c>
      <c r="BF26" s="43">
        <f t="shared" si="35"/>
        <v>0.35000000000000003</v>
      </c>
      <c r="BG26" s="43">
        <f t="shared" si="36"/>
        <v>1.5</v>
      </c>
    </row>
    <row r="27" spans="2:71" x14ac:dyDescent="0.35">
      <c r="O27" s="78"/>
      <c r="P27" s="78"/>
      <c r="Q27" s="78"/>
      <c r="R27" s="78"/>
      <c r="S27" s="78"/>
      <c r="T27" s="78"/>
      <c r="U27" s="78"/>
      <c r="V27" s="78"/>
      <c r="W27" s="78"/>
    </row>
    <row r="28" spans="2:71" x14ac:dyDescent="0.35">
      <c r="O28" s="78"/>
      <c r="P28" s="78"/>
      <c r="Q28" s="78"/>
      <c r="R28" s="78"/>
      <c r="S28" s="78"/>
      <c r="T28" s="78"/>
      <c r="U28" s="78"/>
      <c r="V28" s="78"/>
      <c r="W28" s="78"/>
    </row>
    <row r="29" spans="2:71" ht="18.5" x14ac:dyDescent="0.45">
      <c r="B29" s="273" t="s">
        <v>383</v>
      </c>
      <c r="C29" s="273"/>
      <c r="D29" s="273"/>
      <c r="E29" s="273"/>
      <c r="F29" s="273"/>
      <c r="G29" s="273"/>
      <c r="H29" s="273"/>
      <c r="I29" s="273"/>
      <c r="J29" s="273"/>
      <c r="K29" s="273"/>
      <c r="L29" s="273"/>
      <c r="M29" s="273"/>
      <c r="N29" s="273"/>
      <c r="O29" s="273"/>
      <c r="P29" s="273"/>
      <c r="Q29" s="273"/>
      <c r="R29" s="273"/>
      <c r="S29" s="273"/>
      <c r="T29" s="273"/>
      <c r="U29" s="273"/>
      <c r="V29" s="273"/>
      <c r="W29" s="273"/>
      <c r="X29" s="273"/>
      <c r="Y29" s="273"/>
      <c r="Z29" s="273"/>
      <c r="AA29" s="273"/>
      <c r="AB29" s="273"/>
      <c r="AC29" s="273"/>
      <c r="AD29" s="273"/>
      <c r="AE29" s="273"/>
      <c r="AF29" s="273"/>
      <c r="AG29" s="273"/>
      <c r="AH29" s="273"/>
      <c r="AI29" s="273"/>
      <c r="AJ29" s="273"/>
      <c r="AK29" s="273"/>
      <c r="AL29" s="273"/>
      <c r="AM29" s="273"/>
      <c r="AN29" s="273"/>
      <c r="AO29" s="273"/>
      <c r="AP29" s="273"/>
      <c r="AQ29" s="273"/>
      <c r="AR29" s="273"/>
      <c r="AS29" s="273"/>
      <c r="AT29" s="273"/>
      <c r="AV29" s="243" t="s">
        <v>393</v>
      </c>
      <c r="AW29" s="243"/>
      <c r="AX29" s="243"/>
      <c r="AY29" s="243"/>
      <c r="AZ29" s="243"/>
      <c r="BA29" s="243"/>
      <c r="BB29" s="243"/>
      <c r="BC29" s="243"/>
      <c r="BD29" s="243"/>
      <c r="BE29" s="243"/>
      <c r="BF29" s="243"/>
      <c r="BG29" s="243"/>
      <c r="BH29" s="243"/>
      <c r="BI29" s="243"/>
      <c r="BJ29" s="243"/>
      <c r="BK29" s="243"/>
      <c r="BL29" s="243"/>
      <c r="BM29" s="243"/>
      <c r="BN29" s="243"/>
      <c r="BO29" s="243"/>
    </row>
    <row r="30" spans="2:71" ht="15" customHeight="1" x14ac:dyDescent="0.35">
      <c r="AV30" s="244" t="s">
        <v>394</v>
      </c>
      <c r="AW30" s="244"/>
      <c r="AX30" s="244"/>
      <c r="AY30" s="244"/>
      <c r="AZ30" s="244"/>
      <c r="BA30" s="244"/>
      <c r="BB30" s="244"/>
      <c r="BC30" s="244"/>
      <c r="BD30" s="244"/>
      <c r="BE30" s="244"/>
      <c r="BF30" s="244"/>
      <c r="BG30" s="244"/>
      <c r="BH30" s="244"/>
      <c r="BI30" s="244"/>
      <c r="BJ30" s="244"/>
      <c r="BK30" s="244"/>
      <c r="BL30" s="244"/>
      <c r="BM30" s="244"/>
      <c r="BN30" s="244"/>
      <c r="BO30" s="244"/>
    </row>
    <row r="31" spans="2:71" x14ac:dyDescent="0.35">
      <c r="B31" s="252" t="s">
        <v>335</v>
      </c>
      <c r="C31" s="236" t="s">
        <v>336</v>
      </c>
      <c r="D31" s="237"/>
      <c r="E31" s="237"/>
      <c r="F31" s="237"/>
      <c r="G31" s="237"/>
      <c r="H31" s="237"/>
      <c r="I31" s="237"/>
      <c r="J31" s="237"/>
      <c r="K31" s="238"/>
      <c r="L31" s="274" t="s">
        <v>335</v>
      </c>
      <c r="M31" s="236" t="s">
        <v>337</v>
      </c>
      <c r="N31" s="237"/>
      <c r="O31" s="237"/>
      <c r="P31" s="237"/>
      <c r="Q31" s="237"/>
      <c r="R31" s="237"/>
      <c r="S31" s="237"/>
      <c r="T31" s="237"/>
      <c r="U31" s="237"/>
      <c r="V31" s="238"/>
      <c r="W31" s="272" t="s">
        <v>2</v>
      </c>
      <c r="Y31" s="252" t="s">
        <v>338</v>
      </c>
      <c r="Z31" s="235" t="s">
        <v>336</v>
      </c>
      <c r="AA31" s="235"/>
      <c r="AB31" s="235"/>
      <c r="AC31" s="235"/>
      <c r="AD31" s="235"/>
      <c r="AE31" s="235"/>
      <c r="AF31" s="235"/>
      <c r="AG31" s="235"/>
      <c r="AH31" s="235"/>
      <c r="AI31" s="252" t="s">
        <v>338</v>
      </c>
      <c r="AJ31" s="235" t="s">
        <v>337</v>
      </c>
      <c r="AK31" s="235"/>
      <c r="AL31" s="235"/>
      <c r="AM31" s="235"/>
      <c r="AN31" s="235"/>
      <c r="AO31" s="235"/>
      <c r="AP31" s="235"/>
      <c r="AQ31" s="235"/>
      <c r="AR31" s="235"/>
      <c r="AS31" s="235"/>
      <c r="AT31" s="265" t="s">
        <v>2</v>
      </c>
      <c r="AV31" s="244"/>
      <c r="AW31" s="244"/>
      <c r="AX31" s="244"/>
      <c r="AY31" s="244"/>
      <c r="AZ31" s="244"/>
      <c r="BA31" s="244"/>
      <c r="BB31" s="244"/>
      <c r="BC31" s="244"/>
      <c r="BD31" s="244"/>
      <c r="BE31" s="244"/>
      <c r="BF31" s="244"/>
      <c r="BG31" s="244"/>
      <c r="BH31" s="244"/>
      <c r="BI31" s="244"/>
      <c r="BJ31" s="244"/>
      <c r="BK31" s="244"/>
      <c r="BL31" s="244"/>
      <c r="BM31" s="244"/>
      <c r="BN31" s="244"/>
      <c r="BO31" s="244"/>
    </row>
    <row r="32" spans="2:71" x14ac:dyDescent="0.35">
      <c r="B32" s="252"/>
      <c r="C32" s="2">
        <v>1</v>
      </c>
      <c r="D32" s="2">
        <v>2</v>
      </c>
      <c r="E32" s="2">
        <v>3</v>
      </c>
      <c r="F32" s="2">
        <v>4</v>
      </c>
      <c r="G32" s="2">
        <v>5</v>
      </c>
      <c r="H32" s="2">
        <v>6</v>
      </c>
      <c r="I32" s="2">
        <v>7</v>
      </c>
      <c r="J32" s="2">
        <v>8</v>
      </c>
      <c r="K32" s="2">
        <v>9</v>
      </c>
      <c r="L32" s="275"/>
      <c r="M32" s="2">
        <v>1</v>
      </c>
      <c r="N32" s="2">
        <v>2</v>
      </c>
      <c r="O32" s="2">
        <v>3</v>
      </c>
      <c r="P32" s="2">
        <v>4</v>
      </c>
      <c r="Q32" s="2">
        <v>5</v>
      </c>
      <c r="R32" s="2">
        <v>6</v>
      </c>
      <c r="S32" s="2">
        <v>7</v>
      </c>
      <c r="T32" s="2">
        <v>8</v>
      </c>
      <c r="U32" s="2">
        <v>9</v>
      </c>
      <c r="V32" s="2" t="s">
        <v>4</v>
      </c>
      <c r="W32" s="264"/>
      <c r="Y32" s="252"/>
      <c r="Z32" s="2">
        <v>1</v>
      </c>
      <c r="AA32" s="2">
        <v>2</v>
      </c>
      <c r="AB32" s="2">
        <v>3</v>
      </c>
      <c r="AC32" s="2">
        <v>4</v>
      </c>
      <c r="AD32" s="2">
        <v>5</v>
      </c>
      <c r="AE32" s="2">
        <v>6</v>
      </c>
      <c r="AF32" s="2">
        <v>7</v>
      </c>
      <c r="AG32" s="2">
        <v>8</v>
      </c>
      <c r="AH32" s="2">
        <v>9</v>
      </c>
      <c r="AI32" s="252"/>
      <c r="AJ32" s="2">
        <v>1</v>
      </c>
      <c r="AK32" s="2">
        <v>2</v>
      </c>
      <c r="AL32" s="2">
        <v>3</v>
      </c>
      <c r="AM32" s="2">
        <v>4</v>
      </c>
      <c r="AN32" s="2">
        <v>5</v>
      </c>
      <c r="AO32" s="2">
        <v>6</v>
      </c>
      <c r="AP32" s="2">
        <v>7</v>
      </c>
      <c r="AQ32" s="2">
        <v>8</v>
      </c>
      <c r="AR32" s="2">
        <v>9</v>
      </c>
      <c r="AS32" s="2" t="s">
        <v>4</v>
      </c>
      <c r="AT32" s="265"/>
      <c r="AV32" s="244"/>
      <c r="AW32" s="244"/>
      <c r="AX32" s="244"/>
      <c r="AY32" s="244"/>
      <c r="AZ32" s="244"/>
      <c r="BA32" s="244"/>
      <c r="BB32" s="244"/>
      <c r="BC32" s="244"/>
      <c r="BD32" s="244"/>
      <c r="BE32" s="244"/>
      <c r="BF32" s="244"/>
      <c r="BG32" s="244"/>
      <c r="BH32" s="244"/>
      <c r="BI32" s="244"/>
      <c r="BJ32" s="244"/>
      <c r="BK32" s="244"/>
      <c r="BL32" s="244"/>
      <c r="BM32" s="244"/>
      <c r="BN32" s="244"/>
      <c r="BO32" s="244"/>
    </row>
    <row r="33" spans="2:67" x14ac:dyDescent="0.35">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6">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6">
        <v>34223.369358599179</v>
      </c>
    </row>
    <row r="34" spans="2:67" x14ac:dyDescent="0.35">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6">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6">
        <v>28207.670251251442</v>
      </c>
      <c r="AW34" s="236" t="s">
        <v>395</v>
      </c>
      <c r="AX34" s="237"/>
      <c r="AY34" s="237"/>
      <c r="AZ34" s="237"/>
      <c r="BA34" s="237"/>
      <c r="BB34" s="237"/>
      <c r="BC34" s="237"/>
      <c r="BD34" s="237"/>
      <c r="BE34" s="238"/>
      <c r="BG34" s="235" t="s">
        <v>396</v>
      </c>
      <c r="BH34" s="235"/>
      <c r="BI34" s="235"/>
      <c r="BJ34" s="235"/>
      <c r="BK34" s="235"/>
      <c r="BL34" s="235"/>
      <c r="BM34" s="235"/>
      <c r="BN34" s="235"/>
      <c r="BO34" s="235"/>
    </row>
    <row r="35" spans="2:67" ht="15" thickBot="1" x14ac:dyDescent="0.4">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6">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6">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 thickBot="1" x14ac:dyDescent="0.4">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6">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6">
        <v>20657.437314620969</v>
      </c>
      <c r="AV36" s="45">
        <v>1</v>
      </c>
      <c r="AW36" s="86">
        <f t="shared" ref="AW36:AW44" si="58">AW47*2/BF47</f>
        <v>0.70261985217097978</v>
      </c>
      <c r="AX36" s="84">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8">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 thickBot="1" x14ac:dyDescent="0.4">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6">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6">
        <v>23148.606063009749</v>
      </c>
      <c r="AV37" s="2">
        <v>2</v>
      </c>
      <c r="AW37" s="85">
        <f t="shared" si="58"/>
        <v>1.1454237583575084</v>
      </c>
      <c r="AX37" s="86">
        <f t="shared" si="59"/>
        <v>0.81691390624217308</v>
      </c>
      <c r="AY37" s="84">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7">
        <f t="shared" ref="BG37:BG44" si="68">AW59-BF59/2</f>
        <v>2.4742827122205852E-2</v>
      </c>
      <c r="BH37" s="91">
        <f t="shared" ref="BH37:BH44" si="69">AX59-BG59/2</f>
        <v>-2.7099539037741274E-2</v>
      </c>
      <c r="BI37" s="89">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 thickBot="1" x14ac:dyDescent="0.4">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6">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6">
        <v>28163.593215729492</v>
      </c>
      <c r="AV38" s="2">
        <v>3</v>
      </c>
      <c r="AW38" s="43">
        <f t="shared" si="58"/>
        <v>1.0882605171340296</v>
      </c>
      <c r="AX38" s="85">
        <f t="shared" si="59"/>
        <v>1.1019964392981885</v>
      </c>
      <c r="AY38" s="86">
        <f t="shared" si="60"/>
        <v>1.0173587949676559</v>
      </c>
      <c r="AZ38" s="84">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90">
        <f t="shared" si="69"/>
        <v>1.2897892685408308E-2</v>
      </c>
      <c r="BI38" s="91">
        <f t="shared" si="70"/>
        <v>1.9230835329742679E-3</v>
      </c>
      <c r="BJ38" s="89">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 thickBot="1" x14ac:dyDescent="0.4">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6">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6">
        <v>34424.164742643625</v>
      </c>
      <c r="AV39" s="2">
        <v>4</v>
      </c>
      <c r="AW39" s="43">
        <f t="shared" si="58"/>
        <v>0.97168123864172973</v>
      </c>
      <c r="AX39" s="43">
        <f t="shared" si="59"/>
        <v>1.261231872355544</v>
      </c>
      <c r="AY39" s="85">
        <f t="shared" si="60"/>
        <v>1.1596049346453223</v>
      </c>
      <c r="AZ39" s="86">
        <f t="shared" si="61"/>
        <v>1.1231151139650821</v>
      </c>
      <c r="BA39" s="84">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90">
        <f t="shared" si="70"/>
        <v>1.7641329491497895E-2</v>
      </c>
      <c r="BJ39" s="91">
        <f t="shared" si="71"/>
        <v>1.2176859705369095E-2</v>
      </c>
      <c r="BK39" s="89">
        <f t="shared" si="72"/>
        <v>6.669778012256003E-3</v>
      </c>
      <c r="BL39" s="73">
        <f t="shared" si="73"/>
        <v>1.895215291587192E-2</v>
      </c>
      <c r="BM39" s="73">
        <f t="shared" si="74"/>
        <v>2.9321050282050232E-2</v>
      </c>
      <c r="BN39" s="73">
        <f t="shared" si="75"/>
        <v>5.7830445192970925E-3</v>
      </c>
      <c r="BO39" s="73">
        <f t="shared" si="76"/>
        <v>9.6079704557444912E-3</v>
      </c>
    </row>
    <row r="40" spans="2:67" ht="15" thickBot="1" x14ac:dyDescent="0.4">
      <c r="AV40" s="2">
        <v>5</v>
      </c>
      <c r="AW40" s="43">
        <f t="shared" si="58"/>
        <v>1.0292112130650728</v>
      </c>
      <c r="AX40" s="43">
        <f t="shared" si="59"/>
        <v>1.160039631353635</v>
      </c>
      <c r="AY40" s="43">
        <f t="shared" si="60"/>
        <v>1.2460055686442493</v>
      </c>
      <c r="AZ40" s="85">
        <f t="shared" si="61"/>
        <v>1.0525034526345358</v>
      </c>
      <c r="BA40" s="86">
        <f t="shared" si="62"/>
        <v>1.0517746160562946</v>
      </c>
      <c r="BB40" s="84">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90">
        <f t="shared" si="71"/>
        <v>5.2609111719893464E-3</v>
      </c>
      <c r="BK40" s="91">
        <f t="shared" si="72"/>
        <v>4.7284872593537641E-3</v>
      </c>
      <c r="BL40" s="89">
        <f t="shared" si="73"/>
        <v>5.1037640259691403E-3</v>
      </c>
      <c r="BM40" s="73">
        <f t="shared" si="74"/>
        <v>2.6609468232821704E-2</v>
      </c>
      <c r="BN40" s="73">
        <f t="shared" si="75"/>
        <v>1.9751285322925638E-2</v>
      </c>
      <c r="BO40" s="73">
        <f t="shared" si="76"/>
        <v>2.6081735279768758E-3</v>
      </c>
    </row>
    <row r="41" spans="2:67" ht="15" thickBot="1" x14ac:dyDescent="0.4">
      <c r="B41" s="252" t="s">
        <v>335</v>
      </c>
      <c r="C41" s="236" t="s">
        <v>336</v>
      </c>
      <c r="D41" s="237"/>
      <c r="E41" s="237"/>
      <c r="F41" s="237"/>
      <c r="G41" s="237"/>
      <c r="H41" s="237"/>
      <c r="I41" s="237"/>
      <c r="J41" s="237"/>
      <c r="K41" s="238"/>
      <c r="L41" s="274" t="s">
        <v>335</v>
      </c>
      <c r="M41" s="236" t="s">
        <v>337</v>
      </c>
      <c r="N41" s="237"/>
      <c r="O41" s="237"/>
      <c r="P41" s="237"/>
      <c r="Q41" s="237"/>
      <c r="R41" s="237"/>
      <c r="S41" s="237"/>
      <c r="T41" s="237"/>
      <c r="U41" s="237"/>
      <c r="V41" s="238"/>
      <c r="Y41" s="252" t="s">
        <v>338</v>
      </c>
      <c r="Z41" s="235" t="s">
        <v>336</v>
      </c>
      <c r="AA41" s="235"/>
      <c r="AB41" s="235"/>
      <c r="AC41" s="235"/>
      <c r="AD41" s="235"/>
      <c r="AE41" s="235"/>
      <c r="AF41" s="235"/>
      <c r="AG41" s="235"/>
      <c r="AH41" s="235"/>
      <c r="AI41" s="252" t="s">
        <v>338</v>
      </c>
      <c r="AJ41" s="235" t="s">
        <v>337</v>
      </c>
      <c r="AK41" s="235"/>
      <c r="AL41" s="235"/>
      <c r="AM41" s="235"/>
      <c r="AN41" s="235"/>
      <c r="AO41" s="235"/>
      <c r="AP41" s="235"/>
      <c r="AQ41" s="235"/>
      <c r="AR41" s="235"/>
      <c r="AS41" s="235"/>
      <c r="AV41" s="2">
        <v>6</v>
      </c>
      <c r="AW41" s="43">
        <f t="shared" si="58"/>
        <v>1.056757459345484</v>
      </c>
      <c r="AX41" s="43">
        <f t="shared" si="59"/>
        <v>1.0463345589431556</v>
      </c>
      <c r="AY41" s="43">
        <f t="shared" si="60"/>
        <v>1.2944171870353851</v>
      </c>
      <c r="AZ41" s="43">
        <f t="shared" si="61"/>
        <v>1.225966303270565</v>
      </c>
      <c r="BA41" s="85">
        <f t="shared" si="62"/>
        <v>1.0949240425725462</v>
      </c>
      <c r="BB41" s="86">
        <f t="shared" si="63"/>
        <v>1.1115060154829748</v>
      </c>
      <c r="BC41" s="84">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90">
        <f t="shared" si="72"/>
        <v>8.5028886190852554E-3</v>
      </c>
      <c r="BL41" s="91">
        <f t="shared" si="73"/>
        <v>1.1120572345852051E-2</v>
      </c>
      <c r="BM41" s="89">
        <f t="shared" si="74"/>
        <v>1.5286458121134577E-2</v>
      </c>
      <c r="BN41" s="73">
        <f t="shared" si="75"/>
        <v>3.0837740276883713E-2</v>
      </c>
      <c r="BO41" s="73">
        <f t="shared" si="76"/>
        <v>-4.3451512756370048E-3</v>
      </c>
    </row>
    <row r="42" spans="2:67" ht="15" thickBot="1" x14ac:dyDescent="0.4">
      <c r="B42" s="252"/>
      <c r="C42" s="2">
        <v>1</v>
      </c>
      <c r="D42" s="2">
        <v>2</v>
      </c>
      <c r="E42" s="2">
        <v>3</v>
      </c>
      <c r="F42" s="2">
        <v>4</v>
      </c>
      <c r="G42" s="2">
        <v>5</v>
      </c>
      <c r="H42" s="2">
        <v>6</v>
      </c>
      <c r="I42" s="2">
        <v>7</v>
      </c>
      <c r="J42" s="2">
        <v>8</v>
      </c>
      <c r="K42" s="2">
        <v>9</v>
      </c>
      <c r="L42" s="275"/>
      <c r="M42" s="2">
        <v>1</v>
      </c>
      <c r="N42" s="2">
        <v>2</v>
      </c>
      <c r="O42" s="2">
        <v>3</v>
      </c>
      <c r="P42" s="2">
        <v>4</v>
      </c>
      <c r="Q42" s="2">
        <v>5</v>
      </c>
      <c r="R42" s="2">
        <v>6</v>
      </c>
      <c r="S42" s="2">
        <v>7</v>
      </c>
      <c r="T42" s="2">
        <v>8</v>
      </c>
      <c r="U42" s="2">
        <v>9</v>
      </c>
      <c r="V42" s="2" t="s">
        <v>4</v>
      </c>
      <c r="Y42" s="252"/>
      <c r="Z42" s="2">
        <v>1</v>
      </c>
      <c r="AA42" s="2">
        <v>2</v>
      </c>
      <c r="AB42" s="2">
        <v>3</v>
      </c>
      <c r="AC42" s="2">
        <v>4</v>
      </c>
      <c r="AD42" s="2">
        <v>5</v>
      </c>
      <c r="AE42" s="2">
        <v>6</v>
      </c>
      <c r="AF42" s="2">
        <v>7</v>
      </c>
      <c r="AG42" s="2">
        <v>8</v>
      </c>
      <c r="AH42" s="2">
        <v>9</v>
      </c>
      <c r="AI42" s="252"/>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5">
        <f t="shared" si="63"/>
        <v>1.0179204915334821</v>
      </c>
      <c r="BC42" s="86">
        <f t="shared" si="64"/>
        <v>1.0279771678786458</v>
      </c>
      <c r="BD42" s="84">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90">
        <f t="shared" si="73"/>
        <v>1.6912356029255005E-3</v>
      </c>
      <c r="BM42" s="91">
        <f t="shared" si="74"/>
        <v>3.087367850646644E-3</v>
      </c>
      <c r="BN42" s="89">
        <f t="shared" si="75"/>
        <v>1.0297553921077979E-2</v>
      </c>
      <c r="BO42" s="73">
        <f t="shared" si="76"/>
        <v>1.2076802805380205E-2</v>
      </c>
    </row>
    <row r="43" spans="2:67" ht="15" thickBot="1" x14ac:dyDescent="0.4">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5">
        <f t="shared" si="64"/>
        <v>0.95000911244760344</v>
      </c>
      <c r="BD43" s="86">
        <f t="shared" si="65"/>
        <v>0.82983933670985421</v>
      </c>
      <c r="BE43" s="84">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90">
        <f t="shared" si="74"/>
        <v>-5.8622885793300356E-3</v>
      </c>
      <c r="BN43" s="91">
        <f t="shared" si="75"/>
        <v>-2.5023188418186557E-2</v>
      </c>
      <c r="BO43" s="89">
        <f t="shared" si="76"/>
        <v>1.9039080499074601E-2</v>
      </c>
    </row>
    <row r="44" spans="2:67" ht="15" thickBot="1" x14ac:dyDescent="0.4">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5">
        <f t="shared" si="65"/>
        <v>1.0319962625338321</v>
      </c>
      <c r="BE44" s="86">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90">
        <f t="shared" si="75"/>
        <v>5.359168400889347E-3</v>
      </c>
      <c r="BO44" s="91">
        <f t="shared" si="76"/>
        <v>-6.5023973014676134E-2</v>
      </c>
    </row>
    <row r="45" spans="2:67" x14ac:dyDescent="0.35">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x14ac:dyDescent="0.35">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345</v>
      </c>
    </row>
    <row r="47" spans="2:67" x14ac:dyDescent="0.35">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x14ac:dyDescent="0.35">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x14ac:dyDescent="0.35">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x14ac:dyDescent="0.35">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x14ac:dyDescent="0.35">
      <c r="B51" s="252" t="s">
        <v>335</v>
      </c>
      <c r="C51" s="235" t="s">
        <v>339</v>
      </c>
      <c r="D51" s="235"/>
      <c r="E51" s="235"/>
      <c r="F51" s="235"/>
      <c r="G51" s="235"/>
      <c r="H51" s="235"/>
      <c r="I51" s="235"/>
      <c r="J51" s="235"/>
      <c r="K51" s="235"/>
      <c r="M51" s="235" t="s">
        <v>341</v>
      </c>
      <c r="N51" s="235"/>
      <c r="O51" s="235"/>
      <c r="P51" s="235"/>
      <c r="Q51" s="235"/>
      <c r="R51" s="235"/>
      <c r="S51" s="235"/>
      <c r="T51" s="235"/>
      <c r="U51" s="235"/>
      <c r="V51" s="235"/>
      <c r="Y51" s="252" t="s">
        <v>338</v>
      </c>
      <c r="Z51" s="235" t="s">
        <v>339</v>
      </c>
      <c r="AA51" s="235"/>
      <c r="AB51" s="235"/>
      <c r="AC51" s="235"/>
      <c r="AD51" s="235"/>
      <c r="AE51" s="235"/>
      <c r="AF51" s="235"/>
      <c r="AG51" s="235"/>
      <c r="AH51" s="235"/>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x14ac:dyDescent="0.35">
      <c r="B52" s="252"/>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52"/>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x14ac:dyDescent="0.35">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x14ac:dyDescent="0.35">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x14ac:dyDescent="0.35">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x14ac:dyDescent="0.35">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x14ac:dyDescent="0.35">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345</v>
      </c>
    </row>
    <row r="58" spans="2:67" x14ac:dyDescent="0.35">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x14ac:dyDescent="0.35">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x14ac:dyDescent="0.35">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x14ac:dyDescent="0.35">
      <c r="B61" s="252" t="s">
        <v>340</v>
      </c>
      <c r="C61" s="235" t="s">
        <v>336</v>
      </c>
      <c r="D61" s="235"/>
      <c r="E61" s="235"/>
      <c r="F61" s="235"/>
      <c r="G61" s="235"/>
      <c r="H61" s="235"/>
      <c r="I61" s="235"/>
      <c r="J61" s="235"/>
      <c r="K61" s="235"/>
      <c r="L61" s="252" t="s">
        <v>340</v>
      </c>
      <c r="M61" s="235" t="s">
        <v>337</v>
      </c>
      <c r="N61" s="235"/>
      <c r="O61" s="235"/>
      <c r="P61" s="235"/>
      <c r="Q61" s="235"/>
      <c r="R61" s="235"/>
      <c r="S61" s="235"/>
      <c r="T61" s="235"/>
      <c r="U61" s="235"/>
      <c r="V61" s="235"/>
      <c r="W61" s="265" t="s">
        <v>2</v>
      </c>
      <c r="Y61" s="252" t="s">
        <v>342</v>
      </c>
      <c r="Z61" s="235" t="s">
        <v>336</v>
      </c>
      <c r="AA61" s="235"/>
      <c r="AB61" s="235"/>
      <c r="AC61" s="235"/>
      <c r="AD61" s="235"/>
      <c r="AE61" s="235"/>
      <c r="AF61" s="235"/>
      <c r="AG61" s="235"/>
      <c r="AH61" s="235"/>
      <c r="AI61" s="252" t="s">
        <v>342</v>
      </c>
      <c r="AJ61" s="235" t="s">
        <v>337</v>
      </c>
      <c r="AK61" s="235"/>
      <c r="AL61" s="235"/>
      <c r="AM61" s="235"/>
      <c r="AN61" s="235"/>
      <c r="AO61" s="235"/>
      <c r="AP61" s="235"/>
      <c r="AQ61" s="235"/>
      <c r="AR61" s="235"/>
      <c r="AS61" s="235"/>
      <c r="AT61" s="265"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x14ac:dyDescent="0.35">
      <c r="B62" s="252"/>
      <c r="C62" s="2">
        <v>1</v>
      </c>
      <c r="D62" s="2">
        <v>2</v>
      </c>
      <c r="E62" s="2">
        <v>3</v>
      </c>
      <c r="F62" s="2">
        <v>4</v>
      </c>
      <c r="G62" s="2">
        <v>5</v>
      </c>
      <c r="H62" s="2">
        <v>6</v>
      </c>
      <c r="I62" s="2">
        <v>7</v>
      </c>
      <c r="J62" s="2">
        <v>8</v>
      </c>
      <c r="K62" s="2">
        <v>9</v>
      </c>
      <c r="L62" s="252"/>
      <c r="M62" s="2">
        <v>1</v>
      </c>
      <c r="N62" s="2">
        <v>2</v>
      </c>
      <c r="O62" s="2">
        <v>3</v>
      </c>
      <c r="P62" s="2">
        <v>4</v>
      </c>
      <c r="Q62" s="2">
        <v>5</v>
      </c>
      <c r="R62" s="2">
        <v>6</v>
      </c>
      <c r="S62" s="2">
        <v>7</v>
      </c>
      <c r="T62" s="2">
        <v>8</v>
      </c>
      <c r="U62" s="2">
        <v>9</v>
      </c>
      <c r="V62" s="2" t="s">
        <v>4</v>
      </c>
      <c r="W62" s="265"/>
      <c r="Y62" s="252"/>
      <c r="Z62" s="2">
        <v>1</v>
      </c>
      <c r="AA62" s="2">
        <v>2</v>
      </c>
      <c r="AB62" s="2">
        <v>3</v>
      </c>
      <c r="AC62" s="2">
        <v>4</v>
      </c>
      <c r="AD62" s="2">
        <v>5</v>
      </c>
      <c r="AE62" s="2">
        <v>6</v>
      </c>
      <c r="AF62" s="2">
        <v>7</v>
      </c>
      <c r="AG62" s="2">
        <v>8</v>
      </c>
      <c r="AH62" s="2">
        <v>9</v>
      </c>
      <c r="AI62" s="252"/>
      <c r="AJ62" s="2">
        <v>1</v>
      </c>
      <c r="AK62" s="2">
        <v>2</v>
      </c>
      <c r="AL62" s="2">
        <v>3</v>
      </c>
      <c r="AM62" s="2">
        <v>4</v>
      </c>
      <c r="AN62" s="2">
        <v>5</v>
      </c>
      <c r="AO62" s="2">
        <v>6</v>
      </c>
      <c r="AP62" s="2">
        <v>7</v>
      </c>
      <c r="AQ62" s="2">
        <v>8</v>
      </c>
      <c r="AR62" s="2">
        <v>9</v>
      </c>
      <c r="AS62" s="2" t="s">
        <v>4</v>
      </c>
      <c r="AT62" s="265"/>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x14ac:dyDescent="0.35">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6">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6">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x14ac:dyDescent="0.35">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6">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6">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x14ac:dyDescent="0.35">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6">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6">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x14ac:dyDescent="0.35">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6">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6">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x14ac:dyDescent="0.35">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6">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6">
        <v>106235.69788044076</v>
      </c>
    </row>
    <row r="68" spans="2:67" x14ac:dyDescent="0.35">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6">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6">
        <v>120299.37759636856</v>
      </c>
    </row>
    <row r="69" spans="2:67" x14ac:dyDescent="0.35">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6">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6">
        <v>147934.89653329429</v>
      </c>
    </row>
    <row r="70" spans="2:67" x14ac:dyDescent="0.35">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6">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6">
        <v>180015.47016875938</v>
      </c>
    </row>
    <row r="71" spans="2:67" x14ac:dyDescent="0.35">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6">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6">
        <v>198979.06458981585</v>
      </c>
    </row>
    <row r="73" spans="2:67" ht="15" customHeight="1" x14ac:dyDescent="0.35">
      <c r="B73" s="252" t="s">
        <v>340</v>
      </c>
      <c r="C73" s="235" t="s">
        <v>336</v>
      </c>
      <c r="D73" s="235"/>
      <c r="E73" s="235"/>
      <c r="F73" s="235"/>
      <c r="G73" s="235"/>
      <c r="H73" s="235"/>
      <c r="I73" s="235"/>
      <c r="J73" s="235"/>
      <c r="K73" s="235"/>
      <c r="L73" s="252" t="s">
        <v>340</v>
      </c>
      <c r="M73" s="235" t="s">
        <v>337</v>
      </c>
      <c r="N73" s="235"/>
      <c r="O73" s="235"/>
      <c r="P73" s="235"/>
      <c r="Q73" s="235"/>
      <c r="R73" s="235"/>
      <c r="S73" s="235"/>
      <c r="T73" s="235"/>
      <c r="U73" s="235"/>
      <c r="V73" s="235"/>
      <c r="Y73" s="252" t="s">
        <v>342</v>
      </c>
      <c r="Z73" s="235" t="s">
        <v>336</v>
      </c>
      <c r="AA73" s="235"/>
      <c r="AB73" s="235"/>
      <c r="AC73" s="235"/>
      <c r="AD73" s="235"/>
      <c r="AE73" s="235"/>
      <c r="AF73" s="235"/>
      <c r="AG73" s="235"/>
      <c r="AH73" s="235"/>
      <c r="AI73" s="252" t="s">
        <v>342</v>
      </c>
      <c r="AJ73" s="235" t="s">
        <v>337</v>
      </c>
      <c r="AK73" s="235"/>
      <c r="AL73" s="235"/>
      <c r="AM73" s="235"/>
      <c r="AN73" s="235"/>
      <c r="AO73" s="235"/>
      <c r="AP73" s="235"/>
      <c r="AQ73" s="235"/>
      <c r="AR73" s="235"/>
      <c r="AS73" s="235"/>
    </row>
    <row r="74" spans="2:67" x14ac:dyDescent="0.35">
      <c r="B74" s="252"/>
      <c r="C74" s="2">
        <v>1</v>
      </c>
      <c r="D74" s="2">
        <v>2</v>
      </c>
      <c r="E74" s="2">
        <v>3</v>
      </c>
      <c r="F74" s="2">
        <v>4</v>
      </c>
      <c r="G74" s="2">
        <v>5</v>
      </c>
      <c r="H74" s="2">
        <v>6</v>
      </c>
      <c r="I74" s="2">
        <v>7</v>
      </c>
      <c r="J74" s="2">
        <v>8</v>
      </c>
      <c r="K74" s="2">
        <v>9</v>
      </c>
      <c r="L74" s="252"/>
      <c r="M74" s="2">
        <v>1</v>
      </c>
      <c r="N74" s="2">
        <v>2</v>
      </c>
      <c r="O74" s="2">
        <v>3</v>
      </c>
      <c r="P74" s="2">
        <v>4</v>
      </c>
      <c r="Q74" s="2">
        <v>5</v>
      </c>
      <c r="R74" s="2">
        <v>6</v>
      </c>
      <c r="S74" s="2">
        <v>7</v>
      </c>
      <c r="T74" s="2">
        <v>8</v>
      </c>
      <c r="U74" s="2">
        <v>9</v>
      </c>
      <c r="V74" s="2" t="s">
        <v>4</v>
      </c>
      <c r="Y74" s="252"/>
      <c r="Z74" s="2">
        <v>1</v>
      </c>
      <c r="AA74" s="2">
        <v>2</v>
      </c>
      <c r="AB74" s="2">
        <v>3</v>
      </c>
      <c r="AC74" s="2">
        <v>4</v>
      </c>
      <c r="AD74" s="2">
        <v>5</v>
      </c>
      <c r="AE74" s="2">
        <v>6</v>
      </c>
      <c r="AF74" s="2">
        <v>7</v>
      </c>
      <c r="AG74" s="2">
        <v>8</v>
      </c>
      <c r="AH74" s="2">
        <v>9</v>
      </c>
      <c r="AI74" s="252"/>
      <c r="AJ74" s="2">
        <v>1</v>
      </c>
      <c r="AK74" s="2">
        <v>2</v>
      </c>
      <c r="AL74" s="2">
        <v>3</v>
      </c>
      <c r="AM74" s="2">
        <v>4</v>
      </c>
      <c r="AN74" s="2">
        <v>5</v>
      </c>
      <c r="AO74" s="2">
        <v>6</v>
      </c>
      <c r="AP74" s="2">
        <v>7</v>
      </c>
      <c r="AQ74" s="2">
        <v>8</v>
      </c>
      <c r="AR74" s="2">
        <v>9</v>
      </c>
      <c r="AS74" s="2" t="s">
        <v>4</v>
      </c>
    </row>
    <row r="75" spans="2:67" x14ac:dyDescent="0.35">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x14ac:dyDescent="0.35">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x14ac:dyDescent="0.35">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x14ac:dyDescent="0.35">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x14ac:dyDescent="0.35">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x14ac:dyDescent="0.35">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x14ac:dyDescent="0.3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x14ac:dyDescent="0.3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x14ac:dyDescent="0.3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x14ac:dyDescent="0.35">
      <c r="B85" s="252" t="s">
        <v>340</v>
      </c>
      <c r="C85" s="235" t="s">
        <v>339</v>
      </c>
      <c r="D85" s="235"/>
      <c r="E85" s="235"/>
      <c r="F85" s="235"/>
      <c r="G85" s="235"/>
      <c r="H85" s="235"/>
      <c r="I85" s="235"/>
      <c r="J85" s="235"/>
      <c r="K85" s="235"/>
      <c r="Y85" s="252" t="s">
        <v>342</v>
      </c>
      <c r="Z85" s="235" t="s">
        <v>339</v>
      </c>
      <c r="AA85" s="235"/>
      <c r="AB85" s="235"/>
      <c r="AC85" s="235"/>
      <c r="AD85" s="235"/>
      <c r="AE85" s="235"/>
      <c r="AF85" s="235"/>
      <c r="AG85" s="235"/>
      <c r="AH85" s="235"/>
    </row>
    <row r="86" spans="2:45" x14ac:dyDescent="0.35">
      <c r="B86" s="252"/>
      <c r="C86" s="2">
        <v>1</v>
      </c>
      <c r="D86" s="2">
        <v>2</v>
      </c>
      <c r="E86" s="2">
        <v>3</v>
      </c>
      <c r="F86" s="2">
        <v>4</v>
      </c>
      <c r="G86" s="2">
        <v>5</v>
      </c>
      <c r="H86" s="2">
        <v>6</v>
      </c>
      <c r="I86" s="2">
        <v>7</v>
      </c>
      <c r="J86" s="2">
        <v>8</v>
      </c>
      <c r="K86" s="2">
        <v>9</v>
      </c>
      <c r="Y86" s="252"/>
      <c r="Z86" s="2">
        <v>1</v>
      </c>
      <c r="AA86" s="2">
        <v>2</v>
      </c>
      <c r="AB86" s="2">
        <v>3</v>
      </c>
      <c r="AC86" s="2">
        <v>4</v>
      </c>
      <c r="AD86" s="2">
        <v>5</v>
      </c>
      <c r="AE86" s="2">
        <v>6</v>
      </c>
      <c r="AF86" s="2">
        <v>7</v>
      </c>
      <c r="AG86" s="2">
        <v>8</v>
      </c>
      <c r="AH86" s="2">
        <v>9</v>
      </c>
    </row>
    <row r="87" spans="2:45" x14ac:dyDescent="0.3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x14ac:dyDescent="0.3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x14ac:dyDescent="0.3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x14ac:dyDescent="0.3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x14ac:dyDescent="0.3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x14ac:dyDescent="0.3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x14ac:dyDescent="0.3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x14ac:dyDescent="0.3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x14ac:dyDescent="0.3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5" x14ac:dyDescent="0.35">
      <c r="B98" s="273" t="s">
        <v>384</v>
      </c>
      <c r="C98" s="273"/>
      <c r="D98" s="273"/>
      <c r="E98" s="273"/>
      <c r="F98" s="273"/>
      <c r="G98" s="273"/>
      <c r="H98" s="273"/>
      <c r="I98" s="273"/>
      <c r="J98" s="273"/>
      <c r="K98" s="273"/>
      <c r="L98" s="273"/>
      <c r="M98" s="273"/>
      <c r="N98" s="273"/>
      <c r="O98" s="273"/>
      <c r="P98" s="273"/>
      <c r="Q98" s="273"/>
      <c r="R98" s="273"/>
      <c r="S98" s="273"/>
      <c r="T98" s="273"/>
      <c r="U98" s="273"/>
      <c r="V98" s="273"/>
      <c r="W98" s="273"/>
      <c r="X98" s="273"/>
      <c r="Y98" s="273"/>
      <c r="Z98" s="273"/>
      <c r="AA98" s="273"/>
      <c r="AB98" s="273"/>
      <c r="AC98" s="273"/>
      <c r="AD98" s="273"/>
      <c r="AE98" s="273"/>
      <c r="AF98" s="273"/>
      <c r="AG98" s="273"/>
      <c r="AH98" s="273"/>
      <c r="AI98" s="273"/>
      <c r="AJ98" s="273"/>
      <c r="AK98" s="273"/>
      <c r="AL98" s="273"/>
      <c r="AM98" s="273"/>
      <c r="AN98" s="273"/>
      <c r="AO98" s="273"/>
      <c r="AP98" s="273"/>
      <c r="AQ98" s="273"/>
      <c r="AR98" s="273"/>
      <c r="AS98" s="273"/>
      <c r="AT98" s="273"/>
    </row>
    <row r="100" spans="2:67" x14ac:dyDescent="0.35">
      <c r="B100" s="4" t="s">
        <v>344</v>
      </c>
      <c r="C100" s="4"/>
      <c r="D100" s="4" t="s">
        <v>379</v>
      </c>
      <c r="E100" s="4"/>
      <c r="F100" s="4"/>
      <c r="G100" s="4"/>
      <c r="H100" s="4"/>
      <c r="I100" s="4"/>
      <c r="J100" s="4"/>
      <c r="K100" s="4"/>
      <c r="L100" s="4"/>
      <c r="M100" s="4" t="s">
        <v>380</v>
      </c>
      <c r="N100" s="4"/>
      <c r="O100" s="4"/>
      <c r="P100" s="4"/>
      <c r="Q100" s="4"/>
      <c r="R100" s="4"/>
      <c r="S100" s="4"/>
      <c r="T100" s="4"/>
      <c r="U100" s="4"/>
      <c r="V100" s="4"/>
      <c r="Y100" s="4" t="s">
        <v>343</v>
      </c>
      <c r="Z100" s="4"/>
      <c r="AA100" s="4" t="s">
        <v>379</v>
      </c>
      <c r="AB100" s="4"/>
      <c r="AC100" s="4"/>
      <c r="AD100" s="4"/>
      <c r="AE100" s="4"/>
      <c r="AF100" s="4"/>
      <c r="AG100" s="4"/>
      <c r="AH100" s="4"/>
      <c r="AI100" s="4"/>
      <c r="AJ100" s="4" t="s">
        <v>380</v>
      </c>
      <c r="AK100" s="4"/>
      <c r="AL100" s="4"/>
      <c r="AM100" s="4"/>
      <c r="AN100" s="4"/>
      <c r="AO100" s="4"/>
      <c r="AP100" s="4"/>
      <c r="AQ100" s="4"/>
      <c r="AR100" s="4"/>
      <c r="AS100" s="4"/>
      <c r="AU100" s="4" t="s">
        <v>382</v>
      </c>
      <c r="AV100" s="4"/>
      <c r="AW100" s="4" t="s">
        <v>379</v>
      </c>
      <c r="AX100" s="4"/>
      <c r="AY100" s="4"/>
      <c r="AZ100" s="4"/>
      <c r="BA100" s="4"/>
      <c r="BB100" s="4"/>
      <c r="BC100" s="4"/>
      <c r="BD100" s="4"/>
      <c r="BE100" s="4"/>
      <c r="BF100" s="4" t="s">
        <v>380</v>
      </c>
      <c r="BG100" s="4"/>
      <c r="BH100" s="4"/>
      <c r="BI100" s="4"/>
      <c r="BJ100" s="4"/>
      <c r="BK100" s="4"/>
      <c r="BL100" s="4"/>
      <c r="BM100" s="4"/>
      <c r="BN100" s="4"/>
      <c r="BO100" s="4"/>
    </row>
    <row r="101" spans="2:67" x14ac:dyDescent="0.35">
      <c r="B101" s="4" t="s">
        <v>378</v>
      </c>
      <c r="C101" s="4" t="s">
        <v>345</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378</v>
      </c>
      <c r="Z101" s="4" t="s">
        <v>345</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381</v>
      </c>
      <c r="AV101" s="4" t="s">
        <v>345</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x14ac:dyDescent="0.35">
      <c r="B102" s="4" t="s">
        <v>347</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347</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367</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x14ac:dyDescent="0.35">
      <c r="B103" s="4" t="s">
        <v>352</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352</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366</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x14ac:dyDescent="0.35">
      <c r="B104" s="4" t="s">
        <v>359</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359</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385</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x14ac:dyDescent="0.35">
      <c r="B105" s="4" t="s">
        <v>358</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358</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368</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x14ac:dyDescent="0.35">
      <c r="B106" s="4" t="s">
        <v>361</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361</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369</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x14ac:dyDescent="0.35">
      <c r="B107" s="4" t="s">
        <v>350</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350</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372</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x14ac:dyDescent="0.35">
      <c r="B108" s="4" t="s">
        <v>346</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346</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373</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x14ac:dyDescent="0.35">
      <c r="B109" s="4" t="s">
        <v>355</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355</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377</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x14ac:dyDescent="0.35">
      <c r="B110" s="4" t="s">
        <v>348</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348</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371</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x14ac:dyDescent="0.35">
      <c r="B111" s="4" t="s">
        <v>351</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351</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375</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x14ac:dyDescent="0.35">
      <c r="B112" s="4" t="s">
        <v>362</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362</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365</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x14ac:dyDescent="0.35">
      <c r="B113" s="4" t="s">
        <v>357</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357</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376</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x14ac:dyDescent="0.35">
      <c r="B114" s="4" t="s">
        <v>354</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354</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374</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x14ac:dyDescent="0.35">
      <c r="B115" s="4" t="s">
        <v>353</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353</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370</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x14ac:dyDescent="0.35">
      <c r="B116" s="4" t="s">
        <v>356</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356</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x14ac:dyDescent="0.35">
      <c r="B117" s="4" t="s">
        <v>364</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364</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382</v>
      </c>
      <c r="AV117" s="4"/>
      <c r="AW117" s="4" t="s">
        <v>379</v>
      </c>
      <c r="AX117" s="4"/>
      <c r="AY117" s="4"/>
      <c r="AZ117" s="4"/>
      <c r="BA117" s="4"/>
      <c r="BB117" s="4"/>
      <c r="BC117" s="4"/>
      <c r="BD117" s="4"/>
      <c r="BE117" s="4"/>
      <c r="BF117" s="4" t="s">
        <v>380</v>
      </c>
      <c r="BG117" s="4"/>
      <c r="BH117" s="4"/>
      <c r="BI117" s="4"/>
      <c r="BJ117" s="4"/>
      <c r="BK117" s="4"/>
      <c r="BL117" s="4"/>
      <c r="BM117" s="4"/>
      <c r="BN117" s="4"/>
      <c r="BO117" s="4"/>
    </row>
    <row r="118" spans="2:67" x14ac:dyDescent="0.35">
      <c r="B118" s="4" t="s">
        <v>349</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349</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381</v>
      </c>
      <c r="AV118" s="4" t="s">
        <v>345</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x14ac:dyDescent="0.35">
      <c r="B119" s="4" t="s">
        <v>363</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363</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367</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x14ac:dyDescent="0.35">
      <c r="B120" s="4" t="s">
        <v>360</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360</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366</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x14ac:dyDescent="0.35">
      <c r="AU121" s="4" t="s">
        <v>385</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x14ac:dyDescent="0.35">
      <c r="B122" s="4" t="s">
        <v>344</v>
      </c>
      <c r="C122" s="4"/>
      <c r="D122" s="4" t="s">
        <v>379</v>
      </c>
      <c r="E122" s="4"/>
      <c r="F122" s="4"/>
      <c r="G122" s="4"/>
      <c r="H122" s="4"/>
      <c r="I122" s="4"/>
      <c r="J122" s="4"/>
      <c r="K122" s="4"/>
      <c r="L122" s="4"/>
      <c r="M122" s="4" t="s">
        <v>380</v>
      </c>
      <c r="N122" s="4"/>
      <c r="O122" s="4"/>
      <c r="P122" s="4"/>
      <c r="Q122" s="4"/>
      <c r="R122" s="4"/>
      <c r="S122" s="4"/>
      <c r="T122" s="4"/>
      <c r="U122" s="4"/>
      <c r="V122" s="4"/>
      <c r="Y122" s="4" t="s">
        <v>343</v>
      </c>
      <c r="Z122" s="4"/>
      <c r="AA122" s="4" t="s">
        <v>379</v>
      </c>
      <c r="AB122" s="4"/>
      <c r="AC122" s="4"/>
      <c r="AD122" s="4"/>
      <c r="AE122" s="4"/>
      <c r="AF122" s="4"/>
      <c r="AG122" s="4"/>
      <c r="AH122" s="4"/>
      <c r="AI122" s="4"/>
      <c r="AJ122" s="4" t="s">
        <v>380</v>
      </c>
      <c r="AK122" s="4"/>
      <c r="AL122" s="4"/>
      <c r="AM122" s="4"/>
      <c r="AN122" s="4"/>
      <c r="AO122" s="4"/>
      <c r="AP122" s="4"/>
      <c r="AQ122" s="4"/>
      <c r="AR122" s="4"/>
      <c r="AS122" s="4"/>
      <c r="AU122" s="4" t="s">
        <v>368</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x14ac:dyDescent="0.35">
      <c r="B123" s="4" t="s">
        <v>378</v>
      </c>
      <c r="C123" s="4" t="s">
        <v>345</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378</v>
      </c>
      <c r="Z123" s="4" t="s">
        <v>345</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369</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x14ac:dyDescent="0.35">
      <c r="B124" s="4" t="s">
        <v>347</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347</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372</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x14ac:dyDescent="0.35">
      <c r="B125" s="4" t="s">
        <v>352</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352</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373</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x14ac:dyDescent="0.35">
      <c r="B126" s="4" t="s">
        <v>359</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359</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377</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x14ac:dyDescent="0.35">
      <c r="B127" s="4" t="s">
        <v>358</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358</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371</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x14ac:dyDescent="0.35">
      <c r="B128" s="4" t="s">
        <v>361</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361</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375</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x14ac:dyDescent="0.35">
      <c r="B129" s="4" t="s">
        <v>350</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350</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365</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x14ac:dyDescent="0.35">
      <c r="B130" s="4" t="s">
        <v>346</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346</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376</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x14ac:dyDescent="0.35">
      <c r="B131" s="4" t="s">
        <v>355</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355</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374</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x14ac:dyDescent="0.35">
      <c r="B132" s="4" t="s">
        <v>348</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348</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370</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x14ac:dyDescent="0.35">
      <c r="B133" s="4" t="s">
        <v>351</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351</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x14ac:dyDescent="0.35">
      <c r="B134" s="4" t="s">
        <v>362</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362</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382</v>
      </c>
      <c r="AV134" s="4"/>
      <c r="AW134" s="4" t="s">
        <v>339</v>
      </c>
      <c r="AX134" s="4"/>
      <c r="AY134" s="4"/>
      <c r="AZ134" s="4"/>
      <c r="BA134" s="4"/>
      <c r="BB134" s="4"/>
      <c r="BC134" s="4"/>
      <c r="BD134" s="4"/>
      <c r="BE134" s="4"/>
    </row>
    <row r="135" spans="2:67" x14ac:dyDescent="0.35">
      <c r="B135" s="4" t="s">
        <v>357</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357</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381</v>
      </c>
      <c r="AV135" s="4" t="s">
        <v>345</v>
      </c>
      <c r="AW135" s="4">
        <v>1</v>
      </c>
      <c r="AX135" s="4">
        <v>2</v>
      </c>
      <c r="AY135" s="4">
        <v>3</v>
      </c>
      <c r="AZ135" s="4">
        <v>4</v>
      </c>
      <c r="BA135" s="4">
        <v>5</v>
      </c>
      <c r="BB135" s="4">
        <v>6</v>
      </c>
      <c r="BC135" s="4">
        <v>7</v>
      </c>
      <c r="BD135" s="4">
        <v>8</v>
      </c>
      <c r="BE135" s="4">
        <v>9</v>
      </c>
    </row>
    <row r="136" spans="2:67" x14ac:dyDescent="0.35">
      <c r="B136" s="4" t="s">
        <v>354</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354</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367</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x14ac:dyDescent="0.35">
      <c r="B137" s="4" t="s">
        <v>353</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353</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366</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x14ac:dyDescent="0.35">
      <c r="B138" s="4" t="s">
        <v>356</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356</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385</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x14ac:dyDescent="0.35">
      <c r="B139" s="4" t="s">
        <v>364</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364</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368</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x14ac:dyDescent="0.35">
      <c r="B140" s="4" t="s">
        <v>349</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349</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369</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x14ac:dyDescent="0.35">
      <c r="B141" s="4" t="s">
        <v>363</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363</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372</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x14ac:dyDescent="0.35">
      <c r="B142" s="4" t="s">
        <v>360</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360</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373</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x14ac:dyDescent="0.35">
      <c r="AU143" s="4" t="s">
        <v>377</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x14ac:dyDescent="0.35">
      <c r="B144" s="4" t="s">
        <v>344</v>
      </c>
      <c r="C144" s="4"/>
      <c r="D144" s="4" t="s">
        <v>339</v>
      </c>
      <c r="E144" s="4"/>
      <c r="F144" s="4"/>
      <c r="G144" s="4"/>
      <c r="H144" s="4"/>
      <c r="I144" s="4"/>
      <c r="J144" s="4"/>
      <c r="K144" s="4"/>
      <c r="L144" s="4"/>
      <c r="Y144" s="4" t="s">
        <v>343</v>
      </c>
      <c r="Z144" s="4"/>
      <c r="AA144" s="4" t="s">
        <v>339</v>
      </c>
      <c r="AB144" s="4"/>
      <c r="AC144" s="4"/>
      <c r="AD144" s="4"/>
      <c r="AE144" s="4"/>
      <c r="AF144" s="4"/>
      <c r="AG144" s="4"/>
      <c r="AH144" s="4"/>
      <c r="AI144" s="4"/>
      <c r="AU144" s="4" t="s">
        <v>371</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x14ac:dyDescent="0.35">
      <c r="B145" s="4" t="s">
        <v>378</v>
      </c>
      <c r="C145" s="4" t="s">
        <v>345</v>
      </c>
      <c r="D145" s="4">
        <v>1</v>
      </c>
      <c r="E145" s="4">
        <v>2</v>
      </c>
      <c r="F145" s="4">
        <v>3</v>
      </c>
      <c r="G145" s="4">
        <v>4</v>
      </c>
      <c r="H145" s="4">
        <v>5</v>
      </c>
      <c r="I145" s="4">
        <v>6</v>
      </c>
      <c r="J145" s="4">
        <v>7</v>
      </c>
      <c r="K145" s="4">
        <v>8</v>
      </c>
      <c r="L145" s="4">
        <v>9</v>
      </c>
      <c r="N145" s="4" t="s">
        <v>388</v>
      </c>
      <c r="Y145" s="4" t="s">
        <v>378</v>
      </c>
      <c r="Z145" s="4" t="s">
        <v>345</v>
      </c>
      <c r="AA145" s="4">
        <v>1</v>
      </c>
      <c r="AB145" s="4">
        <v>2</v>
      </c>
      <c r="AC145" s="4">
        <v>3</v>
      </c>
      <c r="AD145" s="4">
        <v>4</v>
      </c>
      <c r="AE145" s="4">
        <v>5</v>
      </c>
      <c r="AF145" s="4">
        <v>6</v>
      </c>
      <c r="AG145" s="4">
        <v>7</v>
      </c>
      <c r="AH145" s="4">
        <v>8</v>
      </c>
      <c r="AI145" s="4">
        <v>9</v>
      </c>
      <c r="AU145" s="4" t="s">
        <v>375</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x14ac:dyDescent="0.35">
      <c r="B146" s="4" t="s">
        <v>347</v>
      </c>
      <c r="C146" s="82">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347</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365</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x14ac:dyDescent="0.35">
      <c r="B147" s="4" t="s">
        <v>352</v>
      </c>
      <c r="C147" s="82">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352</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376</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x14ac:dyDescent="0.35">
      <c r="B148" s="4" t="s">
        <v>359</v>
      </c>
      <c r="C148" s="82">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359</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374</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x14ac:dyDescent="0.35">
      <c r="B149" s="4" t="s">
        <v>358</v>
      </c>
      <c r="C149" s="82">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358</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370</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x14ac:dyDescent="0.35">
      <c r="B150" s="4" t="s">
        <v>361</v>
      </c>
      <c r="C150" s="82">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361</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x14ac:dyDescent="0.35">
      <c r="B151" s="4" t="s">
        <v>350</v>
      </c>
      <c r="C151" s="82">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350</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x14ac:dyDescent="0.35">
      <c r="B152" s="4" t="s">
        <v>346</v>
      </c>
      <c r="C152" s="82">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346</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x14ac:dyDescent="0.35">
      <c r="B153" s="4" t="s">
        <v>355</v>
      </c>
      <c r="C153" s="82">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355</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x14ac:dyDescent="0.35">
      <c r="B154" s="4" t="s">
        <v>348</v>
      </c>
      <c r="C154" s="82">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348</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x14ac:dyDescent="0.35">
      <c r="B155" s="4" t="s">
        <v>351</v>
      </c>
      <c r="C155" s="82">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351</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x14ac:dyDescent="0.35">
      <c r="B156" s="4" t="s">
        <v>362</v>
      </c>
      <c r="C156" s="82">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362</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x14ac:dyDescent="0.35">
      <c r="B157" s="4" t="s">
        <v>357</v>
      </c>
      <c r="C157" s="82">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357</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x14ac:dyDescent="0.35">
      <c r="B158" s="4" t="s">
        <v>354</v>
      </c>
      <c r="C158" s="82">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354</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x14ac:dyDescent="0.35">
      <c r="B159" s="4" t="s">
        <v>353</v>
      </c>
      <c r="C159" s="82">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353</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x14ac:dyDescent="0.35">
      <c r="B160" s="4" t="s">
        <v>356</v>
      </c>
      <c r="C160" s="82">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356</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x14ac:dyDescent="0.35">
      <c r="B161" s="4" t="s">
        <v>364</v>
      </c>
      <c r="C161" s="82">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364</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x14ac:dyDescent="0.35">
      <c r="B162" s="4" t="s">
        <v>349</v>
      </c>
      <c r="C162" s="82">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349</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x14ac:dyDescent="0.35">
      <c r="B163" s="4" t="s">
        <v>363</v>
      </c>
      <c r="C163" s="82">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363</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x14ac:dyDescent="0.35">
      <c r="B164" s="4" t="s">
        <v>360</v>
      </c>
      <c r="C164" s="82">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360</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 ref="M61:V61"/>
    <mergeCell ref="W61:W62"/>
    <mergeCell ref="B51:B52"/>
    <mergeCell ref="Y85:Y86"/>
    <mergeCell ref="Z85:AH85"/>
    <mergeCell ref="M51:V51"/>
    <mergeCell ref="Y61:Y62"/>
    <mergeCell ref="Z61:AH61"/>
    <mergeCell ref="Z31:AH31"/>
    <mergeCell ref="AI31:AI32"/>
    <mergeCell ref="AJ31:AS31"/>
    <mergeCell ref="AI61:AI62"/>
    <mergeCell ref="AJ61:AS61"/>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U14" sqref="U14"/>
    </sheetView>
  </sheetViews>
  <sheetFormatPr defaultRowHeight="14.5" x14ac:dyDescent="0.35"/>
  <cols>
    <col min="3" max="3" width="12.26953125" bestFit="1" customWidth="1"/>
    <col min="16" max="16" width="8.453125" customWidth="1"/>
    <col min="18" max="18" width="12" customWidth="1"/>
  </cols>
  <sheetData>
    <row r="2" spans="2:27" ht="18.5" x14ac:dyDescent="0.45">
      <c r="B2" s="243" t="s">
        <v>155</v>
      </c>
      <c r="C2" s="243"/>
      <c r="D2" s="243"/>
      <c r="E2" s="243"/>
      <c r="F2" s="243"/>
      <c r="G2" s="243"/>
      <c r="H2" s="243"/>
      <c r="I2" s="243"/>
      <c r="J2" s="243"/>
      <c r="K2" s="243"/>
      <c r="L2" s="243"/>
      <c r="M2" s="243"/>
      <c r="N2" s="243"/>
      <c r="O2" s="243"/>
    </row>
    <row r="3" spans="2:27" ht="57" customHeight="1" x14ac:dyDescent="0.35">
      <c r="B3" s="244" t="s">
        <v>502</v>
      </c>
      <c r="C3" s="244"/>
      <c r="D3" s="244"/>
      <c r="E3" s="244"/>
      <c r="F3" s="244"/>
      <c r="G3" s="244"/>
      <c r="H3" s="244"/>
      <c r="I3" s="244"/>
      <c r="J3" s="244"/>
      <c r="K3" s="244"/>
      <c r="L3" s="244"/>
      <c r="M3" s="244"/>
      <c r="N3" s="244"/>
      <c r="O3" s="244"/>
    </row>
    <row r="4" spans="2:27" ht="77.25" customHeight="1" x14ac:dyDescent="0.35">
      <c r="B4" s="244"/>
      <c r="C4" s="244"/>
      <c r="D4" s="244"/>
      <c r="E4" s="244"/>
      <c r="F4" s="244"/>
      <c r="G4" s="244"/>
      <c r="H4" s="244"/>
      <c r="I4" s="244"/>
      <c r="J4" s="244"/>
      <c r="K4" s="244"/>
      <c r="L4" s="244"/>
      <c r="M4" s="244"/>
      <c r="N4" s="244"/>
      <c r="O4" s="244"/>
    </row>
    <row r="6" spans="2:27" ht="15" customHeight="1" x14ac:dyDescent="0.35">
      <c r="B6" s="236" t="s">
        <v>158</v>
      </c>
      <c r="C6" s="237"/>
      <c r="D6" s="237"/>
      <c r="E6" s="237"/>
      <c r="F6" s="237"/>
      <c r="G6" s="237"/>
      <c r="H6" s="237"/>
      <c r="I6" s="237"/>
      <c r="J6" s="237"/>
      <c r="K6" s="237"/>
      <c r="L6" s="237"/>
      <c r="M6" s="238"/>
      <c r="O6" s="236" t="s">
        <v>501</v>
      </c>
      <c r="P6" s="237"/>
      <c r="Q6" s="237"/>
      <c r="R6" s="237"/>
      <c r="S6" s="237"/>
      <c r="T6" s="237"/>
      <c r="U6" s="237"/>
      <c r="V6" s="237"/>
      <c r="W6" s="237"/>
      <c r="X6" s="237"/>
      <c r="Y6" s="237"/>
      <c r="Z6" s="237"/>
      <c r="AA6" s="238"/>
    </row>
    <row r="7" spans="2:27" ht="15" customHeight="1" x14ac:dyDescent="0.35">
      <c r="B7" s="292" t="s">
        <v>159</v>
      </c>
      <c r="C7" s="293"/>
      <c r="D7" s="2">
        <v>1</v>
      </c>
      <c r="E7" s="2">
        <v>2</v>
      </c>
      <c r="F7" s="2">
        <v>3</v>
      </c>
      <c r="G7" s="2">
        <v>4</v>
      </c>
      <c r="H7" s="2">
        <v>5</v>
      </c>
      <c r="I7" s="2">
        <v>6</v>
      </c>
      <c r="J7" s="2">
        <v>7</v>
      </c>
      <c r="K7" s="2">
        <v>8</v>
      </c>
      <c r="L7" s="2">
        <v>9</v>
      </c>
      <c r="M7" s="2" t="s">
        <v>4</v>
      </c>
      <c r="O7" s="283" t="s">
        <v>159</v>
      </c>
      <c r="P7" s="283"/>
      <c r="Q7" s="283"/>
      <c r="R7" s="2">
        <v>1</v>
      </c>
      <c r="S7" s="2">
        <v>2</v>
      </c>
      <c r="T7" s="2">
        <v>3</v>
      </c>
      <c r="U7" s="2">
        <v>4</v>
      </c>
      <c r="V7" s="2">
        <v>5</v>
      </c>
      <c r="W7" s="2">
        <v>6</v>
      </c>
      <c r="X7" s="2">
        <v>7</v>
      </c>
      <c r="Y7" s="2">
        <v>8</v>
      </c>
      <c r="Z7" s="2">
        <v>9</v>
      </c>
      <c r="AA7" s="2" t="s">
        <v>4</v>
      </c>
    </row>
    <row r="8" spans="2:27" x14ac:dyDescent="0.35">
      <c r="B8" s="283" t="s">
        <v>53</v>
      </c>
      <c r="C8" s="2" t="s">
        <v>127</v>
      </c>
      <c r="D8" s="32"/>
      <c r="E8" s="32"/>
      <c r="F8" s="33">
        <v>1.1512495840252424</v>
      </c>
      <c r="G8" s="33">
        <v>1.023480568621782</v>
      </c>
      <c r="H8" s="33">
        <v>1.0632169923362911</v>
      </c>
      <c r="I8" s="33">
        <v>1.0481039204034848</v>
      </c>
      <c r="J8" s="33">
        <v>1.0424950444539112</v>
      </c>
      <c r="K8" s="33">
        <v>1.0320974684617013</v>
      </c>
      <c r="L8" s="33">
        <v>1.2616697236720535</v>
      </c>
      <c r="M8" s="34"/>
      <c r="O8" s="283" t="s">
        <v>53</v>
      </c>
      <c r="P8" s="267" t="s">
        <v>156</v>
      </c>
      <c r="Q8" s="267"/>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35">
      <c r="B9" s="283"/>
      <c r="C9" s="2" t="s">
        <v>126</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83"/>
      <c r="P9" s="267" t="s">
        <v>121</v>
      </c>
      <c r="Q9" s="267"/>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35">
      <c r="B10" s="283"/>
      <c r="C10" s="2" t="s">
        <v>43</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83"/>
      <c r="P10" s="267" t="s">
        <v>2</v>
      </c>
      <c r="Q10" s="267"/>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35">
      <c r="B11" s="283"/>
      <c r="C11" s="14" t="s">
        <v>128</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83" t="s">
        <v>55</v>
      </c>
      <c r="P11" s="267" t="s">
        <v>156</v>
      </c>
      <c r="Q11" s="267"/>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35">
      <c r="B12" s="283"/>
      <c r="C12" s="14" t="s">
        <v>129</v>
      </c>
      <c r="D12" s="33">
        <v>1.3272284859100627</v>
      </c>
      <c r="E12" s="33">
        <v>1.159219501420615</v>
      </c>
      <c r="F12" s="33">
        <v>1.0735954144957751</v>
      </c>
      <c r="G12" s="33">
        <v>1.016110992106783</v>
      </c>
      <c r="H12" s="33">
        <v>1.0622430700235133</v>
      </c>
      <c r="I12" s="33">
        <v>1.0700819715479992</v>
      </c>
      <c r="J12" s="33">
        <v>1.080236058610462</v>
      </c>
      <c r="K12" s="32"/>
      <c r="L12" s="32"/>
      <c r="M12" s="34"/>
      <c r="O12" s="283"/>
      <c r="P12" s="267" t="s">
        <v>121</v>
      </c>
      <c r="Q12" s="267"/>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35">
      <c r="B13" s="283" t="s">
        <v>55</v>
      </c>
      <c r="C13" s="2" t="s">
        <v>127</v>
      </c>
      <c r="D13" s="34"/>
      <c r="E13" s="34"/>
      <c r="F13" s="35">
        <v>1.286954780297261</v>
      </c>
      <c r="G13" s="35">
        <v>1.1287685600707351</v>
      </c>
      <c r="H13" s="35">
        <v>1.1098916917128938</v>
      </c>
      <c r="I13" s="35">
        <v>1.102804014405051</v>
      </c>
      <c r="J13" s="35">
        <v>1.08871654048987</v>
      </c>
      <c r="K13" s="35">
        <v>1.0383168745848617</v>
      </c>
      <c r="L13" s="35">
        <v>1.2944342856205719</v>
      </c>
      <c r="M13" s="34"/>
      <c r="O13" s="283"/>
      <c r="P13" s="267" t="s">
        <v>2</v>
      </c>
      <c r="Q13" s="267"/>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35">
      <c r="B14" s="283"/>
      <c r="C14" s="2" t="s">
        <v>126</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35">
      <c r="B15" s="283"/>
      <c r="C15" s="2" t="s">
        <v>43</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35" t="s">
        <v>7</v>
      </c>
      <c r="P15" s="235"/>
      <c r="S15" s="5"/>
      <c r="T15" s="5"/>
      <c r="W15" s="5"/>
      <c r="X15" s="5"/>
      <c r="Y15" s="5"/>
    </row>
    <row r="16" spans="2:27" x14ac:dyDescent="0.35">
      <c r="B16" s="283"/>
      <c r="C16" s="14" t="s">
        <v>128</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53</v>
      </c>
      <c r="P16" s="2" t="s">
        <v>55</v>
      </c>
      <c r="S16" s="5"/>
      <c r="T16" s="5"/>
      <c r="W16" s="5"/>
      <c r="X16" s="5"/>
      <c r="Y16" s="5"/>
    </row>
    <row r="17" spans="2:28" x14ac:dyDescent="0.35">
      <c r="B17" s="283"/>
      <c r="C17" s="14" t="s">
        <v>129</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5" x14ac:dyDescent="0.45">
      <c r="B20" s="243" t="s">
        <v>40</v>
      </c>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c r="AA20" s="243"/>
      <c r="AB20" s="243"/>
    </row>
    <row r="22" spans="2:28" ht="15" customHeight="1" x14ac:dyDescent="0.35">
      <c r="B22" s="282" t="s">
        <v>47</v>
      </c>
      <c r="C22" s="282"/>
      <c r="D22" s="235" t="s">
        <v>49</v>
      </c>
      <c r="E22" s="235"/>
      <c r="F22" s="235"/>
      <c r="G22" s="235"/>
      <c r="H22" s="235"/>
      <c r="I22" s="235"/>
      <c r="J22" s="235"/>
      <c r="K22" s="235"/>
      <c r="L22" s="235"/>
      <c r="M22" s="235"/>
      <c r="N22" s="235"/>
      <c r="O22" s="235"/>
      <c r="Q22" s="282" t="s">
        <v>48</v>
      </c>
      <c r="R22" s="282"/>
      <c r="S22" s="235" t="s">
        <v>49</v>
      </c>
      <c r="T22" s="235"/>
      <c r="U22" s="235"/>
      <c r="V22" s="235"/>
      <c r="W22" s="235"/>
      <c r="X22" s="235"/>
      <c r="Y22" s="235"/>
      <c r="Z22" s="235"/>
      <c r="AA22" s="235"/>
      <c r="AB22" s="235"/>
    </row>
    <row r="23" spans="2:28" ht="15" customHeight="1" x14ac:dyDescent="0.35">
      <c r="B23" s="282"/>
      <c r="C23" s="282"/>
      <c r="D23" s="2">
        <v>1</v>
      </c>
      <c r="E23" s="2">
        <v>2</v>
      </c>
      <c r="F23" s="2">
        <v>3</v>
      </c>
      <c r="G23" s="2">
        <v>4</v>
      </c>
      <c r="H23" s="2">
        <v>5</v>
      </c>
      <c r="I23" s="2">
        <v>6</v>
      </c>
      <c r="J23" s="2">
        <v>7</v>
      </c>
      <c r="K23" s="2">
        <v>8</v>
      </c>
      <c r="L23" s="2">
        <v>9</v>
      </c>
      <c r="M23" s="2" t="s">
        <v>4</v>
      </c>
      <c r="N23" s="2" t="s">
        <v>119</v>
      </c>
      <c r="O23" s="2" t="s">
        <v>118</v>
      </c>
      <c r="Q23" s="282"/>
      <c r="R23" s="282"/>
      <c r="S23" s="2">
        <v>1</v>
      </c>
      <c r="T23" s="2">
        <v>2</v>
      </c>
      <c r="U23" s="2">
        <v>3</v>
      </c>
      <c r="V23" s="2">
        <v>4</v>
      </c>
      <c r="W23" s="2">
        <v>5</v>
      </c>
      <c r="X23" s="2">
        <v>6</v>
      </c>
      <c r="Y23" s="2">
        <v>7</v>
      </c>
      <c r="Z23" s="2">
        <v>8</v>
      </c>
      <c r="AA23" s="2">
        <v>9</v>
      </c>
      <c r="AB23" s="9" t="s">
        <v>4</v>
      </c>
    </row>
    <row r="24" spans="2:28" x14ac:dyDescent="0.35">
      <c r="B24" s="283" t="s">
        <v>43</v>
      </c>
      <c r="C24" s="10" t="s">
        <v>6</v>
      </c>
      <c r="D24" s="4">
        <v>75</v>
      </c>
      <c r="E24" s="4">
        <v>89</v>
      </c>
      <c r="F24" s="4">
        <v>99</v>
      </c>
      <c r="G24" s="4">
        <v>116</v>
      </c>
      <c r="H24" s="4">
        <v>125</v>
      </c>
      <c r="I24" s="4">
        <v>116</v>
      </c>
      <c r="J24" s="4">
        <v>85</v>
      </c>
      <c r="K24" s="4">
        <v>52</v>
      </c>
      <c r="L24" s="4">
        <v>54</v>
      </c>
      <c r="M24" s="4">
        <v>45</v>
      </c>
      <c r="N24" s="4">
        <v>9</v>
      </c>
      <c r="O24" s="4">
        <v>1</v>
      </c>
      <c r="Q24" s="283" t="s">
        <v>43</v>
      </c>
      <c r="R24" s="10" t="s">
        <v>6</v>
      </c>
      <c r="S24" s="4">
        <v>37</v>
      </c>
      <c r="T24" s="4">
        <v>85</v>
      </c>
      <c r="U24" s="4">
        <v>87</v>
      </c>
      <c r="V24" s="4">
        <v>120</v>
      </c>
      <c r="W24" s="4">
        <v>100</v>
      </c>
      <c r="X24" s="4">
        <v>138</v>
      </c>
      <c r="Y24" s="4">
        <v>87</v>
      </c>
      <c r="Z24" s="4">
        <v>76</v>
      </c>
      <c r="AA24" s="4">
        <v>38</v>
      </c>
      <c r="AB24" s="4">
        <v>58</v>
      </c>
    </row>
    <row r="25" spans="2:28" x14ac:dyDescent="0.35">
      <c r="B25" s="283"/>
      <c r="C25" s="10" t="s">
        <v>0</v>
      </c>
      <c r="D25" s="4">
        <v>200</v>
      </c>
      <c r="E25" s="4">
        <v>198</v>
      </c>
      <c r="F25" s="4">
        <v>157</v>
      </c>
      <c r="G25" s="4">
        <v>159</v>
      </c>
      <c r="H25" s="4">
        <v>151</v>
      </c>
      <c r="I25" s="4">
        <v>142</v>
      </c>
      <c r="J25" s="4">
        <v>161</v>
      </c>
      <c r="K25" s="4">
        <v>157</v>
      </c>
      <c r="L25" s="4">
        <v>147</v>
      </c>
      <c r="M25" s="11"/>
      <c r="N25" s="11"/>
      <c r="O25" s="11"/>
      <c r="Q25" s="283"/>
      <c r="R25" s="10" t="s">
        <v>0</v>
      </c>
      <c r="S25" s="4">
        <v>78</v>
      </c>
      <c r="T25" s="4">
        <v>115</v>
      </c>
      <c r="U25" s="4">
        <v>86</v>
      </c>
      <c r="V25" s="4">
        <v>66</v>
      </c>
      <c r="W25" s="4">
        <v>93</v>
      </c>
      <c r="X25" s="4">
        <v>69</v>
      </c>
      <c r="Y25" s="4">
        <v>81</v>
      </c>
      <c r="Z25" s="4">
        <v>106</v>
      </c>
      <c r="AA25" s="4">
        <v>48</v>
      </c>
      <c r="AB25" s="11"/>
    </row>
    <row r="26" spans="2:28" x14ac:dyDescent="0.35">
      <c r="B26" s="283"/>
      <c r="C26" s="10" t="s">
        <v>1</v>
      </c>
      <c r="D26" s="4">
        <v>868</v>
      </c>
      <c r="E26" s="4">
        <v>932</v>
      </c>
      <c r="F26" s="4">
        <v>1019</v>
      </c>
      <c r="G26" s="4">
        <v>1624</v>
      </c>
      <c r="H26" s="4">
        <v>1696</v>
      </c>
      <c r="I26" s="4">
        <v>1648</v>
      </c>
      <c r="J26" s="4">
        <v>836</v>
      </c>
      <c r="K26" s="4">
        <v>778</v>
      </c>
      <c r="L26" s="4">
        <v>757</v>
      </c>
      <c r="M26" s="11"/>
      <c r="N26" s="11"/>
      <c r="O26" s="11"/>
      <c r="Q26" s="283"/>
      <c r="R26" s="10" t="s">
        <v>1</v>
      </c>
      <c r="S26" s="4">
        <v>708</v>
      </c>
      <c r="T26" s="4">
        <v>1160</v>
      </c>
      <c r="U26" s="4">
        <v>1203</v>
      </c>
      <c r="V26" s="4">
        <v>1767</v>
      </c>
      <c r="W26" s="4">
        <v>1908</v>
      </c>
      <c r="X26" s="4">
        <v>1605</v>
      </c>
      <c r="Y26" s="4">
        <v>988</v>
      </c>
      <c r="Z26" s="4">
        <v>940</v>
      </c>
      <c r="AA26" s="4">
        <v>628</v>
      </c>
      <c r="AB26" s="11"/>
    </row>
    <row r="27" spans="2:28" x14ac:dyDescent="0.35">
      <c r="B27" s="283"/>
      <c r="C27" s="10" t="s">
        <v>3</v>
      </c>
      <c r="D27" s="4">
        <v>248</v>
      </c>
      <c r="E27" s="4">
        <v>543</v>
      </c>
      <c r="F27" s="4">
        <v>842</v>
      </c>
      <c r="G27" s="4">
        <v>485</v>
      </c>
      <c r="H27" s="4">
        <v>471</v>
      </c>
      <c r="I27" s="4">
        <v>441</v>
      </c>
      <c r="J27" s="4">
        <v>993</v>
      </c>
      <c r="K27" s="4">
        <v>638</v>
      </c>
      <c r="L27" s="4">
        <v>243</v>
      </c>
      <c r="M27" s="4">
        <v>745</v>
      </c>
      <c r="N27" s="4">
        <v>206</v>
      </c>
      <c r="O27" s="4">
        <v>68</v>
      </c>
      <c r="Q27" s="283"/>
      <c r="R27" s="10" t="s">
        <v>3</v>
      </c>
      <c r="S27" s="4">
        <v>306</v>
      </c>
      <c r="T27" s="4">
        <v>663</v>
      </c>
      <c r="U27" s="4">
        <v>1080</v>
      </c>
      <c r="V27" s="4">
        <v>675</v>
      </c>
      <c r="W27" s="4">
        <v>636</v>
      </c>
      <c r="X27" s="4">
        <v>697</v>
      </c>
      <c r="Y27" s="4">
        <v>1199</v>
      </c>
      <c r="Z27" s="4">
        <v>672</v>
      </c>
      <c r="AA27" s="4">
        <v>323</v>
      </c>
      <c r="AB27" s="4">
        <v>1543</v>
      </c>
    </row>
    <row r="28" spans="2:28" x14ac:dyDescent="0.35">
      <c r="B28" s="283"/>
      <c r="C28" s="10" t="s">
        <v>5</v>
      </c>
      <c r="D28" s="4">
        <v>427</v>
      </c>
      <c r="E28" s="4">
        <v>323</v>
      </c>
      <c r="F28" s="4">
        <v>268</v>
      </c>
      <c r="G28" s="4">
        <v>293</v>
      </c>
      <c r="H28" s="4">
        <v>305</v>
      </c>
      <c r="I28" s="4">
        <v>280</v>
      </c>
      <c r="J28" s="4">
        <v>292</v>
      </c>
      <c r="K28" s="4">
        <v>333</v>
      </c>
      <c r="L28" s="4">
        <v>404</v>
      </c>
      <c r="M28" s="4">
        <v>814</v>
      </c>
      <c r="N28" s="4">
        <v>126</v>
      </c>
      <c r="O28" s="11"/>
      <c r="Q28" s="283"/>
      <c r="R28" s="10" t="s">
        <v>5</v>
      </c>
      <c r="S28" s="4">
        <v>622</v>
      </c>
      <c r="T28" s="4">
        <v>1011</v>
      </c>
      <c r="U28" s="4">
        <v>876</v>
      </c>
      <c r="V28" s="4">
        <v>866</v>
      </c>
      <c r="W28" s="4">
        <v>898</v>
      </c>
      <c r="X28" s="4">
        <v>863</v>
      </c>
      <c r="Y28" s="4">
        <v>937</v>
      </c>
      <c r="Z28" s="4">
        <v>1023</v>
      </c>
      <c r="AA28" s="4">
        <v>597</v>
      </c>
      <c r="AB28" s="4">
        <v>2945</v>
      </c>
    </row>
    <row r="29" spans="2:28" x14ac:dyDescent="0.35">
      <c r="B29" s="283"/>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83"/>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35">
      <c r="B30" s="284" t="s">
        <v>122</v>
      </c>
      <c r="C30" s="10" t="s">
        <v>6</v>
      </c>
      <c r="D30" s="4">
        <v>26</v>
      </c>
      <c r="E30" s="4">
        <v>50</v>
      </c>
      <c r="F30" s="4">
        <v>55</v>
      </c>
      <c r="G30" s="4">
        <v>71</v>
      </c>
      <c r="H30" s="4">
        <v>89</v>
      </c>
      <c r="I30" s="4">
        <v>83</v>
      </c>
      <c r="J30" s="4">
        <v>81</v>
      </c>
      <c r="K30" s="4">
        <v>68</v>
      </c>
      <c r="L30" s="4">
        <v>38</v>
      </c>
      <c r="M30" s="11"/>
      <c r="N30" s="11"/>
      <c r="O30" s="11"/>
      <c r="Q30" s="284" t="s">
        <v>122</v>
      </c>
      <c r="R30" s="10" t="s">
        <v>6</v>
      </c>
      <c r="S30">
        <v>27</v>
      </c>
      <c r="T30">
        <v>50</v>
      </c>
      <c r="U30">
        <v>62</v>
      </c>
      <c r="V30">
        <v>90</v>
      </c>
      <c r="W30">
        <v>97</v>
      </c>
      <c r="X30">
        <v>74</v>
      </c>
      <c r="Y30">
        <v>85</v>
      </c>
      <c r="Z30">
        <v>51</v>
      </c>
      <c r="AA30">
        <v>19</v>
      </c>
      <c r="AB30" s="11"/>
    </row>
    <row r="31" spans="2:28" x14ac:dyDescent="0.35">
      <c r="B31" s="284"/>
      <c r="C31" s="10" t="s">
        <v>0</v>
      </c>
      <c r="D31" s="11"/>
      <c r="E31" s="4">
        <v>186</v>
      </c>
      <c r="F31" s="4">
        <v>333</v>
      </c>
      <c r="G31" s="4">
        <v>301</v>
      </c>
      <c r="H31" s="4">
        <v>285</v>
      </c>
      <c r="I31" s="4">
        <v>290</v>
      </c>
      <c r="J31" s="4">
        <v>281</v>
      </c>
      <c r="K31" s="4">
        <v>150</v>
      </c>
      <c r="L31" s="11"/>
      <c r="M31" s="11"/>
      <c r="N31" s="11"/>
      <c r="O31" s="11"/>
      <c r="Q31" s="284"/>
      <c r="R31" s="10" t="s">
        <v>0</v>
      </c>
      <c r="S31" s="11"/>
      <c r="T31" s="4">
        <v>105</v>
      </c>
      <c r="U31" s="4">
        <v>205</v>
      </c>
      <c r="V31" s="4">
        <v>195</v>
      </c>
      <c r="W31" s="4">
        <v>155</v>
      </c>
      <c r="X31" s="4">
        <v>172</v>
      </c>
      <c r="Y31" s="4">
        <v>154</v>
      </c>
      <c r="Z31" s="4">
        <v>68</v>
      </c>
      <c r="AA31" s="11"/>
      <c r="AB31" s="11"/>
    </row>
    <row r="32" spans="2:28" x14ac:dyDescent="0.35">
      <c r="B32" s="284"/>
      <c r="C32" s="10" t="s">
        <v>1</v>
      </c>
      <c r="D32" s="11"/>
      <c r="E32" s="4">
        <v>905</v>
      </c>
      <c r="F32" s="4">
        <v>1638</v>
      </c>
      <c r="G32" s="4">
        <v>1589</v>
      </c>
      <c r="H32" s="4">
        <v>1782</v>
      </c>
      <c r="I32" s="4">
        <v>1690</v>
      </c>
      <c r="J32" s="4">
        <v>1589</v>
      </c>
      <c r="K32" s="4">
        <v>716</v>
      </c>
      <c r="L32" s="11"/>
      <c r="M32" s="11"/>
      <c r="N32" s="11"/>
      <c r="O32" s="11"/>
      <c r="Q32" s="284"/>
      <c r="R32" s="10" t="s">
        <v>1</v>
      </c>
      <c r="S32" s="11"/>
      <c r="T32" s="4">
        <v>901</v>
      </c>
      <c r="U32" s="4">
        <v>1874</v>
      </c>
      <c r="V32" s="4">
        <v>2218</v>
      </c>
      <c r="W32" s="4">
        <v>2403</v>
      </c>
      <c r="X32" s="4">
        <v>2210</v>
      </c>
      <c r="Y32" s="4">
        <v>1770</v>
      </c>
      <c r="Z32" s="4">
        <v>635</v>
      </c>
      <c r="AA32" s="11"/>
      <c r="AB32" s="11"/>
    </row>
    <row r="33" spans="2:28" x14ac:dyDescent="0.35">
      <c r="B33" s="284"/>
      <c r="C33" s="10" t="s">
        <v>3</v>
      </c>
      <c r="D33" s="4">
        <v>1331</v>
      </c>
      <c r="E33" s="4">
        <v>1097</v>
      </c>
      <c r="F33" s="4">
        <v>859</v>
      </c>
      <c r="G33" s="4">
        <v>1094</v>
      </c>
      <c r="H33" s="4">
        <v>1308</v>
      </c>
      <c r="I33" s="4">
        <v>1151</v>
      </c>
      <c r="J33" s="4">
        <v>967</v>
      </c>
      <c r="K33" s="4">
        <v>1149</v>
      </c>
      <c r="L33" s="4">
        <v>1144</v>
      </c>
      <c r="M33" s="11"/>
      <c r="N33" s="11"/>
      <c r="O33" s="11"/>
      <c r="Q33" s="284"/>
      <c r="R33" s="10" t="s">
        <v>3</v>
      </c>
      <c r="S33" s="4">
        <v>1659</v>
      </c>
      <c r="T33" s="4">
        <v>1880</v>
      </c>
      <c r="U33" s="4">
        <v>1666</v>
      </c>
      <c r="V33" s="4">
        <v>2425</v>
      </c>
      <c r="W33" s="4">
        <v>2832</v>
      </c>
      <c r="X33" s="4">
        <v>2448</v>
      </c>
      <c r="Y33" s="4">
        <v>1692</v>
      </c>
      <c r="Z33" s="4">
        <v>1967</v>
      </c>
      <c r="AA33" s="4">
        <v>1554</v>
      </c>
      <c r="AB33" s="11"/>
    </row>
    <row r="34" spans="2:28" x14ac:dyDescent="0.35">
      <c r="B34" s="284"/>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84"/>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35">
      <c r="B35" s="283" t="s">
        <v>52</v>
      </c>
      <c r="C35" s="283"/>
      <c r="D35" s="4">
        <v>22671</v>
      </c>
      <c r="E35" s="4">
        <v>20179</v>
      </c>
      <c r="F35" s="4">
        <v>19302</v>
      </c>
      <c r="G35" s="4">
        <v>18485</v>
      </c>
      <c r="H35" s="4">
        <v>17747</v>
      </c>
      <c r="I35" s="4">
        <v>18221</v>
      </c>
      <c r="J35" s="4">
        <v>19503</v>
      </c>
      <c r="K35" s="4">
        <v>20421</v>
      </c>
      <c r="L35" s="4">
        <v>22709</v>
      </c>
      <c r="M35" s="4">
        <v>50018</v>
      </c>
      <c r="N35" s="4">
        <v>15858</v>
      </c>
      <c r="O35" s="4">
        <v>12391</v>
      </c>
      <c r="Q35" s="283" t="s">
        <v>52</v>
      </c>
      <c r="R35" s="283"/>
      <c r="S35" s="4">
        <v>27904</v>
      </c>
      <c r="T35" s="4">
        <v>27040</v>
      </c>
      <c r="U35" s="4">
        <v>25714</v>
      </c>
      <c r="V35" s="4">
        <v>25198</v>
      </c>
      <c r="W35" s="4">
        <v>24131</v>
      </c>
      <c r="X35" s="4">
        <v>24530</v>
      </c>
      <c r="Y35" s="4">
        <v>25949</v>
      </c>
      <c r="Z35" s="4">
        <v>27358</v>
      </c>
      <c r="AA35" s="4">
        <v>28208</v>
      </c>
      <c r="AB35" s="4">
        <v>58958</v>
      </c>
    </row>
    <row r="36" spans="2:28" x14ac:dyDescent="0.35">
      <c r="B36" s="258" t="s">
        <v>2</v>
      </c>
      <c r="C36" s="258"/>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58" t="s">
        <v>2</v>
      </c>
      <c r="R36" s="258"/>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35">
      <c r="B38" s="282" t="s">
        <v>47</v>
      </c>
      <c r="C38" s="282"/>
      <c r="D38" s="235" t="s">
        <v>50</v>
      </c>
      <c r="E38" s="235"/>
      <c r="F38" s="235"/>
      <c r="G38" s="235"/>
      <c r="H38" s="235"/>
      <c r="I38" s="235"/>
      <c r="J38" s="235"/>
      <c r="K38" s="235"/>
      <c r="L38" s="235"/>
      <c r="M38" s="235"/>
      <c r="N38" s="235"/>
      <c r="O38" s="235"/>
      <c r="Q38" s="282" t="s">
        <v>48</v>
      </c>
      <c r="R38" s="282"/>
      <c r="S38" s="235" t="s">
        <v>50</v>
      </c>
      <c r="T38" s="235"/>
      <c r="U38" s="235"/>
      <c r="V38" s="235"/>
      <c r="W38" s="235"/>
      <c r="X38" s="235"/>
      <c r="Y38" s="235"/>
      <c r="Z38" s="235"/>
      <c r="AA38" s="235"/>
      <c r="AB38" s="235"/>
    </row>
    <row r="39" spans="2:28" ht="15" customHeight="1" x14ac:dyDescent="0.35">
      <c r="B39" s="282"/>
      <c r="C39" s="282"/>
      <c r="D39" s="2">
        <v>1</v>
      </c>
      <c r="E39" s="2">
        <v>2</v>
      </c>
      <c r="F39" s="2">
        <v>3</v>
      </c>
      <c r="G39" s="2">
        <v>4</v>
      </c>
      <c r="H39" s="2">
        <v>5</v>
      </c>
      <c r="I39" s="2">
        <v>6</v>
      </c>
      <c r="J39" s="2">
        <v>7</v>
      </c>
      <c r="K39" s="2">
        <v>8</v>
      </c>
      <c r="L39" s="2">
        <v>9</v>
      </c>
      <c r="M39" s="2" t="s">
        <v>4</v>
      </c>
      <c r="N39" s="2" t="s">
        <v>119</v>
      </c>
      <c r="O39" s="2" t="s">
        <v>118</v>
      </c>
      <c r="Q39" s="282"/>
      <c r="R39" s="282"/>
      <c r="S39" s="2">
        <v>1</v>
      </c>
      <c r="T39" s="2">
        <v>2</v>
      </c>
      <c r="U39" s="2">
        <v>3</v>
      </c>
      <c r="V39" s="2">
        <v>4</v>
      </c>
      <c r="W39" s="2">
        <v>5</v>
      </c>
      <c r="X39" s="2">
        <v>6</v>
      </c>
      <c r="Y39" s="2">
        <v>7</v>
      </c>
      <c r="Z39" s="2">
        <v>8</v>
      </c>
      <c r="AA39" s="2">
        <v>9</v>
      </c>
      <c r="AB39" s="9" t="s">
        <v>4</v>
      </c>
    </row>
    <row r="40" spans="2:28" x14ac:dyDescent="0.35">
      <c r="B40" s="283" t="s">
        <v>43</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83" t="s">
        <v>43</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35">
      <c r="B41" s="283"/>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83"/>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35">
      <c r="B42" s="283"/>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83"/>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35">
      <c r="B43" s="283"/>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83"/>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35">
      <c r="B44" s="283"/>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83"/>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35">
      <c r="B45" s="283"/>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83"/>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35">
      <c r="B46" s="283"/>
      <c r="C46" s="10" t="s">
        <v>51</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83"/>
      <c r="R46" s="10" t="s">
        <v>51</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35">
      <c r="B47" s="284" t="s">
        <v>122</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84" t="s">
        <v>122</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35">
      <c r="B48" s="284"/>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84"/>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35">
      <c r="B49" s="284"/>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84"/>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35">
      <c r="B50" s="284"/>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84"/>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35">
      <c r="B51" s="284"/>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84"/>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35">
      <c r="B52" s="284"/>
      <c r="C52" s="10" t="s">
        <v>51</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84"/>
      <c r="R52" s="10" t="s">
        <v>51</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35">
      <c r="B53" s="283" t="s">
        <v>120</v>
      </c>
      <c r="C53" s="283"/>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83" t="s">
        <v>120</v>
      </c>
      <c r="R53" s="283"/>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35">
      <c r="B54" s="283" t="s">
        <v>52</v>
      </c>
      <c r="C54" s="283"/>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83" t="s">
        <v>52</v>
      </c>
      <c r="R54" s="283"/>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35">
      <c r="B56" s="282" t="s">
        <v>47</v>
      </c>
      <c r="C56" s="282"/>
      <c r="D56" s="235" t="s">
        <v>151</v>
      </c>
      <c r="E56" s="235"/>
      <c r="F56" s="235"/>
      <c r="G56" s="235"/>
      <c r="H56" s="235"/>
      <c r="I56" s="235"/>
      <c r="J56" s="235"/>
      <c r="K56" s="235"/>
      <c r="L56" s="235"/>
      <c r="M56" s="235"/>
      <c r="N56" s="235"/>
      <c r="O56" s="235"/>
      <c r="Q56" s="282" t="s">
        <v>48</v>
      </c>
      <c r="R56" s="282"/>
      <c r="S56" s="235" t="s">
        <v>151</v>
      </c>
      <c r="T56" s="235"/>
      <c r="U56" s="235"/>
      <c r="V56" s="235"/>
      <c r="W56" s="235"/>
      <c r="X56" s="235"/>
      <c r="Y56" s="235"/>
      <c r="Z56" s="235"/>
      <c r="AA56" s="235"/>
      <c r="AB56" s="235"/>
    </row>
    <row r="57" spans="2:28" x14ac:dyDescent="0.35">
      <c r="B57" s="282"/>
      <c r="C57" s="282"/>
      <c r="D57" s="2">
        <v>1</v>
      </c>
      <c r="E57" s="2">
        <v>2</v>
      </c>
      <c r="F57" s="2">
        <v>3</v>
      </c>
      <c r="G57" s="2">
        <v>4</v>
      </c>
      <c r="H57" s="2">
        <v>5</v>
      </c>
      <c r="I57" s="2">
        <v>6</v>
      </c>
      <c r="J57" s="2">
        <v>7</v>
      </c>
      <c r="K57" s="2">
        <v>8</v>
      </c>
      <c r="L57" s="2">
        <v>9</v>
      </c>
      <c r="M57" s="9" t="s">
        <v>4</v>
      </c>
      <c r="N57" s="2" t="s">
        <v>119</v>
      </c>
      <c r="O57" s="2" t="s">
        <v>118</v>
      </c>
      <c r="Q57" s="282"/>
      <c r="R57" s="282"/>
      <c r="S57" s="2">
        <v>1</v>
      </c>
      <c r="T57" s="2">
        <v>2</v>
      </c>
      <c r="U57" s="2">
        <v>3</v>
      </c>
      <c r="V57" s="2">
        <v>4</v>
      </c>
      <c r="W57" s="2">
        <v>5</v>
      </c>
      <c r="X57" s="2">
        <v>6</v>
      </c>
      <c r="Y57" s="2">
        <v>7</v>
      </c>
      <c r="Z57" s="2">
        <v>8</v>
      </c>
      <c r="AA57" s="2">
        <v>9</v>
      </c>
      <c r="AB57" s="9" t="s">
        <v>4</v>
      </c>
    </row>
    <row r="58" spans="2:28" x14ac:dyDescent="0.35">
      <c r="B58" s="283" t="s">
        <v>46</v>
      </c>
      <c r="C58" s="10" t="s">
        <v>6</v>
      </c>
      <c r="D58" s="13"/>
      <c r="E58" s="13"/>
      <c r="F58" s="13"/>
      <c r="G58" s="13"/>
      <c r="H58" s="13"/>
      <c r="I58" s="13"/>
      <c r="J58" s="13"/>
      <c r="K58" s="13"/>
      <c r="L58" s="13"/>
      <c r="M58" s="13"/>
      <c r="N58" s="13"/>
      <c r="O58" s="13"/>
      <c r="Q58" s="283" t="s">
        <v>46</v>
      </c>
      <c r="R58" s="10" t="s">
        <v>6</v>
      </c>
      <c r="S58" s="13"/>
      <c r="T58" s="13"/>
      <c r="U58" s="13"/>
      <c r="V58" s="13"/>
      <c r="W58" s="13"/>
      <c r="X58" s="13"/>
      <c r="Y58" s="13"/>
      <c r="Z58" s="13"/>
      <c r="AA58" s="13"/>
      <c r="AB58" s="13"/>
    </row>
    <row r="59" spans="2:28" x14ac:dyDescent="0.35">
      <c r="B59" s="283"/>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83"/>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35">
      <c r="B60" s="283"/>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83"/>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35">
      <c r="B61" s="283"/>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83"/>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35">
      <c r="B62" s="283"/>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83"/>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35">
      <c r="B63" s="283"/>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83"/>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35">
      <c r="B64" s="279" t="s">
        <v>123</v>
      </c>
      <c r="C64" s="14" t="s">
        <v>6</v>
      </c>
      <c r="D64" s="13"/>
      <c r="E64" s="13"/>
      <c r="F64" s="13"/>
      <c r="G64" s="13"/>
      <c r="H64" s="13"/>
      <c r="I64" s="13"/>
      <c r="J64" s="13"/>
      <c r="K64" s="13"/>
      <c r="L64" s="13"/>
      <c r="M64" s="13"/>
      <c r="N64" s="11"/>
      <c r="O64" s="11"/>
      <c r="Q64" s="284" t="s">
        <v>123</v>
      </c>
      <c r="R64" s="14" t="s">
        <v>6</v>
      </c>
      <c r="S64" s="13"/>
      <c r="T64" s="13"/>
      <c r="U64" s="13"/>
      <c r="V64" s="13"/>
      <c r="W64" s="13"/>
      <c r="X64" s="13"/>
      <c r="Y64" s="13"/>
      <c r="Z64" s="13"/>
      <c r="AA64" s="13"/>
      <c r="AB64" s="13"/>
    </row>
    <row r="65" spans="2:28" x14ac:dyDescent="0.35">
      <c r="B65" s="280"/>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84"/>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35">
      <c r="B66" s="280"/>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84"/>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35">
      <c r="B67" s="280"/>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84"/>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35">
      <c r="B68" s="281"/>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84"/>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35">
      <c r="B69" s="279" t="s">
        <v>154</v>
      </c>
      <c r="C69" s="2" t="s">
        <v>127</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79" t="s">
        <v>154</v>
      </c>
      <c r="R69" s="2" t="s">
        <v>127</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35">
      <c r="B70" s="280"/>
      <c r="C70" s="2" t="s">
        <v>126</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80"/>
      <c r="R70" s="2" t="s">
        <v>126</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35">
      <c r="B71" s="280"/>
      <c r="C71" s="14" t="s">
        <v>128</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80"/>
      <c r="R71" s="14" t="s">
        <v>128</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35">
      <c r="B72" s="281"/>
      <c r="C72" s="14" t="s">
        <v>129</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81"/>
      <c r="R72" s="14" t="s">
        <v>129</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35">
      <c r="B73" s="12"/>
      <c r="C73" s="12"/>
    </row>
    <row r="74" spans="2:28" x14ac:dyDescent="0.35">
      <c r="B74" s="282" t="s">
        <v>47</v>
      </c>
      <c r="C74" s="282"/>
      <c r="D74" s="235" t="s">
        <v>150</v>
      </c>
      <c r="E74" s="235"/>
      <c r="F74" s="235"/>
      <c r="G74" s="235"/>
      <c r="H74" s="235"/>
      <c r="I74" s="235"/>
      <c r="J74" s="235"/>
      <c r="K74" s="235"/>
      <c r="L74" s="235"/>
      <c r="M74" s="235"/>
      <c r="N74" s="235"/>
      <c r="O74" s="235"/>
      <c r="Q74" s="282" t="s">
        <v>48</v>
      </c>
      <c r="R74" s="282"/>
      <c r="S74" s="235" t="s">
        <v>150</v>
      </c>
      <c r="T74" s="235"/>
      <c r="U74" s="235"/>
      <c r="V74" s="235"/>
      <c r="W74" s="235"/>
      <c r="X74" s="235"/>
      <c r="Y74" s="235"/>
      <c r="Z74" s="235"/>
      <c r="AA74" s="235"/>
      <c r="AB74" s="235"/>
    </row>
    <row r="75" spans="2:28" x14ac:dyDescent="0.35">
      <c r="B75" s="282"/>
      <c r="C75" s="282"/>
      <c r="D75" s="2">
        <v>1</v>
      </c>
      <c r="E75" s="2">
        <v>2</v>
      </c>
      <c r="F75" s="2">
        <v>3</v>
      </c>
      <c r="G75" s="2">
        <v>4</v>
      </c>
      <c r="H75" s="2">
        <v>5</v>
      </c>
      <c r="I75" s="2">
        <v>6</v>
      </c>
      <c r="J75" s="2">
        <v>7</v>
      </c>
      <c r="K75" s="2">
        <v>8</v>
      </c>
      <c r="L75" s="2">
        <v>9</v>
      </c>
      <c r="M75" s="9" t="s">
        <v>4</v>
      </c>
      <c r="N75" s="2" t="s">
        <v>119</v>
      </c>
      <c r="O75" s="2" t="s">
        <v>118</v>
      </c>
      <c r="Q75" s="282"/>
      <c r="R75" s="282"/>
      <c r="S75" s="2">
        <v>1</v>
      </c>
      <c r="T75" s="2">
        <v>2</v>
      </c>
      <c r="U75" s="2">
        <v>3</v>
      </c>
      <c r="V75" s="2">
        <v>4</v>
      </c>
      <c r="W75" s="2">
        <v>5</v>
      </c>
      <c r="X75" s="2">
        <v>6</v>
      </c>
      <c r="Y75" s="2">
        <v>7</v>
      </c>
      <c r="Z75" s="2">
        <v>8</v>
      </c>
      <c r="AA75" s="2">
        <v>9</v>
      </c>
      <c r="AB75" s="9" t="s">
        <v>4</v>
      </c>
    </row>
    <row r="76" spans="2:28" x14ac:dyDescent="0.35">
      <c r="B76" s="283" t="s">
        <v>43</v>
      </c>
      <c r="C76" s="10" t="s">
        <v>6</v>
      </c>
      <c r="D76" s="13"/>
      <c r="E76" s="13"/>
      <c r="F76" s="13"/>
      <c r="G76" s="13"/>
      <c r="H76" s="13"/>
      <c r="I76" s="13"/>
      <c r="J76" s="13"/>
      <c r="K76" s="13"/>
      <c r="L76" s="13"/>
      <c r="M76" s="13"/>
      <c r="N76" s="13"/>
      <c r="O76" s="13"/>
      <c r="Q76" s="283" t="s">
        <v>43</v>
      </c>
      <c r="R76" s="10" t="s">
        <v>6</v>
      </c>
      <c r="S76" s="13"/>
      <c r="T76" s="13"/>
      <c r="U76" s="13"/>
      <c r="V76" s="13"/>
      <c r="W76" s="13"/>
      <c r="X76" s="13"/>
      <c r="Y76" s="13"/>
      <c r="Z76" s="13"/>
      <c r="AA76" s="13"/>
      <c r="AB76" s="13"/>
    </row>
    <row r="77" spans="2:28" x14ac:dyDescent="0.35">
      <c r="B77" s="283"/>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83"/>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35">
      <c r="B78" s="283"/>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83"/>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35">
      <c r="B79" s="283"/>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83"/>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35">
      <c r="B80" s="283"/>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83"/>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35">
      <c r="B81" s="283"/>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83"/>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35">
      <c r="B82" s="284" t="s">
        <v>122</v>
      </c>
      <c r="C82" s="14" t="s">
        <v>6</v>
      </c>
      <c r="D82" s="13"/>
      <c r="E82" s="13"/>
      <c r="F82" s="13"/>
      <c r="G82" s="13"/>
      <c r="H82" s="13"/>
      <c r="I82" s="13"/>
      <c r="J82" s="13"/>
      <c r="K82" s="13"/>
      <c r="L82" s="13"/>
      <c r="M82" s="13"/>
      <c r="N82" s="13"/>
      <c r="O82" s="13"/>
      <c r="Q82" s="284" t="s">
        <v>122</v>
      </c>
      <c r="R82" s="14" t="s">
        <v>6</v>
      </c>
      <c r="S82" s="13"/>
      <c r="T82" s="13"/>
      <c r="U82" s="13"/>
      <c r="V82" s="13"/>
      <c r="W82" s="13"/>
      <c r="X82" s="13"/>
      <c r="Y82" s="13"/>
      <c r="Z82" s="13"/>
      <c r="AA82" s="13"/>
      <c r="AB82" s="13"/>
    </row>
    <row r="83" spans="2:28" x14ac:dyDescent="0.35">
      <c r="B83" s="284"/>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84"/>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35">
      <c r="B84" s="284"/>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84"/>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35">
      <c r="B85" s="284"/>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84"/>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35">
      <c r="B86" s="284"/>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84"/>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35">
      <c r="B88" s="282" t="s">
        <v>47</v>
      </c>
      <c r="C88" s="282"/>
      <c r="D88" s="236" t="s">
        <v>152</v>
      </c>
      <c r="E88" s="237"/>
      <c r="F88" s="237"/>
      <c r="G88" s="237"/>
      <c r="H88" s="237"/>
      <c r="I88" s="237"/>
      <c r="J88" s="237"/>
      <c r="K88" s="237"/>
      <c r="L88" s="237"/>
      <c r="M88" s="238"/>
      <c r="Q88" s="282" t="s">
        <v>48</v>
      </c>
      <c r="R88" s="282"/>
      <c r="S88" s="235" t="s">
        <v>152</v>
      </c>
      <c r="T88" s="235"/>
      <c r="U88" s="235"/>
      <c r="V88" s="235"/>
      <c r="W88" s="235"/>
      <c r="X88" s="235"/>
      <c r="Y88" s="235"/>
      <c r="Z88" s="235"/>
      <c r="AA88" s="235"/>
      <c r="AB88" s="235"/>
    </row>
    <row r="89" spans="2:28" x14ac:dyDescent="0.35">
      <c r="B89" s="282"/>
      <c r="C89" s="282"/>
      <c r="D89" s="2">
        <v>1</v>
      </c>
      <c r="E89" s="2">
        <v>2</v>
      </c>
      <c r="F89" s="2">
        <v>3</v>
      </c>
      <c r="G89" s="2">
        <v>4</v>
      </c>
      <c r="H89" s="2">
        <v>5</v>
      </c>
      <c r="I89" s="2">
        <v>6</v>
      </c>
      <c r="J89" s="2">
        <v>7</v>
      </c>
      <c r="K89" s="2">
        <v>8</v>
      </c>
      <c r="L89" s="2">
        <v>9</v>
      </c>
      <c r="M89" s="9" t="s">
        <v>11</v>
      </c>
      <c r="Q89" s="282"/>
      <c r="R89" s="282"/>
      <c r="S89" s="2">
        <v>1</v>
      </c>
      <c r="T89" s="2">
        <v>2</v>
      </c>
      <c r="U89" s="2">
        <v>3</v>
      </c>
      <c r="V89" s="2">
        <v>4</v>
      </c>
      <c r="W89" s="2">
        <v>5</v>
      </c>
      <c r="X89" s="2">
        <v>6</v>
      </c>
      <c r="Y89" s="2">
        <v>7</v>
      </c>
      <c r="Z89" s="2">
        <v>8</v>
      </c>
      <c r="AA89" s="2">
        <v>9</v>
      </c>
      <c r="AB89" s="9" t="s">
        <v>11</v>
      </c>
    </row>
    <row r="90" spans="2:28" x14ac:dyDescent="0.35">
      <c r="B90" s="279" t="s">
        <v>44</v>
      </c>
      <c r="C90" s="2" t="s">
        <v>127</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79" t="s">
        <v>44</v>
      </c>
      <c r="R90" s="2" t="s">
        <v>127</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35">
      <c r="B91" s="280"/>
      <c r="C91" s="2" t="s">
        <v>126</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80"/>
      <c r="R91" s="2" t="s">
        <v>126</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35">
      <c r="B92" s="280"/>
      <c r="C92" s="14" t="s">
        <v>128</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80"/>
      <c r="R92" s="14" t="s">
        <v>128</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35">
      <c r="B93" s="281"/>
      <c r="C93" s="14" t="s">
        <v>129</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81"/>
      <c r="R93" s="14" t="s">
        <v>129</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35">
      <c r="B94" s="279" t="s">
        <v>46</v>
      </c>
      <c r="C94" s="2" t="s">
        <v>127</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79" t="s">
        <v>46</v>
      </c>
      <c r="R94" s="2" t="s">
        <v>127</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35">
      <c r="B95" s="280"/>
      <c r="C95" s="2" t="s">
        <v>126</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80"/>
      <c r="R95" s="2" t="s">
        <v>126</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35">
      <c r="B96" s="280"/>
      <c r="C96" s="14" t="s">
        <v>128</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80"/>
      <c r="R96" s="14" t="s">
        <v>128</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35">
      <c r="B97" s="281"/>
      <c r="C97" s="14" t="s">
        <v>129</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81"/>
      <c r="R97" s="14" t="s">
        <v>129</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35">
      <c r="B98" s="279" t="s">
        <v>153</v>
      </c>
      <c r="C98" s="2" t="s">
        <v>127</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79" t="s">
        <v>153</v>
      </c>
      <c r="R98" s="2" t="s">
        <v>127</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35">
      <c r="B99" s="280"/>
      <c r="C99" s="2" t="s">
        <v>126</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80"/>
      <c r="R99" s="2" t="s">
        <v>126</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35">
      <c r="B100" s="280"/>
      <c r="C100" s="14" t="s">
        <v>128</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80"/>
      <c r="R100" s="14" t="s">
        <v>128</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35">
      <c r="B101" s="281"/>
      <c r="C101" s="14" t="s">
        <v>129</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81"/>
      <c r="R101" s="14" t="s">
        <v>129</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5" x14ac:dyDescent="0.35">
      <c r="B103" s="273" t="s">
        <v>109</v>
      </c>
      <c r="C103" s="273"/>
      <c r="D103" s="273"/>
      <c r="E103" s="273"/>
      <c r="F103" s="273"/>
      <c r="G103" s="273"/>
      <c r="H103" s="273"/>
      <c r="I103" s="273"/>
      <c r="J103" s="273"/>
      <c r="K103" s="273"/>
      <c r="L103" s="273"/>
      <c r="M103" s="273"/>
      <c r="Q103" s="5"/>
      <c r="R103" s="5"/>
      <c r="S103" s="5"/>
      <c r="T103" s="5"/>
      <c r="U103" s="5"/>
      <c r="V103" s="5"/>
      <c r="W103" s="5"/>
      <c r="X103" s="5"/>
      <c r="Y103" s="5"/>
    </row>
    <row r="105" spans="2:28" ht="15" customHeight="1" x14ac:dyDescent="0.35">
      <c r="D105" s="285" t="s">
        <v>108</v>
      </c>
      <c r="E105" s="285"/>
      <c r="F105" s="285"/>
      <c r="G105" s="285"/>
      <c r="H105" s="285"/>
      <c r="I105" s="285"/>
      <c r="J105" s="285"/>
      <c r="K105" s="285"/>
      <c r="L105" s="285"/>
      <c r="M105" s="285"/>
      <c r="T105" s="7"/>
      <c r="U105" s="7"/>
      <c r="V105" s="7"/>
      <c r="W105" s="7"/>
      <c r="X105" s="7"/>
      <c r="Y105" s="7"/>
      <c r="Z105" s="7"/>
    </row>
    <row r="106" spans="2:28" ht="15" customHeight="1" x14ac:dyDescent="0.3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35">
      <c r="B107" s="279" t="s">
        <v>46</v>
      </c>
      <c r="C107" s="14" t="s">
        <v>6</v>
      </c>
      <c r="D107" s="286" t="s">
        <v>85</v>
      </c>
      <c r="E107" s="287"/>
      <c r="F107" s="287"/>
      <c r="G107" s="287"/>
      <c r="H107" s="287"/>
      <c r="I107" s="287"/>
      <c r="J107" s="287"/>
      <c r="K107" s="287"/>
      <c r="L107" s="287"/>
      <c r="M107" s="288"/>
      <c r="R107" s="7"/>
      <c r="S107" s="7"/>
      <c r="T107" s="7"/>
      <c r="U107" s="7"/>
      <c r="V107" s="7"/>
      <c r="W107" s="7"/>
      <c r="X107" s="7"/>
      <c r="Y107" s="7"/>
    </row>
    <row r="108" spans="2:28" x14ac:dyDescent="0.35">
      <c r="B108" s="280"/>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29" x14ac:dyDescent="0.35">
      <c r="B109" s="280"/>
      <c r="C109" s="14" t="s">
        <v>1</v>
      </c>
      <c r="D109" s="19" t="s">
        <v>57</v>
      </c>
      <c r="E109" s="19" t="s">
        <v>58</v>
      </c>
      <c r="F109" s="19" t="s">
        <v>59</v>
      </c>
      <c r="G109" s="19" t="s">
        <v>60</v>
      </c>
      <c r="H109" s="19" t="s">
        <v>61</v>
      </c>
      <c r="I109" s="19" t="s">
        <v>62</v>
      </c>
      <c r="J109" s="19" t="s">
        <v>63</v>
      </c>
      <c r="K109" s="19" t="s">
        <v>64</v>
      </c>
      <c r="L109" s="19" t="s">
        <v>65</v>
      </c>
      <c r="M109" s="20"/>
    </row>
    <row r="110" spans="2:28" x14ac:dyDescent="0.35">
      <c r="B110" s="280"/>
      <c r="C110" s="14" t="s">
        <v>3</v>
      </c>
      <c r="D110" s="19" t="s">
        <v>66</v>
      </c>
      <c r="E110" s="19" t="s">
        <v>67</v>
      </c>
      <c r="F110" s="19" t="s">
        <v>68</v>
      </c>
      <c r="G110" s="19" t="s">
        <v>69</v>
      </c>
      <c r="H110" s="19" t="s">
        <v>70</v>
      </c>
      <c r="I110" s="19" t="s">
        <v>71</v>
      </c>
      <c r="J110" s="19" t="s">
        <v>72</v>
      </c>
      <c r="K110" s="19" t="s">
        <v>73</v>
      </c>
      <c r="L110" s="19" t="s">
        <v>74</v>
      </c>
      <c r="M110" s="21" t="s">
        <v>45</v>
      </c>
    </row>
    <row r="111" spans="2:28" x14ac:dyDescent="0.35">
      <c r="B111" s="280"/>
      <c r="C111" s="14" t="s">
        <v>5</v>
      </c>
      <c r="D111" s="19" t="s">
        <v>75</v>
      </c>
      <c r="E111" s="19" t="s">
        <v>76</v>
      </c>
      <c r="F111" s="19" t="s">
        <v>77</v>
      </c>
      <c r="G111" s="19" t="s">
        <v>78</v>
      </c>
      <c r="H111" s="19" t="s">
        <v>79</v>
      </c>
      <c r="I111" s="19" t="s">
        <v>80</v>
      </c>
      <c r="J111" s="19" t="s">
        <v>81</v>
      </c>
      <c r="K111" s="19" t="s">
        <v>82</v>
      </c>
      <c r="L111" s="19" t="s">
        <v>83</v>
      </c>
      <c r="M111" s="21" t="s">
        <v>84</v>
      </c>
    </row>
    <row r="112" spans="2:28" x14ac:dyDescent="0.35">
      <c r="B112" s="281"/>
      <c r="C112" s="14" t="s">
        <v>2</v>
      </c>
      <c r="D112" s="276" t="s">
        <v>86</v>
      </c>
      <c r="E112" s="277"/>
      <c r="F112" s="277"/>
      <c r="G112" s="277"/>
      <c r="H112" s="277"/>
      <c r="I112" s="277"/>
      <c r="J112" s="277"/>
      <c r="K112" s="277"/>
      <c r="L112" s="277"/>
      <c r="M112" s="278"/>
    </row>
    <row r="113" spans="2:13" ht="15" customHeight="1" x14ac:dyDescent="0.35">
      <c r="B113" s="284" t="s">
        <v>123</v>
      </c>
      <c r="C113" s="14" t="s">
        <v>6</v>
      </c>
      <c r="D113" s="289" t="s">
        <v>85</v>
      </c>
      <c r="E113" s="290"/>
      <c r="F113" s="290"/>
      <c r="G113" s="290"/>
      <c r="H113" s="290"/>
      <c r="I113" s="290"/>
      <c r="J113" s="290"/>
      <c r="K113" s="290"/>
      <c r="L113" s="290"/>
      <c r="M113" s="291"/>
    </row>
    <row r="114" spans="2:13" ht="29" x14ac:dyDescent="0.35">
      <c r="B114" s="284"/>
      <c r="C114" s="14" t="s">
        <v>0</v>
      </c>
      <c r="D114" s="20"/>
      <c r="E114" s="19" t="s">
        <v>95</v>
      </c>
      <c r="F114" s="19" t="s">
        <v>96</v>
      </c>
      <c r="G114" s="19" t="s">
        <v>97</v>
      </c>
      <c r="H114" s="19" t="s">
        <v>98</v>
      </c>
      <c r="I114" s="19" t="s">
        <v>96</v>
      </c>
      <c r="J114" s="19" t="s">
        <v>97</v>
      </c>
      <c r="K114" s="19" t="s">
        <v>99</v>
      </c>
      <c r="L114" s="20"/>
      <c r="M114" s="20"/>
    </row>
    <row r="115" spans="2:13" x14ac:dyDescent="0.35">
      <c r="B115" s="284"/>
      <c r="C115" s="14" t="s">
        <v>1</v>
      </c>
      <c r="D115" s="20"/>
      <c r="E115" s="19" t="s">
        <v>101</v>
      </c>
      <c r="F115" s="19" t="s">
        <v>102</v>
      </c>
      <c r="G115" s="19" t="s">
        <v>100</v>
      </c>
      <c r="H115" s="19" t="s">
        <v>103</v>
      </c>
      <c r="I115" s="19" t="s">
        <v>104</v>
      </c>
      <c r="J115" s="19" t="s">
        <v>105</v>
      </c>
      <c r="K115" s="19" t="s">
        <v>106</v>
      </c>
      <c r="L115" s="20"/>
      <c r="M115" s="20"/>
    </row>
    <row r="116" spans="2:13" x14ac:dyDescent="0.35">
      <c r="B116" s="284"/>
      <c r="C116" s="14" t="s">
        <v>3</v>
      </c>
      <c r="D116" s="23" t="s">
        <v>87</v>
      </c>
      <c r="E116" s="23" t="s">
        <v>88</v>
      </c>
      <c r="F116" s="23" t="s">
        <v>89</v>
      </c>
      <c r="G116" s="23" t="s">
        <v>90</v>
      </c>
      <c r="H116" s="23" t="s">
        <v>91</v>
      </c>
      <c r="I116" s="23" t="s">
        <v>92</v>
      </c>
      <c r="J116" s="23" t="s">
        <v>93</v>
      </c>
      <c r="K116" s="23" t="s">
        <v>94</v>
      </c>
      <c r="L116" s="23" t="s">
        <v>107</v>
      </c>
      <c r="M116" s="20"/>
    </row>
    <row r="117" spans="2:13" x14ac:dyDescent="0.35">
      <c r="B117" s="284"/>
      <c r="C117" s="14" t="s">
        <v>2</v>
      </c>
      <c r="D117" s="276" t="s">
        <v>86</v>
      </c>
      <c r="E117" s="277"/>
      <c r="F117" s="277"/>
      <c r="G117" s="277"/>
      <c r="H117" s="277"/>
      <c r="I117" s="277"/>
      <c r="J117" s="277"/>
      <c r="K117" s="277"/>
      <c r="L117" s="278"/>
      <c r="M117" s="20"/>
    </row>
    <row r="118" spans="2:13" ht="15" customHeight="1" x14ac:dyDescent="0.35">
      <c r="B118" s="279" t="s">
        <v>157</v>
      </c>
      <c r="C118" s="2" t="s">
        <v>127</v>
      </c>
      <c r="D118" s="25"/>
      <c r="E118" s="25"/>
      <c r="F118" s="24">
        <v>1</v>
      </c>
      <c r="G118" s="24" t="s">
        <v>67</v>
      </c>
      <c r="H118" s="24" t="s">
        <v>137</v>
      </c>
      <c r="I118" s="24" t="s">
        <v>141</v>
      </c>
      <c r="J118" s="24" t="s">
        <v>146</v>
      </c>
      <c r="K118" s="24" t="s">
        <v>147</v>
      </c>
      <c r="L118" s="24" t="s">
        <v>148</v>
      </c>
      <c r="M118" s="25"/>
    </row>
    <row r="119" spans="2:13" x14ac:dyDescent="0.35">
      <c r="B119" s="280"/>
      <c r="C119" s="2" t="s">
        <v>126</v>
      </c>
      <c r="D119" s="25"/>
      <c r="E119" s="24">
        <v>1</v>
      </c>
      <c r="F119" s="24">
        <v>2</v>
      </c>
      <c r="G119" s="24" t="s">
        <v>134</v>
      </c>
      <c r="H119" s="24" t="s">
        <v>138</v>
      </c>
      <c r="I119" s="24" t="s">
        <v>142</v>
      </c>
      <c r="J119" s="24" t="s">
        <v>143</v>
      </c>
      <c r="K119" s="24" t="s">
        <v>144</v>
      </c>
      <c r="L119" s="24" t="s">
        <v>145</v>
      </c>
      <c r="M119" s="25"/>
    </row>
    <row r="120" spans="2:13" x14ac:dyDescent="0.35">
      <c r="B120" s="280"/>
      <c r="C120" s="14" t="s">
        <v>128</v>
      </c>
      <c r="D120" s="24" t="s">
        <v>124</v>
      </c>
      <c r="E120" s="24" t="s">
        <v>130</v>
      </c>
      <c r="F120" s="24" t="s">
        <v>132</v>
      </c>
      <c r="G120" s="24" t="s">
        <v>135</v>
      </c>
      <c r="H120" s="24" t="s">
        <v>139</v>
      </c>
      <c r="I120" s="24" t="s">
        <v>149</v>
      </c>
      <c r="J120" s="24">
        <v>8</v>
      </c>
      <c r="K120" s="24">
        <v>9</v>
      </c>
      <c r="L120" s="25"/>
      <c r="M120" s="25"/>
    </row>
    <row r="121" spans="2:13" x14ac:dyDescent="0.35">
      <c r="B121" s="281"/>
      <c r="C121" s="14" t="s">
        <v>129</v>
      </c>
      <c r="D121" s="24" t="s">
        <v>125</v>
      </c>
      <c r="E121" s="24" t="s">
        <v>131</v>
      </c>
      <c r="F121" s="24" t="s">
        <v>133</v>
      </c>
      <c r="G121" s="24" t="s">
        <v>136</v>
      </c>
      <c r="H121" s="24" t="s">
        <v>140</v>
      </c>
      <c r="I121" s="24" t="s">
        <v>73</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rgb="FFFF6600"/>
  </sheetPr>
  <dimension ref="B2:AO99"/>
  <sheetViews>
    <sheetView topLeftCell="J37" zoomScale="72" zoomScaleNormal="85" workbookViewId="0">
      <selection activeCell="Z59" sqref="Z59"/>
    </sheetView>
  </sheetViews>
  <sheetFormatPr defaultRowHeight="14.5" x14ac:dyDescent="0.35"/>
  <cols>
    <col min="7" max="7" width="8.81640625" bestFit="1" customWidth="1"/>
    <col min="9" max="13" width="8.81640625" bestFit="1" customWidth="1"/>
    <col min="15" max="20" width="8.81640625" bestFit="1" customWidth="1"/>
    <col min="21" max="21" width="8.7265625" customWidth="1"/>
    <col min="22" max="22" width="8.81640625" customWidth="1"/>
    <col min="23" max="27" width="8.81640625" bestFit="1" customWidth="1"/>
    <col min="31" max="31" width="9.81640625" customWidth="1"/>
  </cols>
  <sheetData>
    <row r="2" spans="2:31" ht="18.5" x14ac:dyDescent="0.45">
      <c r="B2" s="243" t="s">
        <v>287</v>
      </c>
      <c r="C2" s="243"/>
      <c r="D2" s="243"/>
      <c r="E2" s="243"/>
      <c r="F2" s="243"/>
      <c r="G2" s="243"/>
      <c r="H2" s="243"/>
      <c r="I2" s="243"/>
      <c r="J2" s="243"/>
      <c r="K2" s="243"/>
      <c r="L2" s="243"/>
      <c r="M2" s="243"/>
      <c r="N2" s="243"/>
      <c r="O2" s="243"/>
      <c r="P2" s="243"/>
      <c r="Q2" s="243"/>
      <c r="R2" s="243"/>
      <c r="S2" s="243"/>
      <c r="T2" s="243"/>
      <c r="U2" s="243"/>
      <c r="V2" s="243"/>
    </row>
    <row r="3" spans="2:31" ht="75" customHeight="1" x14ac:dyDescent="0.35">
      <c r="B3" s="244" t="s">
        <v>296</v>
      </c>
      <c r="C3" s="244"/>
      <c r="D3" s="244"/>
      <c r="E3" s="244"/>
      <c r="F3" s="244"/>
      <c r="G3" s="244"/>
      <c r="H3" s="244"/>
      <c r="I3" s="244"/>
      <c r="J3" s="244"/>
      <c r="K3" s="244"/>
      <c r="L3" s="244"/>
      <c r="M3" s="244"/>
      <c r="N3" s="244"/>
      <c r="O3" s="244"/>
      <c r="P3" s="244"/>
      <c r="Q3" s="244"/>
      <c r="R3" s="244"/>
      <c r="S3" s="244"/>
      <c r="T3" s="244"/>
      <c r="U3" s="244"/>
      <c r="V3" s="244"/>
    </row>
    <row r="4" spans="2:31" ht="35.25" customHeight="1" x14ac:dyDescent="0.35">
      <c r="B4" s="244"/>
      <c r="C4" s="244"/>
      <c r="D4" s="244"/>
      <c r="E4" s="244"/>
      <c r="F4" s="244"/>
      <c r="G4" s="244"/>
      <c r="H4" s="244"/>
      <c r="I4" s="244"/>
      <c r="J4" s="244"/>
      <c r="K4" s="244"/>
      <c r="L4" s="244"/>
      <c r="M4" s="244"/>
      <c r="N4" s="244"/>
      <c r="O4" s="244"/>
      <c r="P4" s="244"/>
      <c r="Q4" s="244"/>
      <c r="R4" s="244"/>
      <c r="S4" s="244"/>
      <c r="T4" s="244"/>
      <c r="U4" s="244"/>
      <c r="V4" s="244"/>
    </row>
    <row r="6" spans="2:31" x14ac:dyDescent="0.35">
      <c r="B6" s="235" t="s">
        <v>37</v>
      </c>
      <c r="C6" s="235"/>
      <c r="D6" s="235"/>
      <c r="E6" s="235"/>
      <c r="F6" s="235"/>
      <c r="G6" s="235"/>
      <c r="H6" s="235"/>
      <c r="I6" s="235"/>
      <c r="J6" s="235"/>
      <c r="K6" s="235"/>
      <c r="L6" s="235"/>
      <c r="M6" s="235"/>
      <c r="N6" s="235"/>
      <c r="P6" s="235" t="s">
        <v>38</v>
      </c>
      <c r="Q6" s="235"/>
      <c r="R6" s="235"/>
      <c r="S6" s="235"/>
      <c r="T6" s="235"/>
      <c r="U6" s="235"/>
      <c r="V6" s="235"/>
      <c r="X6" s="235" t="s">
        <v>7</v>
      </c>
      <c r="Y6" s="235"/>
      <c r="Z6" s="235"/>
    </row>
    <row r="7" spans="2:31" x14ac:dyDescent="0.35">
      <c r="B7" s="258" t="s">
        <v>16</v>
      </c>
      <c r="C7" s="258" t="s">
        <v>19</v>
      </c>
      <c r="D7" s="258"/>
      <c r="E7" s="258"/>
      <c r="F7" s="258" t="s">
        <v>1</v>
      </c>
      <c r="G7" s="258"/>
      <c r="H7" s="258"/>
      <c r="I7" s="258" t="s">
        <v>3</v>
      </c>
      <c r="J7" s="258"/>
      <c r="K7" s="258"/>
      <c r="L7" s="258" t="s">
        <v>4</v>
      </c>
      <c r="M7" s="258"/>
      <c r="N7" s="258"/>
      <c r="P7" s="317" t="s">
        <v>16</v>
      </c>
      <c r="Q7" s="259" t="s">
        <v>19</v>
      </c>
      <c r="R7" s="260"/>
      <c r="S7" s="259" t="s">
        <v>1</v>
      </c>
      <c r="T7" s="260"/>
      <c r="U7" s="259" t="s">
        <v>3</v>
      </c>
      <c r="V7" s="260"/>
      <c r="X7" s="2" t="s">
        <v>12</v>
      </c>
      <c r="Y7" s="4">
        <v>296468</v>
      </c>
      <c r="Z7" s="3">
        <v>0.84173407417712676</v>
      </c>
    </row>
    <row r="8" spans="2:31" x14ac:dyDescent="0.35">
      <c r="B8" s="258"/>
      <c r="C8" s="2" t="s">
        <v>34</v>
      </c>
      <c r="D8" s="2" t="s">
        <v>36</v>
      </c>
      <c r="E8" s="2" t="s">
        <v>35</v>
      </c>
      <c r="F8" s="2" t="s">
        <v>34</v>
      </c>
      <c r="G8" s="2" t="s">
        <v>36</v>
      </c>
      <c r="H8" s="2" t="s">
        <v>35</v>
      </c>
      <c r="I8" s="2" t="s">
        <v>34</v>
      </c>
      <c r="J8" s="2" t="s">
        <v>36</v>
      </c>
      <c r="K8" s="2" t="s">
        <v>35</v>
      </c>
      <c r="L8" s="2" t="s">
        <v>34</v>
      </c>
      <c r="M8" s="2" t="s">
        <v>36</v>
      </c>
      <c r="N8" s="2" t="s">
        <v>35</v>
      </c>
      <c r="P8" s="318"/>
      <c r="Q8" s="2" t="s">
        <v>34</v>
      </c>
      <c r="R8" s="2" t="s">
        <v>35</v>
      </c>
      <c r="S8" s="2" t="s">
        <v>34</v>
      </c>
      <c r="T8" s="2" t="s">
        <v>35</v>
      </c>
      <c r="U8" s="2" t="s">
        <v>34</v>
      </c>
      <c r="V8" s="2" t="s">
        <v>35</v>
      </c>
      <c r="X8" s="2" t="s">
        <v>13</v>
      </c>
      <c r="Y8" s="4">
        <v>53179</v>
      </c>
      <c r="Z8" s="3">
        <v>0.15098619861389906</v>
      </c>
      <c r="AE8" s="75"/>
    </row>
    <row r="9" spans="2:31" x14ac:dyDescent="0.3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310">
        <v>0.13419913419913421</v>
      </c>
      <c r="S9" s="3">
        <v>0.35499999999999998</v>
      </c>
      <c r="T9" s="310">
        <v>0.14049586776859505</v>
      </c>
      <c r="U9" s="3">
        <v>0.26400000000000001</v>
      </c>
      <c r="V9" s="310">
        <v>0.17412935323383086</v>
      </c>
      <c r="X9" s="2" t="s">
        <v>14</v>
      </c>
      <c r="Y9" s="4">
        <v>2522</v>
      </c>
      <c r="Z9" s="3">
        <v>7.1604805074231073E-3</v>
      </c>
      <c r="AE9" s="75"/>
    </row>
    <row r="10" spans="2:31" x14ac:dyDescent="0.35">
      <c r="B10" s="6" t="s">
        <v>42</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311"/>
      <c r="S10" s="3">
        <v>0.33300000000000002</v>
      </c>
      <c r="T10" s="311"/>
      <c r="U10" s="3">
        <v>0.23699999999999999</v>
      </c>
      <c r="V10" s="311">
        <v>0.17412935323383086</v>
      </c>
      <c r="X10" s="2" t="s">
        <v>15</v>
      </c>
      <c r="Y10" s="4">
        <v>42</v>
      </c>
      <c r="Z10" s="3">
        <v>1.1924670155105888E-4</v>
      </c>
      <c r="AE10" s="75"/>
    </row>
    <row r="11" spans="2:31" x14ac:dyDescent="0.3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316" t="s">
        <v>41</v>
      </c>
      <c r="Q11" s="316"/>
      <c r="R11" s="316"/>
      <c r="S11" s="316"/>
      <c r="T11" s="316"/>
      <c r="U11" s="316"/>
      <c r="V11" s="316"/>
      <c r="X11" s="2" t="s">
        <v>2</v>
      </c>
      <c r="Y11" s="4">
        <v>352211</v>
      </c>
      <c r="Z11" s="3">
        <f>SUM(Z7:Z10)</f>
        <v>1</v>
      </c>
      <c r="AE11" s="75"/>
    </row>
    <row r="12" spans="2:31" x14ac:dyDescent="0.3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5"/>
    </row>
    <row r="13" spans="2:31" x14ac:dyDescent="0.35">
      <c r="P13" s="235" t="s">
        <v>284</v>
      </c>
      <c r="Q13" s="235"/>
      <c r="R13" s="235"/>
      <c r="S13" s="235"/>
      <c r="T13" s="235"/>
      <c r="U13" s="235"/>
      <c r="V13" s="235"/>
      <c r="X13" s="236" t="s">
        <v>320</v>
      </c>
      <c r="Y13" s="237"/>
      <c r="Z13" s="237"/>
      <c r="AA13" s="237"/>
      <c r="AB13" s="238"/>
      <c r="AE13" s="75"/>
    </row>
    <row r="14" spans="2:31" x14ac:dyDescent="0.35">
      <c r="B14" s="235" t="s">
        <v>39</v>
      </c>
      <c r="C14" s="235"/>
      <c r="D14" s="235"/>
      <c r="E14" s="235"/>
      <c r="F14" s="235"/>
      <c r="G14" s="235"/>
      <c r="H14" s="235"/>
      <c r="I14" s="235"/>
      <c r="J14" s="235"/>
      <c r="K14" s="235"/>
      <c r="L14" s="235"/>
      <c r="M14" s="235"/>
      <c r="N14" s="235"/>
      <c r="P14" s="297" t="s">
        <v>16</v>
      </c>
      <c r="Q14" s="297"/>
      <c r="R14" s="2">
        <v>4</v>
      </c>
      <c r="S14" s="2">
        <v>6</v>
      </c>
      <c r="T14" s="2">
        <v>8</v>
      </c>
      <c r="U14" s="2">
        <v>10</v>
      </c>
      <c r="V14" s="2">
        <v>12</v>
      </c>
      <c r="X14" s="2" t="s">
        <v>16</v>
      </c>
      <c r="Y14" s="2">
        <v>4</v>
      </c>
      <c r="Z14" s="2">
        <v>8</v>
      </c>
      <c r="AA14" s="2">
        <v>12</v>
      </c>
      <c r="AB14" s="2">
        <v>16</v>
      </c>
      <c r="AE14" s="75"/>
    </row>
    <row r="15" spans="2:31" x14ac:dyDescent="0.35">
      <c r="B15" s="258" t="s">
        <v>16</v>
      </c>
      <c r="C15" s="258" t="s">
        <v>19</v>
      </c>
      <c r="D15" s="258"/>
      <c r="E15" s="258"/>
      <c r="F15" s="258" t="s">
        <v>1</v>
      </c>
      <c r="G15" s="258"/>
      <c r="H15" s="258"/>
      <c r="I15" s="258" t="s">
        <v>3</v>
      </c>
      <c r="J15" s="258"/>
      <c r="K15" s="258"/>
      <c r="L15" s="258" t="s">
        <v>4</v>
      </c>
      <c r="M15" s="258"/>
      <c r="N15" s="258"/>
      <c r="P15" s="297" t="s">
        <v>19</v>
      </c>
      <c r="Q15" s="297"/>
      <c r="R15" s="43">
        <v>0.83783783783783783</v>
      </c>
      <c r="S15" s="43">
        <v>0.75206611570247939</v>
      </c>
      <c r="T15" s="43">
        <v>0.72558139534883725</v>
      </c>
      <c r="U15" s="43">
        <v>0.67355371900826444</v>
      </c>
      <c r="V15" s="43">
        <v>0.56497175141242939</v>
      </c>
      <c r="X15" s="2" t="s">
        <v>37</v>
      </c>
      <c r="Y15" s="68">
        <v>0.6515772115538061</v>
      </c>
      <c r="Z15" s="68">
        <v>0.52158894645941278</v>
      </c>
      <c r="AA15" s="68">
        <v>0.39038068219304611</v>
      </c>
      <c r="AB15" s="68">
        <v>0.2261380323054332</v>
      </c>
      <c r="AE15" s="75"/>
    </row>
    <row r="16" spans="2:31" x14ac:dyDescent="0.35">
      <c r="B16" s="258"/>
      <c r="C16" s="2" t="s">
        <v>34</v>
      </c>
      <c r="D16" s="2" t="s">
        <v>36</v>
      </c>
      <c r="E16" s="2" t="s">
        <v>35</v>
      </c>
      <c r="F16" s="2" t="s">
        <v>34</v>
      </c>
      <c r="G16" s="2" t="s">
        <v>36</v>
      </c>
      <c r="H16" s="2" t="s">
        <v>35</v>
      </c>
      <c r="I16" s="2" t="s">
        <v>34</v>
      </c>
      <c r="J16" s="2" t="s">
        <v>36</v>
      </c>
      <c r="K16" s="2" t="s">
        <v>35</v>
      </c>
      <c r="L16" s="2" t="s">
        <v>34</v>
      </c>
      <c r="M16" s="2" t="s">
        <v>36</v>
      </c>
      <c r="N16" s="2" t="s">
        <v>35</v>
      </c>
      <c r="P16" s="297" t="s">
        <v>1</v>
      </c>
      <c r="Q16" s="297"/>
      <c r="R16" s="43">
        <v>0.71511627906976749</v>
      </c>
      <c r="S16" s="43">
        <v>0.6541710665258712</v>
      </c>
      <c r="T16" s="43">
        <v>0.59143710587454368</v>
      </c>
      <c r="U16" s="43">
        <v>0.51777916406737368</v>
      </c>
      <c r="V16" s="43">
        <v>0.45178640030733769</v>
      </c>
      <c r="X16" s="2" t="s">
        <v>39</v>
      </c>
      <c r="Y16" s="68">
        <v>0.50607287449392713</v>
      </c>
      <c r="Z16" s="68">
        <v>0.44430950728660651</v>
      </c>
      <c r="AA16" s="68">
        <v>0.37506404782237401</v>
      </c>
      <c r="AB16" s="68">
        <v>0.20315236427320491</v>
      </c>
      <c r="AE16" s="75"/>
    </row>
    <row r="17" spans="2:31" x14ac:dyDescent="0.3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97" t="s">
        <v>3</v>
      </c>
      <c r="Q17" s="297"/>
      <c r="R17" s="43">
        <v>0.5516888433981576</v>
      </c>
      <c r="S17" s="43">
        <v>0.50159744408945683</v>
      </c>
      <c r="T17" s="43">
        <v>0.41858574911947982</v>
      </c>
      <c r="U17" s="43">
        <v>0.36750130412102244</v>
      </c>
      <c r="V17" s="43">
        <v>0.30217669654289375</v>
      </c>
      <c r="X17" s="2" t="s">
        <v>38</v>
      </c>
      <c r="Y17" s="68">
        <v>0.33333333333333331</v>
      </c>
      <c r="Z17" s="68">
        <v>0.31073446327683618</v>
      </c>
      <c r="AA17" s="68">
        <v>0.30769230769230771</v>
      </c>
      <c r="AB17" s="68">
        <v>0.19696969696969696</v>
      </c>
      <c r="AE17" s="75"/>
    </row>
    <row r="18" spans="2:31" x14ac:dyDescent="0.3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97" t="s">
        <v>202</v>
      </c>
      <c r="Q18" s="297"/>
      <c r="R18" s="43">
        <f>R15*('Wait Distribution'!$Q12+'Wait Distribution'!$V12)+R16*('Wait Distribution'!$R12)+'Riichi Winrate'!R17*('Wait Distribution'!$T12+'Wait Distribution'!$U12+'Wait Distribution'!$S12)</f>
        <v>0.63504399549578738</v>
      </c>
      <c r="S18" s="43">
        <f>S15*('Wait Distribution'!$Q12+'Wait Distribution'!$V12)+S16*('Wait Distribution'!$R12)+'Riichi Winrate'!S17*('Wait Distribution'!$T12+'Wait Distribution'!$U12+'Wait Distribution'!$S12)</f>
        <v>0.57863863054238285</v>
      </c>
      <c r="T18" s="43">
        <f>T15*('Wait Distribution'!$Q12+'Wait Distribution'!$V12)+T16*('Wait Distribution'!$R12)+'Riichi Winrate'!T17*('Wait Distribution'!$T12+'Wait Distribution'!$U12+'Wait Distribution'!$S12)</f>
        <v>0.50685741667193129</v>
      </c>
      <c r="U18" s="43">
        <f>U15*('Wait Distribution'!$Q12+'Wait Distribution'!$V12)+U16*('Wait Distribution'!$R12)+'Riichi Winrate'!U17*('Wait Distribution'!$T12+'Wait Distribution'!$U12+'Wait Distribution'!$S12)</f>
        <v>0.44605624512319336</v>
      </c>
      <c r="V18" s="43">
        <f>V15*('Wait Distribution'!$Q12+'Wait Distribution'!$V12)+V16*('Wait Distribution'!$R12)+'Riichi Winrate'!V17*('Wait Distribution'!$T12+'Wait Distribution'!$U12+'Wait Distribution'!$S12)</f>
        <v>0.37841114832123579</v>
      </c>
      <c r="X18" t="s">
        <v>321</v>
      </c>
      <c r="AE18" s="75"/>
    </row>
    <row r="19" spans="2:31" x14ac:dyDescent="0.3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35">
      <c r="B21" s="303" t="s">
        <v>822</v>
      </c>
      <c r="C21" s="304"/>
      <c r="D21" s="304"/>
      <c r="E21" s="304"/>
      <c r="F21" s="305"/>
      <c r="L21" s="296" t="s">
        <v>299</v>
      </c>
      <c r="M21" s="296"/>
      <c r="N21" s="296"/>
      <c r="O21" s="296"/>
      <c r="P21" s="296"/>
      <c r="R21" s="296" t="s">
        <v>289</v>
      </c>
      <c r="S21" s="296"/>
      <c r="T21" s="296"/>
      <c r="U21" s="296"/>
      <c r="V21" s="296"/>
      <c r="X21" s="296" t="s">
        <v>292</v>
      </c>
      <c r="Y21" s="296"/>
      <c r="Z21" s="296"/>
      <c r="AA21" s="296"/>
      <c r="AB21" s="296"/>
    </row>
    <row r="22" spans="2:31" x14ac:dyDescent="0.35">
      <c r="B22" s="242" t="s">
        <v>16</v>
      </c>
      <c r="C22" s="242"/>
      <c r="D22" s="2">
        <v>8</v>
      </c>
      <c r="E22" s="2">
        <v>12</v>
      </c>
      <c r="F22" s="2">
        <v>16</v>
      </c>
      <c r="L22" s="242" t="s">
        <v>16</v>
      </c>
      <c r="M22" s="242"/>
      <c r="N22" s="2">
        <v>8</v>
      </c>
      <c r="O22" s="2">
        <v>12</v>
      </c>
      <c r="P22" s="2">
        <v>16</v>
      </c>
      <c r="R22" s="298" t="s">
        <v>16</v>
      </c>
      <c r="S22" s="299"/>
      <c r="T22" s="2">
        <v>8</v>
      </c>
      <c r="U22" s="2">
        <v>12</v>
      </c>
      <c r="V22" s="2">
        <v>16</v>
      </c>
      <c r="X22" s="298" t="s">
        <v>16</v>
      </c>
      <c r="Y22" s="299"/>
      <c r="Z22" s="2">
        <v>8</v>
      </c>
      <c r="AA22" s="2">
        <v>12</v>
      </c>
      <c r="AB22" s="2">
        <v>16</v>
      </c>
    </row>
    <row r="23" spans="2:31" x14ac:dyDescent="0.35">
      <c r="B23" s="242" t="s">
        <v>319</v>
      </c>
      <c r="C23" s="242"/>
      <c r="D23" s="259">
        <v>5300</v>
      </c>
      <c r="E23" s="261"/>
      <c r="F23" s="260"/>
      <c r="G23" s="314" t="s">
        <v>300</v>
      </c>
      <c r="H23" s="315"/>
      <c r="L23" s="294" t="s">
        <v>297</v>
      </c>
      <c r="M23" s="295"/>
      <c r="N23" s="4">
        <v>7500</v>
      </c>
      <c r="O23" s="4">
        <v>7500</v>
      </c>
      <c r="P23" s="4">
        <v>7500</v>
      </c>
      <c r="R23" s="294" t="s">
        <v>304</v>
      </c>
      <c r="S23" s="295"/>
      <c r="T23" s="3">
        <v>0.56332541567696004</v>
      </c>
      <c r="U23" s="3">
        <v>0.47121535181236673</v>
      </c>
      <c r="V23" s="3">
        <v>0.33333333333333331</v>
      </c>
      <c r="X23" s="45" t="s">
        <v>304</v>
      </c>
      <c r="Y23" s="61"/>
      <c r="Z23" s="3">
        <v>3.4000000000000002E-2</v>
      </c>
      <c r="AA23" s="3">
        <v>0.10660980810234541</v>
      </c>
      <c r="AB23" s="3">
        <v>0.46875</v>
      </c>
    </row>
    <row r="24" spans="2:31" x14ac:dyDescent="0.35">
      <c r="B24" s="242" t="s">
        <v>312</v>
      </c>
      <c r="C24" s="242"/>
      <c r="D24" s="62">
        <f>INDEX(N23:N27,MATCH($G$24,$L23:$L27,0))</f>
        <v>5300</v>
      </c>
      <c r="E24" s="62">
        <f>INDEX(O23:O27,MATCH($G$24,$L23:$L27,0))</f>
        <v>5300</v>
      </c>
      <c r="F24" s="62">
        <f>INDEX(P23:P27,MATCH($G$24,$L23:$L27,0))</f>
        <v>5300</v>
      </c>
      <c r="G24" s="307" t="s">
        <v>298</v>
      </c>
      <c r="H24" s="308"/>
      <c r="L24" s="294" t="s">
        <v>298</v>
      </c>
      <c r="M24" s="295"/>
      <c r="N24" s="4">
        <v>5300</v>
      </c>
      <c r="O24" s="4">
        <v>5300</v>
      </c>
      <c r="P24" s="4">
        <v>5300</v>
      </c>
      <c r="R24" s="294" t="s">
        <v>302</v>
      </c>
      <c r="S24" s="295"/>
      <c r="T24" s="3">
        <v>0.48225108225108226</v>
      </c>
      <c r="U24" s="3">
        <v>0.39925904816186947</v>
      </c>
      <c r="V24" s="3">
        <v>0.2161764705882353</v>
      </c>
      <c r="X24" s="45" t="s">
        <v>302</v>
      </c>
      <c r="Y24" s="61"/>
      <c r="Z24" s="3">
        <v>4.8773448773448774E-2</v>
      </c>
      <c r="AA24" s="3">
        <v>0.14249073810202337</v>
      </c>
      <c r="AB24" s="3">
        <v>0.50147058823529411</v>
      </c>
    </row>
    <row r="25" spans="2:31" x14ac:dyDescent="0.35">
      <c r="B25" s="2" t="s">
        <v>294</v>
      </c>
      <c r="C25" s="2"/>
      <c r="D25" s="300">
        <v>1400</v>
      </c>
      <c r="E25" s="301"/>
      <c r="F25" s="302"/>
      <c r="G25" t="s">
        <v>314</v>
      </c>
      <c r="L25" s="298">
        <v>8000</v>
      </c>
      <c r="M25" s="299"/>
      <c r="N25" s="4">
        <v>8000</v>
      </c>
      <c r="O25" s="4">
        <v>8000</v>
      </c>
      <c r="P25" s="4">
        <v>8000</v>
      </c>
      <c r="R25" s="294" t="s">
        <v>303</v>
      </c>
      <c r="S25" s="295"/>
      <c r="T25" s="3">
        <v>0.31737704918032789</v>
      </c>
      <c r="U25" s="3">
        <v>0.29534005037783373</v>
      </c>
      <c r="V25" s="3">
        <v>0.13880126182965299</v>
      </c>
      <c r="X25" s="45" t="s">
        <v>303</v>
      </c>
      <c r="Y25" s="61"/>
      <c r="Z25" s="3">
        <v>9.967213114754099E-2</v>
      </c>
      <c r="AA25" s="3">
        <v>0.1857682619647355</v>
      </c>
      <c r="AB25" s="3">
        <v>0.51419558359621453</v>
      </c>
    </row>
    <row r="26" spans="2:31" x14ac:dyDescent="0.35">
      <c r="B26" s="242" t="s">
        <v>293</v>
      </c>
      <c r="C26" s="242"/>
      <c r="D26" s="259">
        <v>-1000</v>
      </c>
      <c r="E26" s="261"/>
      <c r="F26" s="260"/>
      <c r="G26" t="s">
        <v>315</v>
      </c>
      <c r="L26" s="298">
        <v>12000</v>
      </c>
      <c r="M26" s="299"/>
      <c r="N26" s="4">
        <v>12000</v>
      </c>
      <c r="O26" s="4">
        <v>12000</v>
      </c>
      <c r="P26" s="4">
        <v>12000</v>
      </c>
      <c r="R26" s="294" t="s">
        <v>4</v>
      </c>
      <c r="S26" s="295"/>
      <c r="T26" s="3">
        <v>0.43059490084985835</v>
      </c>
      <c r="U26" s="3">
        <v>0.36332179930795849</v>
      </c>
      <c r="V26" s="3">
        <v>0.18367346938775511</v>
      </c>
      <c r="X26" s="45" t="s">
        <v>4</v>
      </c>
      <c r="Y26" s="61"/>
      <c r="Z26" s="3">
        <v>4.8158640226628892E-2</v>
      </c>
      <c r="AA26" s="3">
        <v>0.13148788927335639</v>
      </c>
      <c r="AB26" s="3">
        <v>0.59183673469387754</v>
      </c>
    </row>
    <row r="27" spans="2:31" x14ac:dyDescent="0.35">
      <c r="B27" s="2" t="s">
        <v>295</v>
      </c>
      <c r="C27" s="2"/>
      <c r="D27" s="259">
        <v>-1750</v>
      </c>
      <c r="E27" s="261"/>
      <c r="F27" s="260"/>
      <c r="G27" s="60" t="s">
        <v>316</v>
      </c>
      <c r="L27" s="298" t="s">
        <v>313</v>
      </c>
      <c r="M27" s="299"/>
      <c r="N27" s="4">
        <v>7500</v>
      </c>
      <c r="O27" s="4">
        <v>8200</v>
      </c>
      <c r="P27" s="4">
        <v>9000</v>
      </c>
    </row>
    <row r="28" spans="2:31" x14ac:dyDescent="0.35">
      <c r="B28" s="242" t="s">
        <v>291</v>
      </c>
      <c r="C28" s="242"/>
      <c r="D28" s="63">
        <f>INDEX(T23:T26,MATCH($G$29,$R23:$R26,0))</f>
        <v>0.48225108225108226</v>
      </c>
      <c r="E28" s="63">
        <f>INDEX(U23:U26,MATCH($G$29,$R23:$R26,0))</f>
        <v>0.39925904816186947</v>
      </c>
      <c r="F28" s="63">
        <f>INDEX(V23:V26,MATCH($G$29,$R23:$R26,0))</f>
        <v>0.2161764705882353</v>
      </c>
      <c r="G28" s="312" t="s">
        <v>301</v>
      </c>
      <c r="H28" s="313"/>
      <c r="R28" s="296" t="s">
        <v>290</v>
      </c>
      <c r="S28" s="296"/>
      <c r="T28" s="296"/>
      <c r="U28" s="296"/>
      <c r="V28" s="296"/>
    </row>
    <row r="29" spans="2:31" x14ac:dyDescent="0.35">
      <c r="B29" s="242" t="s">
        <v>292</v>
      </c>
      <c r="C29" s="242"/>
      <c r="D29" s="63">
        <f>INDEX(Z23:Z26,MATCH($G$29,$R$23:$R$26,0))</f>
        <v>4.8773448773448774E-2</v>
      </c>
      <c r="E29" s="63">
        <f>INDEX(AA23:AA26,MATCH($G$29,$R$23:$R$26,0))</f>
        <v>0.14249073810202337</v>
      </c>
      <c r="F29" s="63">
        <f>INDEX(AB23:AB26,MATCH($G$29,$R$23:$R$26,0))</f>
        <v>0.50147058823529411</v>
      </c>
      <c r="G29" s="307" t="s">
        <v>302</v>
      </c>
      <c r="H29" s="308"/>
      <c r="L29" s="296" t="s">
        <v>317</v>
      </c>
      <c r="M29" s="296"/>
      <c r="N29" s="296"/>
      <c r="O29" s="296"/>
      <c r="R29" s="298" t="s">
        <v>16</v>
      </c>
      <c r="S29" s="299"/>
      <c r="T29" s="2">
        <v>8</v>
      </c>
      <c r="U29" s="2">
        <v>12</v>
      </c>
      <c r="V29" s="2">
        <v>16</v>
      </c>
    </row>
    <row r="30" spans="2:31" x14ac:dyDescent="0.35">
      <c r="B30" s="242" t="s">
        <v>290</v>
      </c>
      <c r="C30" s="242"/>
      <c r="D30" s="63">
        <f>INDEX(T30:T33,MATCH($G$29,$R$23:$R$26,0))</f>
        <v>0.15930735930735931</v>
      </c>
      <c r="E30" s="63">
        <f>INDEX(U30:U33,MATCH($G$29,$R$23:$R$26,0))</f>
        <v>0.13536620119692219</v>
      </c>
      <c r="F30" s="63">
        <f>INDEX(V30:V33,MATCH($G$29,$R$23:$R$26,0))</f>
        <v>7.2058823529411759E-2</v>
      </c>
      <c r="G30" s="66" t="s">
        <v>307</v>
      </c>
      <c r="H30" t="s">
        <v>824</v>
      </c>
      <c r="L30" s="294" t="s">
        <v>308</v>
      </c>
      <c r="M30" s="295"/>
      <c r="N30" s="4">
        <v>3900</v>
      </c>
      <c r="O30" s="4">
        <v>5300</v>
      </c>
      <c r="R30" s="45" t="s">
        <v>304</v>
      </c>
      <c r="S30" s="61"/>
      <c r="T30" s="3">
        <v>0.123</v>
      </c>
      <c r="U30" s="3">
        <v>0.11899999999999999</v>
      </c>
      <c r="V30" s="3">
        <v>6.0999999999999999E-2</v>
      </c>
    </row>
    <row r="31" spans="2:31" x14ac:dyDescent="0.35">
      <c r="B31" s="242" t="s">
        <v>305</v>
      </c>
      <c r="C31" s="242"/>
      <c r="D31" s="63">
        <f>D30*1.4</f>
        <v>0.22303030303030302</v>
      </c>
      <c r="E31" s="63">
        <f t="shared" ref="E31:F31" si="0">E30*1.4</f>
        <v>0.18951268167569105</v>
      </c>
      <c r="F31" s="63">
        <f t="shared" si="0"/>
        <v>0.10088235294117645</v>
      </c>
      <c r="G31" s="67">
        <v>0.44</v>
      </c>
      <c r="L31" s="294" t="s">
        <v>254</v>
      </c>
      <c r="M31" s="295"/>
      <c r="N31" s="4">
        <v>4900</v>
      </c>
      <c r="O31" s="4">
        <v>6800</v>
      </c>
      <c r="R31" s="45" t="s">
        <v>302</v>
      </c>
      <c r="S31" s="61"/>
      <c r="T31" s="3">
        <v>0.15930735930735931</v>
      </c>
      <c r="U31" s="3">
        <v>0.13536620119692219</v>
      </c>
      <c r="V31" s="3">
        <v>7.2058823529411759E-2</v>
      </c>
    </row>
    <row r="32" spans="2:31" x14ac:dyDescent="0.35">
      <c r="B32" s="306" t="s">
        <v>306</v>
      </c>
      <c r="C32" s="306"/>
      <c r="D32" s="64">
        <f>$D23*D28+D29*$D25-D24*D30-D24*D31*$G$31+(1-D28)*$D26</f>
        <v>742.02897546897532</v>
      </c>
      <c r="E32" s="64">
        <f>$D23*E28+E29*$D25-E24*E30-E24*E31*$G$31+(1-E28)*$D26</f>
        <v>555.43459675121119</v>
      </c>
      <c r="F32" s="64">
        <f>$D23*F28+F29*$D25-F24*F30-F24*F31*$G$31+(1-F28)*$D26</f>
        <v>446.8011764705883</v>
      </c>
      <c r="G32" t="s">
        <v>311</v>
      </c>
      <c r="L32" s="294" t="s">
        <v>255</v>
      </c>
      <c r="M32" s="295"/>
      <c r="N32" s="4">
        <v>6100</v>
      </c>
      <c r="O32" s="4">
        <v>8600</v>
      </c>
      <c r="R32" s="45" t="s">
        <v>303</v>
      </c>
      <c r="S32" s="61"/>
      <c r="T32" s="3">
        <v>0.21049180327868852</v>
      </c>
      <c r="U32" s="3">
        <v>0.1769521410579345</v>
      </c>
      <c r="V32" s="3">
        <v>9.7791798107255523E-2</v>
      </c>
    </row>
    <row r="33" spans="2:41" x14ac:dyDescent="0.35">
      <c r="B33" s="306" t="s">
        <v>310</v>
      </c>
      <c r="C33" s="306"/>
      <c r="D33" s="309">
        <v>0.1</v>
      </c>
      <c r="E33" s="261"/>
      <c r="F33" s="260"/>
      <c r="L33" s="294" t="s">
        <v>256</v>
      </c>
      <c r="M33" s="295"/>
      <c r="N33" s="4">
        <v>7500</v>
      </c>
      <c r="O33" s="4">
        <v>10700</v>
      </c>
      <c r="R33" s="45" t="s">
        <v>4</v>
      </c>
      <c r="S33" s="61"/>
      <c r="T33" s="3">
        <v>0.22096317280453256</v>
      </c>
      <c r="U33" s="3">
        <v>0.19031141868512111</v>
      </c>
      <c r="V33" s="3">
        <v>7.8E-2</v>
      </c>
    </row>
    <row r="34" spans="2:41" x14ac:dyDescent="0.35">
      <c r="B34" s="242" t="s">
        <v>309</v>
      </c>
      <c r="C34" s="242"/>
      <c r="D34" s="64">
        <f>(1-$D33)*D32-$D33*D24</f>
        <v>137.82607792207784</v>
      </c>
      <c r="E34" s="64">
        <f>(1-$D33)*E32-$D33*E24</f>
        <v>-30.108862923909896</v>
      </c>
      <c r="F34" s="64">
        <f>(1-$D33)*F32-$D33*F24</f>
        <v>-127.87894117647051</v>
      </c>
      <c r="L34" s="294" t="s">
        <v>257</v>
      </c>
      <c r="M34" s="295"/>
      <c r="N34" s="4">
        <v>8500</v>
      </c>
      <c r="O34" s="4">
        <v>12200</v>
      </c>
    </row>
    <row r="35" spans="2:41" x14ac:dyDescent="0.35">
      <c r="L35" s="294" t="s">
        <v>261</v>
      </c>
      <c r="M35" s="295"/>
      <c r="N35" s="4">
        <v>10100</v>
      </c>
      <c r="O35" s="4">
        <v>14700</v>
      </c>
    </row>
    <row r="36" spans="2:41" x14ac:dyDescent="0.35">
      <c r="L36" s="60" t="s">
        <v>318</v>
      </c>
    </row>
    <row r="37" spans="2:41" ht="18.5" x14ac:dyDescent="0.45">
      <c r="B37" s="65"/>
      <c r="C37" s="65"/>
      <c r="D37" s="65"/>
      <c r="E37" s="65"/>
      <c r="F37" s="65"/>
      <c r="G37" s="65"/>
      <c r="H37" s="65"/>
      <c r="I37" s="65"/>
      <c r="J37" s="65"/>
      <c r="K37" s="65"/>
      <c r="L37" s="65"/>
      <c r="M37" s="65"/>
    </row>
    <row r="38" spans="2:41" ht="18.5" x14ac:dyDescent="0.45">
      <c r="B38" s="243" t="s">
        <v>40</v>
      </c>
      <c r="C38" s="243"/>
      <c r="D38" s="243"/>
      <c r="E38" s="243"/>
      <c r="F38" s="243"/>
      <c r="G38" s="243"/>
      <c r="H38" s="243"/>
      <c r="I38" s="243"/>
      <c r="J38" s="243"/>
      <c r="K38" s="243"/>
      <c r="L38" s="243"/>
      <c r="M38" s="243"/>
      <c r="N38" s="243"/>
      <c r="O38" s="243"/>
      <c r="P38" s="243"/>
      <c r="Q38" s="243"/>
      <c r="R38" s="243"/>
      <c r="S38" s="243"/>
      <c r="T38" s="243"/>
    </row>
    <row r="40" spans="2:41" x14ac:dyDescent="0.35">
      <c r="B40" s="235" t="s">
        <v>17</v>
      </c>
      <c r="C40" s="235"/>
      <c r="D40" s="235"/>
      <c r="E40" s="235"/>
      <c r="F40" s="235"/>
      <c r="G40" s="235"/>
      <c r="I40" s="235" t="s">
        <v>18</v>
      </c>
      <c r="J40" s="235"/>
      <c r="K40" s="235"/>
      <c r="L40" s="235"/>
      <c r="M40" s="235"/>
      <c r="O40" s="235" t="s">
        <v>20</v>
      </c>
      <c r="P40" s="235"/>
      <c r="Q40" s="235"/>
      <c r="R40" s="235"/>
      <c r="S40" s="235"/>
      <c r="T40" s="235"/>
      <c r="V40" s="235" t="s">
        <v>1017</v>
      </c>
      <c r="W40" s="235"/>
      <c r="X40" s="235"/>
      <c r="Y40" s="235"/>
      <c r="Z40" s="235"/>
      <c r="AA40" s="235"/>
      <c r="AC40" s="235" t="s">
        <v>22</v>
      </c>
      <c r="AD40" s="235"/>
      <c r="AE40" s="235"/>
      <c r="AF40" s="235"/>
      <c r="AG40" s="235"/>
      <c r="AH40" s="235"/>
      <c r="AJ40" s="235" t="s">
        <v>21</v>
      </c>
      <c r="AK40" s="235"/>
      <c r="AL40" s="235"/>
      <c r="AM40" s="235"/>
      <c r="AN40" s="235"/>
      <c r="AO40" s="235"/>
    </row>
    <row r="41" spans="2:41" x14ac:dyDescent="0.35">
      <c r="B41" s="2" t="s">
        <v>16</v>
      </c>
      <c r="C41" s="2" t="s">
        <v>19</v>
      </c>
      <c r="D41" s="2" t="s">
        <v>1</v>
      </c>
      <c r="E41" s="2" t="s">
        <v>3</v>
      </c>
      <c r="F41" s="2" t="s">
        <v>4</v>
      </c>
      <c r="G41" s="2" t="s">
        <v>2</v>
      </c>
      <c r="I41" s="2" t="s">
        <v>16</v>
      </c>
      <c r="J41" s="2" t="s">
        <v>19</v>
      </c>
      <c r="K41" s="2" t="s">
        <v>1</v>
      </c>
      <c r="L41" s="2" t="s">
        <v>3</v>
      </c>
      <c r="M41" s="2" t="s">
        <v>4</v>
      </c>
      <c r="O41" s="2" t="s">
        <v>16</v>
      </c>
      <c r="P41" s="2" t="s">
        <v>19</v>
      </c>
      <c r="Q41" s="2" t="s">
        <v>1</v>
      </c>
      <c r="R41" s="2" t="s">
        <v>3</v>
      </c>
      <c r="S41" s="2" t="s">
        <v>4</v>
      </c>
      <c r="T41" s="2" t="s">
        <v>23</v>
      </c>
      <c r="V41" s="231" t="s">
        <v>16</v>
      </c>
      <c r="W41" s="231" t="s">
        <v>19</v>
      </c>
      <c r="X41" s="231" t="s">
        <v>1</v>
      </c>
      <c r="Y41" s="231" t="s">
        <v>3</v>
      </c>
      <c r="Z41" s="231" t="s">
        <v>4</v>
      </c>
      <c r="AA41" s="231" t="s">
        <v>23</v>
      </c>
      <c r="AC41" s="2" t="s">
        <v>16</v>
      </c>
      <c r="AD41" s="2" t="s">
        <v>19</v>
      </c>
      <c r="AE41" s="2" t="s">
        <v>1</v>
      </c>
      <c r="AF41" s="2" t="s">
        <v>3</v>
      </c>
      <c r="AG41" s="2" t="s">
        <v>4</v>
      </c>
      <c r="AH41" s="2" t="s">
        <v>23</v>
      </c>
      <c r="AJ41" s="2" t="s">
        <v>16</v>
      </c>
      <c r="AK41" s="2" t="s">
        <v>19</v>
      </c>
      <c r="AL41" s="2" t="s">
        <v>1</v>
      </c>
      <c r="AM41" s="2" t="s">
        <v>3</v>
      </c>
      <c r="AN41" s="2" t="s">
        <v>4</v>
      </c>
      <c r="AO41" s="2" t="s">
        <v>23</v>
      </c>
    </row>
    <row r="42" spans="2:41" x14ac:dyDescent="0.3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U42" s="5"/>
      <c r="V42" s="231">
        <v>1</v>
      </c>
      <c r="W42" s="13"/>
      <c r="X42" s="3">
        <f>(Q42-Q43)/(1-Q43)</f>
        <v>9.2507243912964443E-2</v>
      </c>
      <c r="Y42" s="3">
        <f t="shared" ref="Y42:AA42" si="1">(R42-R43)/(1-R43)</f>
        <v>6.2120521983310972E-2</v>
      </c>
      <c r="Z42" s="3">
        <f t="shared" si="1"/>
        <v>0.25471133087262321</v>
      </c>
      <c r="AA42" s="3">
        <f t="shared" si="1"/>
        <v>4.5265495090723862E-2</v>
      </c>
      <c r="AC42" s="2">
        <v>1</v>
      </c>
      <c r="AD42" s="3">
        <v>8.4905660377358486E-2</v>
      </c>
      <c r="AE42" s="3">
        <v>9.261186264308012E-2</v>
      </c>
      <c r="AF42" s="3">
        <v>0.18316373728029603</v>
      </c>
      <c r="AG42" s="3">
        <v>9.6385542168674704E-2</v>
      </c>
      <c r="AH42" s="3">
        <v>0.13109637143971908</v>
      </c>
      <c r="AJ42" s="2">
        <v>1</v>
      </c>
      <c r="AK42" s="3">
        <v>3.7735849056603772E-2</v>
      </c>
      <c r="AL42" s="3">
        <v>6.1394380853277836E-2</v>
      </c>
      <c r="AM42" s="3">
        <v>7.4930619796484743E-2</v>
      </c>
      <c r="AN42" s="3">
        <v>4.0963855421686748E-2</v>
      </c>
      <c r="AO42" s="3">
        <v>6.281701131486539E-2</v>
      </c>
    </row>
    <row r="43" spans="2:41" x14ac:dyDescent="0.3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U43" s="5"/>
      <c r="V43" s="231">
        <v>2</v>
      </c>
      <c r="W43" s="13"/>
      <c r="X43" s="3">
        <f t="shared" ref="X43:X57" si="2">(Q43-Q44)/(1-Q44)</f>
        <v>0.10737179487179505</v>
      </c>
      <c r="Y43" s="3">
        <f t="shared" ref="Y43:Y57" si="3">(R43-R44)/(1-R44)</f>
        <v>-9.5681343095729583E-3</v>
      </c>
      <c r="Z43" s="3">
        <f t="shared" ref="Z43:Z57" si="4">(S43-S44)/(1-S44)</f>
        <v>-2.78248364983045E-3</v>
      </c>
      <c r="AA43" s="3">
        <f t="shared" ref="AA43:AA57" si="5">(T43-T44)/(1-T44)</f>
        <v>4.1583111053714095E-2</v>
      </c>
      <c r="AC43" s="2">
        <v>2</v>
      </c>
      <c r="AD43" s="3">
        <v>3.9426523297491037E-2</v>
      </c>
      <c r="AE43" s="3">
        <v>0.10914855072463768</v>
      </c>
      <c r="AF43" s="3">
        <v>0.17982456140350878</v>
      </c>
      <c r="AG43" s="3">
        <v>0.10787172011661808</v>
      </c>
      <c r="AH43" s="3">
        <v>0.13087852711626977</v>
      </c>
      <c r="AJ43" s="2">
        <v>2</v>
      </c>
      <c r="AK43" s="3">
        <v>1.7921146953405017E-2</v>
      </c>
      <c r="AL43" s="3">
        <v>5.0724637681159424E-2</v>
      </c>
      <c r="AM43" s="3">
        <v>9.6491228070175433E-2</v>
      </c>
      <c r="AN43" s="3">
        <v>6.7055393586005832E-2</v>
      </c>
      <c r="AO43" s="3">
        <v>6.7840704422653594E-2</v>
      </c>
    </row>
    <row r="44" spans="2:41" x14ac:dyDescent="0.3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U44" s="5"/>
      <c r="V44" s="231">
        <v>3</v>
      </c>
      <c r="W44" s="3">
        <f t="shared" ref="W44:W57" si="6">(P44-P45)/(1-P45)</f>
        <v>0.10458510712540957</v>
      </c>
      <c r="X44" s="3">
        <f t="shared" si="2"/>
        <v>8.3330825936512684E-2</v>
      </c>
      <c r="Y44" s="3">
        <f t="shared" si="3"/>
        <v>5.4471056427341513E-2</v>
      </c>
      <c r="Z44" s="3">
        <f t="shared" si="4"/>
        <v>0.14228305291815765</v>
      </c>
      <c r="AA44" s="3">
        <f t="shared" si="5"/>
        <v>6.9917747839693067E-2</v>
      </c>
      <c r="AC44" s="2">
        <v>3</v>
      </c>
      <c r="AD44" s="3">
        <v>6.5810593900481537E-2</v>
      </c>
      <c r="AE44" s="3">
        <v>0.11541501976284585</v>
      </c>
      <c r="AF44" s="3">
        <v>0.1793913507741591</v>
      </c>
      <c r="AG44" s="3">
        <v>0.10875106202209006</v>
      </c>
      <c r="AH44" s="3">
        <v>0.1343579106166321</v>
      </c>
      <c r="AJ44" s="2">
        <v>3</v>
      </c>
      <c r="AK44" s="3">
        <v>5.1364365971107544E-2</v>
      </c>
      <c r="AL44" s="3">
        <v>6.3241106719367585E-2</v>
      </c>
      <c r="AM44" s="3">
        <v>0.10224239188467699</v>
      </c>
      <c r="AN44" s="3">
        <v>5.8623619371282923E-2</v>
      </c>
      <c r="AO44" s="3">
        <v>7.5806147463699791E-2</v>
      </c>
    </row>
    <row r="45" spans="2:41" x14ac:dyDescent="0.3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U45" s="5"/>
      <c r="V45" s="231">
        <v>4</v>
      </c>
      <c r="W45" s="3">
        <f t="shared" si="6"/>
        <v>0.15664777859899845</v>
      </c>
      <c r="X45" s="3">
        <f t="shared" si="2"/>
        <v>9.9236867369959278E-2</v>
      </c>
      <c r="Y45" s="3">
        <f t="shared" si="3"/>
        <v>6.653745324797504E-2</v>
      </c>
      <c r="Z45" s="3">
        <f t="shared" si="4"/>
        <v>0.16313686177298331</v>
      </c>
      <c r="AA45" s="3">
        <f t="shared" si="5"/>
        <v>8.9546987026669508E-2</v>
      </c>
      <c r="AC45" s="2">
        <v>4</v>
      </c>
      <c r="AD45" s="3">
        <v>7.1548821548821542E-2</v>
      </c>
      <c r="AE45" s="3">
        <v>0.12363985491785791</v>
      </c>
      <c r="AF45" s="3">
        <v>0.18106155778894473</v>
      </c>
      <c r="AG45" s="3">
        <v>0.11717495987158909</v>
      </c>
      <c r="AH45" s="3">
        <v>0.13915633810309058</v>
      </c>
      <c r="AJ45" s="2">
        <v>4</v>
      </c>
      <c r="AK45" s="3">
        <v>3.7037037037037035E-2</v>
      </c>
      <c r="AL45" s="3">
        <v>6.9874119906123314E-2</v>
      </c>
      <c r="AM45" s="3">
        <v>0.10851130653266332</v>
      </c>
      <c r="AN45" s="3">
        <v>7.0626003210272875E-2</v>
      </c>
      <c r="AO45" s="3">
        <v>8.0961753284749194E-2</v>
      </c>
    </row>
    <row r="46" spans="2:41" x14ac:dyDescent="0.3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U46" s="5"/>
      <c r="V46" s="231">
        <v>5</v>
      </c>
      <c r="W46" s="3">
        <f t="shared" si="6"/>
        <v>0.13867265840382872</v>
      </c>
      <c r="X46" s="3">
        <f t="shared" si="2"/>
        <v>9.4914968069857122E-2</v>
      </c>
      <c r="Y46" s="3">
        <f t="shared" si="3"/>
        <v>8.1781091348407969E-2</v>
      </c>
      <c r="Z46" s="3">
        <f t="shared" si="4"/>
        <v>5.8249686869574435E-2</v>
      </c>
      <c r="AA46" s="3">
        <f t="shared" si="5"/>
        <v>8.7373022523177288E-2</v>
      </c>
      <c r="AC46" s="2">
        <v>5</v>
      </c>
      <c r="AD46" s="3">
        <v>7.2788353863381852E-2</v>
      </c>
      <c r="AE46" s="3">
        <v>0.12529967564518404</v>
      </c>
      <c r="AF46" s="3">
        <v>0.19061323887535975</v>
      </c>
      <c r="AG46" s="3">
        <v>0.10855683269476372</v>
      </c>
      <c r="AH46" s="3">
        <v>0.14200577675404921</v>
      </c>
      <c r="AJ46" s="2">
        <v>5</v>
      </c>
      <c r="AK46" s="3">
        <v>5.5431131019036954E-2</v>
      </c>
      <c r="AL46" s="3">
        <v>7.8127203497391065E-2</v>
      </c>
      <c r="AM46" s="3">
        <v>0.10903254372371042</v>
      </c>
      <c r="AN46" s="3">
        <v>9.4508301404853126E-2</v>
      </c>
      <c r="AO46" s="3">
        <v>8.8260027055683518E-2</v>
      </c>
    </row>
    <row r="47" spans="2:41" x14ac:dyDescent="0.3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U47" s="5"/>
      <c r="V47" s="231">
        <v>6</v>
      </c>
      <c r="W47" s="3">
        <f t="shared" si="6"/>
        <v>9.8006470713736651E-2</v>
      </c>
      <c r="X47" s="3">
        <f t="shared" si="2"/>
        <v>9.1011765337012204E-2</v>
      </c>
      <c r="Y47" s="3">
        <f t="shared" si="3"/>
        <v>6.0622942816296287E-2</v>
      </c>
      <c r="Z47" s="3">
        <f t="shared" si="4"/>
        <v>0.12156261540805699</v>
      </c>
      <c r="AA47" s="3">
        <f t="shared" si="5"/>
        <v>8.0302068893875547E-2</v>
      </c>
      <c r="AC47" s="2">
        <v>6</v>
      </c>
      <c r="AD47" s="3">
        <v>8.5097192224622031E-2</v>
      </c>
      <c r="AE47" s="3">
        <v>0.12902874564459929</v>
      </c>
      <c r="AF47" s="3">
        <v>0.1918145090461971</v>
      </c>
      <c r="AG47" s="3">
        <v>0.12425816023738873</v>
      </c>
      <c r="AH47" s="3">
        <v>0.14629656263483387</v>
      </c>
      <c r="AJ47" s="2">
        <v>6</v>
      </c>
      <c r="AK47" s="3">
        <v>6.3066954643628506E-2</v>
      </c>
      <c r="AL47" s="3">
        <v>8.5746951219512202E-2</v>
      </c>
      <c r="AM47" s="3">
        <v>0.12594414192868436</v>
      </c>
      <c r="AN47" s="3">
        <v>0.10200296735905044</v>
      </c>
      <c r="AO47" s="3">
        <v>9.866244786423127E-2</v>
      </c>
    </row>
    <row r="48" spans="2:41" x14ac:dyDescent="0.3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U48" s="5"/>
      <c r="V48" s="231">
        <v>7</v>
      </c>
      <c r="W48" s="3">
        <f t="shared" si="6"/>
        <v>8.8846477445676808E-2</v>
      </c>
      <c r="X48" s="3">
        <f t="shared" si="2"/>
        <v>5.812242630145207E-2</v>
      </c>
      <c r="Y48" s="3">
        <f t="shared" si="3"/>
        <v>2.8358438995448959E-2</v>
      </c>
      <c r="Z48" s="3">
        <f t="shared" si="4"/>
        <v>9.3973508653440632E-2</v>
      </c>
      <c r="AA48" s="3">
        <f t="shared" si="5"/>
        <v>4.6964019063202619E-2</v>
      </c>
      <c r="AC48" s="2">
        <v>7</v>
      </c>
      <c r="AD48" s="3">
        <v>9.0363854458216708E-2</v>
      </c>
      <c r="AE48" s="3">
        <v>0.13806812604299598</v>
      </c>
      <c r="AF48" s="3">
        <v>0.20306388526727509</v>
      </c>
      <c r="AG48" s="3">
        <v>0.13048286030224843</v>
      </c>
      <c r="AH48" s="3">
        <v>0.15544109878499737</v>
      </c>
      <c r="AJ48" s="2">
        <v>7</v>
      </c>
      <c r="AK48" s="3">
        <v>6.2774890043982401E-2</v>
      </c>
      <c r="AL48" s="3">
        <v>9.762442328457839E-2</v>
      </c>
      <c r="AM48" s="3">
        <v>0.12581486310299869</v>
      </c>
      <c r="AN48" s="3">
        <v>9.878363435311463E-2</v>
      </c>
      <c r="AO48" s="3">
        <v>0.10454305335446382</v>
      </c>
    </row>
    <row r="49" spans="2:41" x14ac:dyDescent="0.3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U49" s="5"/>
      <c r="V49" s="231">
        <v>8</v>
      </c>
      <c r="W49" s="3">
        <f t="shared" si="6"/>
        <v>0.13152609932602749</v>
      </c>
      <c r="X49" s="3">
        <f t="shared" si="2"/>
        <v>7.0191406845189125E-2</v>
      </c>
      <c r="Y49" s="3">
        <f t="shared" si="3"/>
        <v>5.4782274628012509E-2</v>
      </c>
      <c r="Z49" s="3">
        <f t="shared" si="4"/>
        <v>1.2059110725346593E-2</v>
      </c>
      <c r="AA49" s="3">
        <f t="shared" si="5"/>
        <v>6.273223937908548E-2</v>
      </c>
      <c r="AC49" s="2">
        <v>8</v>
      </c>
      <c r="AD49" s="3">
        <v>9.658246656760773E-2</v>
      </c>
      <c r="AE49" s="3">
        <v>0.1454270670826833</v>
      </c>
      <c r="AF49" s="3">
        <v>0.20648078372268275</v>
      </c>
      <c r="AG49" s="3">
        <v>0.15434083601286175</v>
      </c>
      <c r="AH49" s="3">
        <v>0.16189717018732563</v>
      </c>
      <c r="AJ49" s="2">
        <v>8</v>
      </c>
      <c r="AK49" s="3">
        <v>7.9123328380386326E-2</v>
      </c>
      <c r="AL49" s="3">
        <v>0.10091653666146645</v>
      </c>
      <c r="AM49" s="3">
        <v>0.13723520053587876</v>
      </c>
      <c r="AN49" s="3">
        <v>0.12098070739549839</v>
      </c>
      <c r="AO49" s="3">
        <v>0.11220937956689252</v>
      </c>
    </row>
    <row r="50" spans="2:41" x14ac:dyDescent="0.3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U50" s="5"/>
      <c r="V50" s="231">
        <v>9</v>
      </c>
      <c r="W50" s="3">
        <f t="shared" si="6"/>
        <v>5.1421994545476295E-2</v>
      </c>
      <c r="X50" s="3">
        <f t="shared" si="2"/>
        <v>6.7510724368874397E-2</v>
      </c>
      <c r="Y50" s="3">
        <f t="shared" si="3"/>
        <v>3.3904737938767762E-2</v>
      </c>
      <c r="Z50" s="3">
        <f t="shared" si="4"/>
        <v>9.2207050432582163E-2</v>
      </c>
      <c r="AA50" s="3">
        <f t="shared" si="5"/>
        <v>5.5591085502330016E-2</v>
      </c>
      <c r="AC50" s="2">
        <v>9</v>
      </c>
      <c r="AD50" s="3">
        <v>0.10662701784197111</v>
      </c>
      <c r="AE50" s="3">
        <v>0.15775672927703752</v>
      </c>
      <c r="AF50" s="3">
        <v>0.22414783607813099</v>
      </c>
      <c r="AG50" s="3">
        <v>0.16303821964199322</v>
      </c>
      <c r="AH50" s="3">
        <v>0.17516094420600858</v>
      </c>
      <c r="AJ50" s="2">
        <v>9</v>
      </c>
      <c r="AK50" s="3">
        <v>8.6236193712829229E-2</v>
      </c>
      <c r="AL50" s="3">
        <v>0.10606303847594585</v>
      </c>
      <c r="AM50" s="3">
        <v>0.13270777479892762</v>
      </c>
      <c r="AN50" s="3">
        <v>9.6758587324625056E-2</v>
      </c>
      <c r="AO50" s="3">
        <v>0.11239270386266094</v>
      </c>
    </row>
    <row r="51" spans="2:41" x14ac:dyDescent="0.3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U51" s="5"/>
      <c r="V51" s="231">
        <v>10</v>
      </c>
      <c r="W51" s="3">
        <f t="shared" si="6"/>
        <v>9.1896096919065029E-2</v>
      </c>
      <c r="X51" s="3">
        <f t="shared" si="2"/>
        <v>6.277369292500648E-2</v>
      </c>
      <c r="Y51" s="3">
        <f t="shared" si="3"/>
        <v>4.9963341020899818E-2</v>
      </c>
      <c r="Z51" s="3">
        <f t="shared" si="4"/>
        <v>5.5493455716522706E-2</v>
      </c>
      <c r="AA51" s="3">
        <f t="shared" si="5"/>
        <v>5.7409728831738512E-2</v>
      </c>
      <c r="AC51" s="2">
        <v>10</v>
      </c>
      <c r="AD51" s="3">
        <v>0.13356854838709678</v>
      </c>
      <c r="AE51" s="3">
        <v>0.174973017586185</v>
      </c>
      <c r="AF51" s="3">
        <v>0.23053173241852487</v>
      </c>
      <c r="AG51" s="3">
        <v>0.18070889018012784</v>
      </c>
      <c r="AH51" s="3">
        <v>0.1896386652955569</v>
      </c>
      <c r="AJ51" s="2">
        <v>10</v>
      </c>
      <c r="AK51" s="3">
        <v>8.4173387096774188E-2</v>
      </c>
      <c r="AL51" s="3">
        <v>0.10208875626944321</v>
      </c>
      <c r="AM51" s="3">
        <v>0.13767867352773014</v>
      </c>
      <c r="AN51" s="3">
        <v>0.1167925624636839</v>
      </c>
      <c r="AO51" s="3">
        <v>0.11276195879578739</v>
      </c>
    </row>
    <row r="52" spans="2:41" x14ac:dyDescent="0.3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U52" s="5"/>
      <c r="V52" s="231">
        <v>11</v>
      </c>
      <c r="W52" s="3">
        <f t="shared" si="6"/>
        <v>0.13145132025782241</v>
      </c>
      <c r="X52" s="3">
        <f t="shared" si="2"/>
        <v>6.3839657248382142E-2</v>
      </c>
      <c r="Y52" s="3">
        <f t="shared" si="3"/>
        <v>3.9677281482777015E-2</v>
      </c>
      <c r="Z52" s="3">
        <f t="shared" si="4"/>
        <v>5.5998669483677897E-2</v>
      </c>
      <c r="AA52" s="3">
        <f t="shared" si="5"/>
        <v>5.9419923558096888E-2</v>
      </c>
      <c r="AC52" s="2">
        <v>11</v>
      </c>
      <c r="AD52" s="3">
        <v>0.14471122647631407</v>
      </c>
      <c r="AE52" s="3">
        <v>0.20038120493909009</v>
      </c>
      <c r="AF52" s="3">
        <v>0.25994736027248799</v>
      </c>
      <c r="AG52" s="3">
        <v>0.20420888542478566</v>
      </c>
      <c r="AH52" s="3">
        <v>0.2146135831381733</v>
      </c>
      <c r="AJ52" s="2">
        <v>11</v>
      </c>
      <c r="AK52" s="3">
        <v>8.6307592472420508E-2</v>
      </c>
      <c r="AL52" s="3">
        <v>0.10532858208336786</v>
      </c>
      <c r="AM52" s="3">
        <v>0.13732775971512617</v>
      </c>
      <c r="AN52" s="3">
        <v>0.11613406079501169</v>
      </c>
      <c r="AO52" s="3">
        <v>0.11428571428571428</v>
      </c>
    </row>
    <row r="53" spans="2:41" x14ac:dyDescent="0.3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U53" s="5"/>
      <c r="V53" s="231">
        <v>12</v>
      </c>
      <c r="W53" s="3">
        <f t="shared" si="6"/>
        <v>7.011483253588506E-2</v>
      </c>
      <c r="X53" s="3">
        <f t="shared" si="2"/>
        <v>5.7181989379646234E-2</v>
      </c>
      <c r="Y53" s="3">
        <f t="shared" si="3"/>
        <v>3.3125156325156342E-2</v>
      </c>
      <c r="Z53" s="3">
        <f t="shared" si="4"/>
        <v>0.12839285544989998</v>
      </c>
      <c r="AA53" s="3">
        <f t="shared" si="5"/>
        <v>5.5288856357705481E-2</v>
      </c>
      <c r="AC53" s="2">
        <v>12</v>
      </c>
      <c r="AD53" s="3">
        <v>0.17272727272727273</v>
      </c>
      <c r="AE53" s="3">
        <v>0.22482628665645979</v>
      </c>
      <c r="AF53" s="3">
        <v>0.30238095238095236</v>
      </c>
      <c r="AG53" s="3">
        <v>0.2632135306553911</v>
      </c>
      <c r="AH53" s="3">
        <v>0.2470805568384245</v>
      </c>
      <c r="AJ53" s="2">
        <v>12</v>
      </c>
      <c r="AK53" s="3">
        <v>9.2727272727272728E-2</v>
      </c>
      <c r="AL53" s="3">
        <v>0.10352137557413732</v>
      </c>
      <c r="AM53" s="3">
        <v>0.12943722943722943</v>
      </c>
      <c r="AN53" s="3">
        <v>0.10887949260042283</v>
      </c>
      <c r="AO53" s="3">
        <v>0.11097182819819225</v>
      </c>
    </row>
    <row r="54" spans="2:41" x14ac:dyDescent="0.3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U54" s="5"/>
      <c r="V54" s="231">
        <v>13</v>
      </c>
      <c r="W54" s="3">
        <f t="shared" si="6"/>
        <v>0.12348087631589642</v>
      </c>
      <c r="X54" s="3">
        <f t="shared" si="2"/>
        <v>7.2393396741369895E-2</v>
      </c>
      <c r="Y54" s="3">
        <f t="shared" si="3"/>
        <v>7.1190212497926134E-2</v>
      </c>
      <c r="Z54" s="3">
        <f t="shared" si="4"/>
        <v>2.9955511616411259E-2</v>
      </c>
      <c r="AA54" s="3">
        <f t="shared" si="5"/>
        <v>7.1724897524547179E-2</v>
      </c>
      <c r="AC54" s="2">
        <v>13</v>
      </c>
      <c r="AD54" s="3">
        <v>0.20903954802259886</v>
      </c>
      <c r="AE54" s="3">
        <v>0.2785851864822273</v>
      </c>
      <c r="AF54" s="3">
        <v>0.33737631662942869</v>
      </c>
      <c r="AG54" s="3">
        <v>0.30977443609022559</v>
      </c>
      <c r="AH54" s="3">
        <v>0.29382401879220904</v>
      </c>
      <c r="AJ54" s="2">
        <v>13</v>
      </c>
      <c r="AK54" s="3">
        <v>9.3220338983050849E-2</v>
      </c>
      <c r="AL54" s="3">
        <v>9.6830677639642801E-2</v>
      </c>
      <c r="AM54" s="3">
        <v>0.11394829237152888</v>
      </c>
      <c r="AN54" s="3">
        <v>0.13834586466165413</v>
      </c>
      <c r="AO54" s="3">
        <v>0.10453166291474993</v>
      </c>
    </row>
    <row r="55" spans="2:41" x14ac:dyDescent="0.3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U55" s="5"/>
      <c r="V55" s="231">
        <v>14</v>
      </c>
      <c r="W55" s="3">
        <f t="shared" si="6"/>
        <v>-1.4179515418502216E-2</v>
      </c>
      <c r="X55" s="3">
        <f t="shared" si="2"/>
        <v>6.8161866105255986E-2</v>
      </c>
      <c r="Y55" s="3">
        <f t="shared" si="3"/>
        <v>2.9161638034546584E-2</v>
      </c>
      <c r="Z55" s="3">
        <f t="shared" si="4"/>
        <v>5.0632007426979951E-2</v>
      </c>
      <c r="AA55" s="3">
        <f t="shared" si="5"/>
        <v>5.1435840560710322E-2</v>
      </c>
      <c r="AC55" s="2">
        <v>14</v>
      </c>
      <c r="AD55" s="3">
        <v>0.3590308370044053</v>
      </c>
      <c r="AE55" s="3">
        <v>0.32724341751746372</v>
      </c>
      <c r="AF55" s="3">
        <v>0.40692423482187656</v>
      </c>
      <c r="AG55" s="3">
        <v>0.33014354066985646</v>
      </c>
      <c r="AH55" s="3">
        <v>0.35372703810535905</v>
      </c>
      <c r="AJ55" s="2">
        <v>14</v>
      </c>
      <c r="AK55" s="3">
        <v>7.7092511013215861E-2</v>
      </c>
      <c r="AL55" s="3">
        <v>9.2154755507791508E-2</v>
      </c>
      <c r="AM55" s="3">
        <v>0.10938283993978926</v>
      </c>
      <c r="AN55" s="3">
        <v>0.10526315789473684</v>
      </c>
      <c r="AO55" s="3">
        <v>9.716107484439046E-2</v>
      </c>
    </row>
    <row r="56" spans="2:41" x14ac:dyDescent="0.3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U56" s="5"/>
      <c r="V56" s="231">
        <v>15</v>
      </c>
      <c r="W56" s="3">
        <f t="shared" si="6"/>
        <v>0.11022840119165839</v>
      </c>
      <c r="X56" s="3">
        <f t="shared" si="2"/>
        <v>5.6000475285171061E-2</v>
      </c>
      <c r="Y56" s="3">
        <f t="shared" si="3"/>
        <v>2.7406181314954006E-2</v>
      </c>
      <c r="Z56" s="3">
        <f t="shared" si="4"/>
        <v>8.47532314923619E-2</v>
      </c>
      <c r="AA56" s="3">
        <f t="shared" si="5"/>
        <v>5.2993923783557925E-2</v>
      </c>
      <c r="AC56" s="2">
        <v>15</v>
      </c>
      <c r="AD56" s="3">
        <v>0.32830188679245281</v>
      </c>
      <c r="AE56" s="3">
        <v>0.41017110266159695</v>
      </c>
      <c r="AF56" s="3">
        <v>0.44931062449310627</v>
      </c>
      <c r="AG56" s="3">
        <v>0.42391304347826086</v>
      </c>
      <c r="AH56" s="3">
        <v>0.41799896854048479</v>
      </c>
      <c r="AJ56" s="2">
        <v>15</v>
      </c>
      <c r="AK56" s="3">
        <v>5.2830188679245285E-2</v>
      </c>
      <c r="AL56" s="3">
        <v>7.0342205323193921E-2</v>
      </c>
      <c r="AM56" s="3">
        <v>0.10462287104622871</v>
      </c>
      <c r="AN56" s="3">
        <v>0.10144927536231885</v>
      </c>
      <c r="AO56" s="3">
        <v>8.2258896338318718E-2</v>
      </c>
    </row>
    <row r="57" spans="2:41" x14ac:dyDescent="0.3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U57" s="5"/>
      <c r="V57" s="231">
        <v>16</v>
      </c>
      <c r="W57" s="3">
        <f t="shared" si="6"/>
        <v>-2.8138528138528143E-2</v>
      </c>
      <c r="X57" s="3">
        <f t="shared" si="2"/>
        <v>7.5583342637043652E-2</v>
      </c>
      <c r="Y57" s="3">
        <f t="shared" si="3"/>
        <v>4.2669431392877884E-2</v>
      </c>
      <c r="Z57" s="3">
        <f t="shared" si="4"/>
        <v>1.1404366243075927E-2</v>
      </c>
      <c r="AA57" s="3">
        <f t="shared" si="5"/>
        <v>5.310057369049901E-2</v>
      </c>
      <c r="AC57" s="2">
        <v>16</v>
      </c>
      <c r="AD57" s="3">
        <v>0.42142857142857143</v>
      </c>
      <c r="AE57" s="3">
        <v>0.48962264150943396</v>
      </c>
      <c r="AF57" s="3">
        <v>0.55707762557077622</v>
      </c>
      <c r="AG57" s="3">
        <v>0.56451612903225812</v>
      </c>
      <c r="AH57" s="3">
        <v>0.51346059716103765</v>
      </c>
      <c r="AJ57" s="2">
        <v>16</v>
      </c>
      <c r="AK57" s="3">
        <v>7.1428571428571425E-2</v>
      </c>
      <c r="AL57" s="3">
        <v>5.3773584905660379E-2</v>
      </c>
      <c r="AM57" s="3">
        <v>6.8493150684931503E-2</v>
      </c>
      <c r="AN57" s="3">
        <v>9.6774193548387094E-2</v>
      </c>
      <c r="AO57" s="3">
        <v>6.3631913852178174E-2</v>
      </c>
    </row>
    <row r="58" spans="2:41" x14ac:dyDescent="0.3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U58" s="5"/>
      <c r="V58" s="231" t="s">
        <v>11</v>
      </c>
      <c r="W58" s="234">
        <f>AVERAGE(W42:W57)</f>
        <v>8.9611433558746484E-2</v>
      </c>
      <c r="X58" s="234">
        <f t="shared" ref="X58:AA58" si="7">AVERAGE(X42:X57)</f>
        <v>7.6258277708468228E-2</v>
      </c>
      <c r="Y58" s="234">
        <f t="shared" si="7"/>
        <v>4.5387726571570364E-2</v>
      </c>
      <c r="Z58" s="234">
        <f t="shared" si="7"/>
        <v>8.4501926964491492E-2</v>
      </c>
      <c r="AA58" s="234">
        <f t="shared" si="7"/>
        <v>6.1290595042457929E-2</v>
      </c>
      <c r="AC58" s="2">
        <v>17</v>
      </c>
      <c r="AD58" s="3">
        <v>0.44</v>
      </c>
      <c r="AE58" s="3">
        <v>0.62077294685990336</v>
      </c>
      <c r="AF58" s="3">
        <v>0.61157024793388426</v>
      </c>
      <c r="AG58" s="3">
        <v>0.65853658536585369</v>
      </c>
      <c r="AH58" s="3">
        <v>0.61040609137055835</v>
      </c>
      <c r="AJ58" s="2">
        <v>17</v>
      </c>
      <c r="AK58" s="3">
        <v>0.02</v>
      </c>
      <c r="AL58" s="3">
        <v>4.3478260869565216E-2</v>
      </c>
      <c r="AM58" s="3">
        <v>4.1322314049586778E-2</v>
      </c>
      <c r="AN58" s="3">
        <v>3.6585365853658534E-2</v>
      </c>
      <c r="AO58" s="3">
        <v>4.060913705583756E-2</v>
      </c>
    </row>
    <row r="59" spans="2:41" x14ac:dyDescent="0.3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U59" s="5"/>
      <c r="AC59" s="2">
        <v>18</v>
      </c>
      <c r="AD59" s="3">
        <v>0.53333333333333333</v>
      </c>
      <c r="AE59" s="3">
        <v>0.6785714285714286</v>
      </c>
      <c r="AF59" s="3">
        <v>0.73809523809523814</v>
      </c>
      <c r="AG59" s="3">
        <v>0.66666666666666663</v>
      </c>
      <c r="AH59" s="3">
        <v>0.68067226890756305</v>
      </c>
      <c r="AJ59" s="2">
        <v>18</v>
      </c>
      <c r="AK59" s="3">
        <v>6.6666666666666666E-2</v>
      </c>
      <c r="AL59" s="3">
        <v>3.5714285714285712E-2</v>
      </c>
      <c r="AM59" s="3">
        <v>7.1428571428571425E-2</v>
      </c>
      <c r="AN59" s="3">
        <v>0</v>
      </c>
      <c r="AO59" s="3">
        <v>5.0420168067226892E-2</v>
      </c>
    </row>
    <row r="60" spans="2:41" x14ac:dyDescent="0.35">
      <c r="B60" s="2" t="s">
        <v>2</v>
      </c>
      <c r="C60" s="3">
        <v>6.7801583982082386E-2</v>
      </c>
      <c r="D60" s="3">
        <v>0.53665825654033483</v>
      </c>
      <c r="E60" s="3">
        <v>0.32118812148360026</v>
      </c>
      <c r="F60" s="3">
        <v>7.4352037993982489E-2</v>
      </c>
      <c r="G60" s="3">
        <v>0.99999999999999989</v>
      </c>
      <c r="I60" s="2" t="s">
        <v>11</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U60" s="5"/>
      <c r="AC60" s="2" t="s">
        <v>2</v>
      </c>
      <c r="AD60" s="3">
        <v>0.1181533257051888</v>
      </c>
      <c r="AE60" s="3">
        <v>0.16676723108446154</v>
      </c>
      <c r="AF60" s="3">
        <v>0.22699586230072882</v>
      </c>
      <c r="AG60" s="3">
        <v>0.16204690831556504</v>
      </c>
      <c r="AH60" s="3">
        <v>0.18246488659821633</v>
      </c>
      <c r="AJ60" s="2" t="s">
        <v>2</v>
      </c>
      <c r="AK60" s="3">
        <v>7.1240236804139101E-2</v>
      </c>
      <c r="AL60" s="3">
        <v>9.2701537378537036E-2</v>
      </c>
      <c r="AM60" s="3">
        <v>0.12360588939530781</v>
      </c>
      <c r="AN60" s="3">
        <v>9.8353218708887177E-2</v>
      </c>
      <c r="AO60" s="3">
        <v>0.10159275200021588</v>
      </c>
    </row>
    <row r="62" spans="2:41" x14ac:dyDescent="0.35">
      <c r="B62" s="235" t="s">
        <v>24</v>
      </c>
      <c r="C62" s="235"/>
      <c r="D62" s="235"/>
      <c r="E62" s="235"/>
      <c r="F62" s="235"/>
      <c r="G62" s="235"/>
      <c r="I62" s="235" t="s">
        <v>25</v>
      </c>
      <c r="J62" s="235"/>
      <c r="K62" s="235"/>
      <c r="L62" s="235"/>
      <c r="M62" s="235"/>
      <c r="O62" s="235" t="s">
        <v>26</v>
      </c>
      <c r="P62" s="235"/>
      <c r="Q62" s="235"/>
      <c r="R62" s="235"/>
      <c r="S62" s="235"/>
      <c r="T62" s="235"/>
      <c r="V62" s="235" t="s">
        <v>1018</v>
      </c>
      <c r="W62" s="235"/>
      <c r="X62" s="235"/>
      <c r="Y62" s="235"/>
      <c r="Z62" s="235"/>
      <c r="AA62" s="235"/>
      <c r="AC62" s="235" t="s">
        <v>27</v>
      </c>
      <c r="AD62" s="235"/>
      <c r="AE62" s="235"/>
      <c r="AF62" s="235"/>
      <c r="AG62" s="235"/>
      <c r="AH62" s="235"/>
      <c r="AJ62" s="235" t="s">
        <v>28</v>
      </c>
      <c r="AK62" s="235"/>
      <c r="AL62" s="235"/>
      <c r="AM62" s="235"/>
      <c r="AN62" s="235"/>
      <c r="AO62" s="235"/>
    </row>
    <row r="63" spans="2:41" x14ac:dyDescent="0.35">
      <c r="B63" s="2" t="s">
        <v>16</v>
      </c>
      <c r="C63" s="2" t="s">
        <v>19</v>
      </c>
      <c r="D63" s="2" t="s">
        <v>1</v>
      </c>
      <c r="E63" s="2" t="s">
        <v>3</v>
      </c>
      <c r="F63" s="2" t="s">
        <v>4</v>
      </c>
      <c r="G63" s="2" t="s">
        <v>2</v>
      </c>
      <c r="I63" s="2" t="s">
        <v>16</v>
      </c>
      <c r="J63" s="2" t="s">
        <v>19</v>
      </c>
      <c r="K63" s="2" t="s">
        <v>1</v>
      </c>
      <c r="L63" s="2" t="s">
        <v>3</v>
      </c>
      <c r="M63" s="2" t="s">
        <v>4</v>
      </c>
      <c r="O63" s="2" t="s">
        <v>16</v>
      </c>
      <c r="P63" s="2" t="s">
        <v>19</v>
      </c>
      <c r="Q63" s="2" t="s">
        <v>1</v>
      </c>
      <c r="R63" s="2" t="s">
        <v>3</v>
      </c>
      <c r="S63" s="2" t="s">
        <v>4</v>
      </c>
      <c r="T63" s="2" t="s">
        <v>23</v>
      </c>
      <c r="V63" s="231" t="s">
        <v>16</v>
      </c>
      <c r="W63" s="231" t="s">
        <v>19</v>
      </c>
      <c r="X63" s="231" t="s">
        <v>1</v>
      </c>
      <c r="Y63" s="231" t="s">
        <v>3</v>
      </c>
      <c r="Z63" s="231" t="s">
        <v>4</v>
      </c>
      <c r="AA63" s="231" t="s">
        <v>23</v>
      </c>
      <c r="AC63" s="2" t="s">
        <v>16</v>
      </c>
      <c r="AD63" s="2" t="s">
        <v>19</v>
      </c>
      <c r="AE63" s="2" t="s">
        <v>1</v>
      </c>
      <c r="AF63" s="2" t="s">
        <v>3</v>
      </c>
      <c r="AG63" s="2" t="s">
        <v>4</v>
      </c>
      <c r="AH63" s="2" t="s">
        <v>23</v>
      </c>
      <c r="AJ63" s="2" t="s">
        <v>16</v>
      </c>
      <c r="AK63" s="2" t="s">
        <v>19</v>
      </c>
      <c r="AL63" s="2" t="s">
        <v>1</v>
      </c>
      <c r="AM63" s="2" t="s">
        <v>3</v>
      </c>
      <c r="AN63" s="2" t="s">
        <v>4</v>
      </c>
      <c r="AO63" s="2" t="s">
        <v>23</v>
      </c>
    </row>
    <row r="64" spans="2:41" x14ac:dyDescent="0.3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31">
        <v>1</v>
      </c>
      <c r="W64" s="13"/>
      <c r="X64" s="13"/>
      <c r="Y64" s="13"/>
      <c r="Z64" s="13"/>
      <c r="AA64" s="13"/>
      <c r="AC64" s="2">
        <v>2</v>
      </c>
      <c r="AD64" s="3">
        <v>0</v>
      </c>
      <c r="AE64" s="3">
        <v>0</v>
      </c>
      <c r="AF64" s="3">
        <v>0</v>
      </c>
      <c r="AG64" s="3">
        <v>0.33333333333333331</v>
      </c>
      <c r="AH64" s="3">
        <v>3.7037037037037035E-2</v>
      </c>
      <c r="AJ64" s="2">
        <v>2</v>
      </c>
      <c r="AK64" s="3">
        <v>0</v>
      </c>
      <c r="AL64" s="3">
        <v>0.23076923076923078</v>
      </c>
      <c r="AM64" s="3">
        <v>0.3</v>
      </c>
      <c r="AN64" s="3">
        <v>0</v>
      </c>
      <c r="AO64" s="3">
        <v>0.22222222222222221</v>
      </c>
    </row>
    <row r="65" spans="2:41" x14ac:dyDescent="0.3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31">
        <v>2</v>
      </c>
      <c r="W65" s="13"/>
      <c r="X65" s="13"/>
      <c r="Y65" s="3">
        <f t="shared" ref="Y65:Y78" si="8">(R65-R66)/(1-R66)</f>
        <v>0.11955514365152912</v>
      </c>
      <c r="Z65" s="3">
        <f t="shared" ref="Z65:Z78" si="9">(S65-S66)/(1-S66)</f>
        <v>4.5454545454545504E-2</v>
      </c>
      <c r="AA65" s="3">
        <f t="shared" ref="AA65:AA78" si="10">(T65-T66)/(1-T66)</f>
        <v>8.9418777943368749E-3</v>
      </c>
      <c r="AC65" s="2">
        <v>3</v>
      </c>
      <c r="AD65" s="3">
        <v>0</v>
      </c>
      <c r="AE65" s="3">
        <v>1.3333333333333334E-2</v>
      </c>
      <c r="AF65" s="3">
        <v>2.564102564102564E-2</v>
      </c>
      <c r="AG65" s="3">
        <v>0.05</v>
      </c>
      <c r="AH65" s="3">
        <v>2.097902097902098E-2</v>
      </c>
      <c r="AJ65" s="2">
        <v>3</v>
      </c>
      <c r="AK65" s="3">
        <v>0.22222222222222221</v>
      </c>
      <c r="AL65" s="3">
        <v>0.24</v>
      </c>
      <c r="AM65" s="3">
        <v>0.17948717948717949</v>
      </c>
      <c r="AN65" s="3">
        <v>0.2</v>
      </c>
      <c r="AO65" s="3">
        <v>0.21678321678321677</v>
      </c>
    </row>
    <row r="66" spans="2:41" x14ac:dyDescent="0.3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31">
        <v>3</v>
      </c>
      <c r="W66" s="3">
        <f t="shared" ref="W66:W78" si="11">(P66-P67)/(1-P67)</f>
        <v>5.8413251961639046E-2</v>
      </c>
      <c r="X66" s="3">
        <f t="shared" ref="X66:X78" si="12">(Q66-Q67)/(1-Q67)</f>
        <v>-1.3561674078279441E-3</v>
      </c>
      <c r="Y66" s="3">
        <f t="shared" si="8"/>
        <v>7.5251141552511391E-2</v>
      </c>
      <c r="Z66" s="3">
        <f t="shared" si="9"/>
        <v>0.2344322344322344</v>
      </c>
      <c r="AA66" s="3">
        <f t="shared" si="10"/>
        <v>4.8198823842312097E-2</v>
      </c>
      <c r="AC66" s="2">
        <v>4</v>
      </c>
      <c r="AD66" s="3">
        <v>3.2258064516129031E-2</v>
      </c>
      <c r="AE66" s="3">
        <v>2.2140221402214021E-2</v>
      </c>
      <c r="AF66" s="3">
        <v>4.6666666666666669E-2</v>
      </c>
      <c r="AG66" s="3">
        <v>0</v>
      </c>
      <c r="AH66" s="3">
        <v>2.8340080971659919E-2</v>
      </c>
      <c r="AJ66" s="2">
        <v>4</v>
      </c>
      <c r="AK66" s="3">
        <v>0.12903225806451613</v>
      </c>
      <c r="AL66" s="3">
        <v>0.14760147601476015</v>
      </c>
      <c r="AM66" s="3">
        <v>0.22666666666666666</v>
      </c>
      <c r="AN66" s="3">
        <v>9.5238095238095233E-2</v>
      </c>
      <c r="AO66" s="3">
        <v>0.16599190283400811</v>
      </c>
    </row>
    <row r="67" spans="2:41" x14ac:dyDescent="0.3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31">
        <v>4</v>
      </c>
      <c r="W67" s="3">
        <f t="shared" si="11"/>
        <v>-8.2592592592592481E-2</v>
      </c>
      <c r="X67" s="3">
        <f t="shared" si="12"/>
        <v>9.4535286284953474E-2</v>
      </c>
      <c r="Y67" s="3">
        <f t="shared" si="8"/>
        <v>8.486017357762779E-2</v>
      </c>
      <c r="Z67" s="3">
        <f t="shared" si="9"/>
        <v>-0.27263157894736845</v>
      </c>
      <c r="AA67" s="3">
        <f t="shared" si="10"/>
        <v>5.8897383404772637E-2</v>
      </c>
      <c r="AC67" s="2">
        <v>5</v>
      </c>
      <c r="AD67" s="3">
        <v>2.2222222222222223E-2</v>
      </c>
      <c r="AE67" s="3">
        <v>3.3333333333333333E-2</v>
      </c>
      <c r="AF67" s="3">
        <v>5.1912568306010931E-2</v>
      </c>
      <c r="AG67" s="3">
        <v>3.5087719298245612E-2</v>
      </c>
      <c r="AH67" s="3">
        <v>3.787878787878788E-2</v>
      </c>
      <c r="AJ67" s="2">
        <v>5</v>
      </c>
      <c r="AK67" s="3">
        <v>0.12222222222222222</v>
      </c>
      <c r="AL67" s="3">
        <v>0.152</v>
      </c>
      <c r="AM67" s="3">
        <v>0.23224043715846995</v>
      </c>
      <c r="AN67" s="3">
        <v>0.21052631578947367</v>
      </c>
      <c r="AO67" s="3">
        <v>0.17727272727272728</v>
      </c>
    </row>
    <row r="68" spans="2:41" x14ac:dyDescent="0.3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31">
        <v>5</v>
      </c>
      <c r="W68" s="3">
        <f t="shared" si="11"/>
        <v>0.17597418714321159</v>
      </c>
      <c r="X68" s="3">
        <f t="shared" si="12"/>
        <v>-3.4950059675747241E-2</v>
      </c>
      <c r="Y68" s="3">
        <f t="shared" si="8"/>
        <v>2.3296976655185597E-2</v>
      </c>
      <c r="Z68" s="3">
        <f t="shared" si="9"/>
        <v>4.6251288849609593E-2</v>
      </c>
      <c r="AA68" s="3">
        <f t="shared" si="10"/>
        <v>-7.0861816016010359E-3</v>
      </c>
      <c r="AC68" s="2">
        <v>6</v>
      </c>
      <c r="AD68" s="3">
        <v>6.3291139240506328E-3</v>
      </c>
      <c r="AE68" s="3">
        <v>3.2346868547832072E-2</v>
      </c>
      <c r="AF68" s="3">
        <v>6.4102564102564097E-2</v>
      </c>
      <c r="AG68" s="3">
        <v>3.7634408602150539E-2</v>
      </c>
      <c r="AH68" s="3">
        <v>4.0745052386495922E-2</v>
      </c>
      <c r="AJ68" s="2">
        <v>6</v>
      </c>
      <c r="AK68" s="3">
        <v>0.17721518987341772</v>
      </c>
      <c r="AL68" s="3">
        <v>0.17618719889883</v>
      </c>
      <c r="AM68" s="3">
        <v>0.20384615384615384</v>
      </c>
      <c r="AN68" s="3">
        <v>0.20430107526881722</v>
      </c>
      <c r="AO68" s="3">
        <v>0.18665114474194799</v>
      </c>
    </row>
    <row r="69" spans="2:41" x14ac:dyDescent="0.3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31">
        <v>6</v>
      </c>
      <c r="W69" s="3">
        <f t="shared" si="11"/>
        <v>-0.16176682779020266</v>
      </c>
      <c r="X69" s="3">
        <f t="shared" si="12"/>
        <v>3.5425605435740574E-2</v>
      </c>
      <c r="Y69" s="3">
        <f t="shared" si="8"/>
        <v>1.9309077209913903E-2</v>
      </c>
      <c r="Z69" s="3">
        <f t="shared" si="9"/>
        <v>1.0007875679517508E-2</v>
      </c>
      <c r="AA69" s="3">
        <f t="shared" si="10"/>
        <v>1.4673743365594794E-2</v>
      </c>
      <c r="AC69" s="2">
        <v>7</v>
      </c>
      <c r="AD69" s="3">
        <v>3.313253012048193E-2</v>
      </c>
      <c r="AE69" s="3">
        <v>3.5559067562228368E-2</v>
      </c>
      <c r="AF69" s="3">
        <v>7.9100749375520404E-2</v>
      </c>
      <c r="AG69" s="3">
        <v>2.7027027027027029E-2</v>
      </c>
      <c r="AH69" s="3">
        <v>4.6958130927596577E-2</v>
      </c>
      <c r="AJ69" s="2">
        <v>7</v>
      </c>
      <c r="AK69" s="3">
        <v>0.13855421686746988</v>
      </c>
      <c r="AL69" s="3">
        <v>0.14974318451205057</v>
      </c>
      <c r="AM69" s="3">
        <v>0.21232306411323898</v>
      </c>
      <c r="AN69" s="3">
        <v>0.20077220077220076</v>
      </c>
      <c r="AO69" s="3">
        <v>0.16932685634975711</v>
      </c>
    </row>
    <row r="70" spans="2:41" x14ac:dyDescent="0.3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31">
        <v>7</v>
      </c>
      <c r="W70" s="3">
        <f t="shared" si="11"/>
        <v>0.15187986364404346</v>
      </c>
      <c r="X70" s="3">
        <f t="shared" si="12"/>
        <v>4.7369086793421729E-2</v>
      </c>
      <c r="Y70" s="3">
        <f t="shared" si="8"/>
        <v>2.8767847699629032E-4</v>
      </c>
      <c r="Z70" s="3">
        <f t="shared" si="9"/>
        <v>5.1886792452830184E-2</v>
      </c>
      <c r="AA70" s="3">
        <f t="shared" si="10"/>
        <v>3.7723717562825866E-2</v>
      </c>
      <c r="AC70" s="2">
        <v>8</v>
      </c>
      <c r="AD70" s="3">
        <v>1.4251781472684086E-2</v>
      </c>
      <c r="AE70" s="3">
        <v>4.8773448773448774E-2</v>
      </c>
      <c r="AF70" s="3">
        <v>9.967213114754099E-2</v>
      </c>
      <c r="AG70" s="3">
        <v>4.8158640226628892E-2</v>
      </c>
      <c r="AH70" s="3">
        <v>5.9680777238029149E-2</v>
      </c>
      <c r="AJ70" s="2">
        <v>8</v>
      </c>
      <c r="AK70" s="3">
        <v>9.7387173396674589E-2</v>
      </c>
      <c r="AL70" s="3">
        <v>0.15930735930735931</v>
      </c>
      <c r="AM70" s="3">
        <v>0.21049180327868852</v>
      </c>
      <c r="AN70" s="3">
        <v>0.22096317280453256</v>
      </c>
      <c r="AO70" s="3">
        <v>0.17210270645385148</v>
      </c>
    </row>
    <row r="71" spans="2:41" x14ac:dyDescent="0.3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31">
        <v>8</v>
      </c>
      <c r="W71" s="3">
        <f t="shared" si="11"/>
        <v>2.8863191602917674E-2</v>
      </c>
      <c r="X71" s="3">
        <f t="shared" si="12"/>
        <v>-7.256749301907982E-3</v>
      </c>
      <c r="Y71" s="3">
        <f t="shared" si="8"/>
        <v>7.8341944217358277E-3</v>
      </c>
      <c r="Z71" s="3">
        <f t="shared" si="9"/>
        <v>-1.9067334931357185E-3</v>
      </c>
      <c r="AA71" s="3">
        <f t="shared" si="10"/>
        <v>-1.0958427907397557E-5</v>
      </c>
      <c r="AC71" s="2">
        <v>9</v>
      </c>
      <c r="AD71" s="3">
        <v>4.3052837573385516E-2</v>
      </c>
      <c r="AE71" s="3">
        <v>5.5463379947854941E-2</v>
      </c>
      <c r="AF71" s="3">
        <v>0.10297356828193832</v>
      </c>
      <c r="AG71" s="3">
        <v>8.2152974504249299E-2</v>
      </c>
      <c r="AH71" s="3">
        <v>6.8415712422090158E-2</v>
      </c>
      <c r="AJ71" s="2">
        <v>9</v>
      </c>
      <c r="AK71" s="3">
        <v>0.13307240704500978</v>
      </c>
      <c r="AL71" s="3">
        <v>0.16188670301019198</v>
      </c>
      <c r="AM71" s="3">
        <v>0.20154185022026433</v>
      </c>
      <c r="AN71" s="3">
        <v>0.15297450424929179</v>
      </c>
      <c r="AO71" s="3">
        <v>0.16973474416582113</v>
      </c>
    </row>
    <row r="72" spans="2:41" x14ac:dyDescent="0.3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31">
        <v>9</v>
      </c>
      <c r="W72" s="3">
        <f t="shared" si="11"/>
        <v>3.2095784986149365E-4</v>
      </c>
      <c r="X72" s="3">
        <f t="shared" si="12"/>
        <v>5.2172020245850048E-2</v>
      </c>
      <c r="Y72" s="3">
        <f t="shared" si="8"/>
        <v>2.7974418234801235E-2</v>
      </c>
      <c r="Z72" s="3">
        <f t="shared" si="9"/>
        <v>1.1377139188986141E-2</v>
      </c>
      <c r="AA72" s="3">
        <f t="shared" si="10"/>
        <v>4.0194778555372436E-2</v>
      </c>
      <c r="AC72" s="2">
        <v>10</v>
      </c>
      <c r="AD72" s="3">
        <v>5.2539404553415062E-2</v>
      </c>
      <c r="AE72" s="3">
        <v>7.3712860058970292E-2</v>
      </c>
      <c r="AF72" s="3">
        <v>0.1282316442605998</v>
      </c>
      <c r="AG72" s="3">
        <v>0.12103746397694524</v>
      </c>
      <c r="AH72" s="3">
        <v>8.8830739567552677E-2</v>
      </c>
      <c r="AJ72" s="2">
        <v>10</v>
      </c>
      <c r="AK72" s="3">
        <v>0.15586690017513136</v>
      </c>
      <c r="AL72" s="3">
        <v>0.15082785212066227</v>
      </c>
      <c r="AM72" s="3">
        <v>0.20889348500517063</v>
      </c>
      <c r="AN72" s="3">
        <v>0.17002881844380405</v>
      </c>
      <c r="AO72" s="3">
        <v>0.16760776752513429</v>
      </c>
    </row>
    <row r="73" spans="2:41" x14ac:dyDescent="0.3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31">
        <v>10</v>
      </c>
      <c r="W73" s="3">
        <f t="shared" si="11"/>
        <v>8.8918642808494749E-2</v>
      </c>
      <c r="X73" s="3">
        <f t="shared" si="12"/>
        <v>5.2372664461188545E-2</v>
      </c>
      <c r="Y73" s="3">
        <f t="shared" si="8"/>
        <v>-4.7645465838268069E-3</v>
      </c>
      <c r="Z73" s="3">
        <f t="shared" si="9"/>
        <v>4.7679285357321299E-2</v>
      </c>
      <c r="AA73" s="3">
        <f t="shared" si="10"/>
        <v>3.7258246375881217E-2</v>
      </c>
      <c r="AC73" s="2">
        <v>11</v>
      </c>
      <c r="AD73" s="3">
        <v>8.829174664107485E-2</v>
      </c>
      <c r="AE73" s="3">
        <v>9.7228858098423313E-2</v>
      </c>
      <c r="AF73" s="3">
        <v>0.15655471289274106</v>
      </c>
      <c r="AG73" s="3">
        <v>0.11206896551724138</v>
      </c>
      <c r="AH73" s="3">
        <v>0.11317200405738299</v>
      </c>
      <c r="AJ73" s="2">
        <v>11</v>
      </c>
      <c r="AK73" s="3">
        <v>0.1343570057581574</v>
      </c>
      <c r="AL73" s="3">
        <v>0.14644051600573341</v>
      </c>
      <c r="AM73" s="3">
        <v>0.19122426868905743</v>
      </c>
      <c r="AN73" s="3">
        <v>0.19540229885057472</v>
      </c>
      <c r="AO73" s="3">
        <v>0.15997681495435445</v>
      </c>
    </row>
    <row r="74" spans="2:41" x14ac:dyDescent="0.3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31">
        <v>11</v>
      </c>
      <c r="W74" s="3">
        <f t="shared" si="11"/>
        <v>1.6871260893866348E-2</v>
      </c>
      <c r="X74" s="3">
        <f t="shared" si="12"/>
        <v>1.5860792929056622E-2</v>
      </c>
      <c r="Y74" s="3">
        <f t="shared" si="8"/>
        <v>5.7517317380352644E-2</v>
      </c>
      <c r="Z74" s="3">
        <f t="shared" si="9"/>
        <v>7.986917571218656E-2</v>
      </c>
      <c r="AA74" s="3">
        <f t="shared" si="10"/>
        <v>3.2991640118852625E-2</v>
      </c>
      <c r="AC74" s="2">
        <v>12</v>
      </c>
      <c r="AD74" s="3">
        <v>0.10660980810234541</v>
      </c>
      <c r="AE74" s="3">
        <v>0.14249073810202337</v>
      </c>
      <c r="AF74" s="3">
        <v>0.1857682619647355</v>
      </c>
      <c r="AG74" s="3">
        <v>0.13148788927335639</v>
      </c>
      <c r="AH74" s="3">
        <v>0.15081127241673783</v>
      </c>
      <c r="AJ74" s="2">
        <v>12</v>
      </c>
      <c r="AK74" s="3">
        <v>0.13646055437100213</v>
      </c>
      <c r="AL74" s="3">
        <v>0.13536620119692219</v>
      </c>
      <c r="AM74" s="3">
        <v>0.1769521410579345</v>
      </c>
      <c r="AN74" s="3">
        <v>0.19031141868512111</v>
      </c>
      <c r="AO74" s="3">
        <v>0.14944491887275832</v>
      </c>
    </row>
    <row r="75" spans="2:41" x14ac:dyDescent="0.3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31">
        <v>12</v>
      </c>
      <c r="W75" s="3">
        <f t="shared" si="11"/>
        <v>3.1141389863918529E-2</v>
      </c>
      <c r="X75" s="3">
        <f t="shared" si="12"/>
        <v>5.666172974583749E-2</v>
      </c>
      <c r="Y75" s="3">
        <f t="shared" si="8"/>
        <v>6.0216342878940347E-3</v>
      </c>
      <c r="Z75" s="3">
        <f t="shared" si="9"/>
        <v>-0.10551833088195237</v>
      </c>
      <c r="AA75" s="3">
        <f t="shared" si="10"/>
        <v>3.1626488237850817E-2</v>
      </c>
      <c r="AC75" s="2">
        <v>13</v>
      </c>
      <c r="AD75" s="3">
        <v>0.1514360313315927</v>
      </c>
      <c r="AE75" s="3">
        <v>0.17784256559766765</v>
      </c>
      <c r="AF75" s="3">
        <v>0.25934579439252337</v>
      </c>
      <c r="AG75" s="3">
        <v>0.24644549763033174</v>
      </c>
      <c r="AH75" s="3">
        <v>0.20142795326698398</v>
      </c>
      <c r="AJ75" s="2">
        <v>13</v>
      </c>
      <c r="AK75" s="3">
        <v>9.3994778067885115E-2</v>
      </c>
      <c r="AL75" s="3">
        <v>0.13192419825072887</v>
      </c>
      <c r="AM75" s="3">
        <v>0.14797507788161993</v>
      </c>
      <c r="AN75" s="3">
        <v>9.9526066350710901E-2</v>
      </c>
      <c r="AO75" s="3">
        <v>0.13176114236261358</v>
      </c>
    </row>
    <row r="76" spans="2:41" x14ac:dyDescent="0.3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31">
        <v>13</v>
      </c>
      <c r="W76" s="3">
        <f t="shared" si="11"/>
        <v>7.1196266968325747E-2</v>
      </c>
      <c r="X76" s="3">
        <f t="shared" si="12"/>
        <v>7.3719178765930607E-2</v>
      </c>
      <c r="Y76" s="3">
        <f t="shared" si="8"/>
        <v>6.3775336399250551E-2</v>
      </c>
      <c r="Z76" s="3">
        <f t="shared" si="9"/>
        <v>0.15923977236121553</v>
      </c>
      <c r="AA76" s="3">
        <f t="shared" si="10"/>
        <v>7.729388877352586E-2</v>
      </c>
      <c r="AC76" s="2">
        <v>14</v>
      </c>
      <c r="AD76" s="3">
        <v>0.21691176470588236</v>
      </c>
      <c r="AE76" s="3">
        <v>0.2418558736426456</v>
      </c>
      <c r="AF76" s="3">
        <v>0.32127192982456143</v>
      </c>
      <c r="AG76" s="3">
        <v>0.23021582733812951</v>
      </c>
      <c r="AH76" s="3">
        <v>0.26097342490295611</v>
      </c>
      <c r="AJ76" s="2">
        <v>14</v>
      </c>
      <c r="AK76" s="3">
        <v>7.3529411764705885E-2</v>
      </c>
      <c r="AL76" s="3">
        <v>0.11204343534057255</v>
      </c>
      <c r="AM76" s="3">
        <v>0.14254385964912281</v>
      </c>
      <c r="AN76" s="3">
        <v>0.16546762589928057</v>
      </c>
      <c r="AO76" s="3">
        <v>0.11943863839952225</v>
      </c>
    </row>
    <row r="77" spans="2:41" x14ac:dyDescent="0.3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31">
        <v>14</v>
      </c>
      <c r="W77" s="3">
        <f t="shared" si="11"/>
        <v>0.10344827586206899</v>
      </c>
      <c r="X77" s="3">
        <f t="shared" si="12"/>
        <v>0.10874437810915963</v>
      </c>
      <c r="Y77" s="3">
        <f t="shared" si="8"/>
        <v>6.7076968793037428E-2</v>
      </c>
      <c r="Z77" s="3">
        <f t="shared" si="9"/>
        <v>8.8055555555555512E-2</v>
      </c>
      <c r="AA77" s="3">
        <f t="shared" si="10"/>
        <v>9.2338959801098422E-2</v>
      </c>
      <c r="AC77" s="2">
        <v>15</v>
      </c>
      <c r="AD77" s="3">
        <v>0.27586206896551724</v>
      </c>
      <c r="AE77" s="3">
        <v>0.34458398744113028</v>
      </c>
      <c r="AF77" s="3">
        <v>0.42121684867394693</v>
      </c>
      <c r="AG77" s="3">
        <v>0.33333333333333331</v>
      </c>
      <c r="AH77" s="3">
        <v>0.3611748508490133</v>
      </c>
      <c r="AJ77" s="2">
        <v>15</v>
      </c>
      <c r="AK77" s="3">
        <v>9.1954022988505746E-2</v>
      </c>
      <c r="AL77" s="3">
        <v>9.3406593406593408E-2</v>
      </c>
      <c r="AM77" s="3">
        <v>0.12168486739469579</v>
      </c>
      <c r="AN77" s="3">
        <v>0.14444444444444443</v>
      </c>
      <c r="AO77" s="3">
        <v>0.10371730151445617</v>
      </c>
    </row>
    <row r="78" spans="2:41" x14ac:dyDescent="0.3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31">
        <v>15</v>
      </c>
      <c r="W78" s="3">
        <f t="shared" si="11"/>
        <v>0.26881720430107525</v>
      </c>
      <c r="X78" s="3">
        <f t="shared" si="12"/>
        <v>6.4272685818513461E-2</v>
      </c>
      <c r="Y78" s="3">
        <f t="shared" si="8"/>
        <v>1.4290600889361856E-2</v>
      </c>
      <c r="Z78" s="3">
        <f t="shared" si="9"/>
        <v>3.9615846338535432E-2</v>
      </c>
      <c r="AA78" s="3">
        <f t="shared" si="10"/>
        <v>7.1366024518388804E-2</v>
      </c>
      <c r="AC78" s="2">
        <v>16</v>
      </c>
      <c r="AD78" s="3">
        <v>0.46875</v>
      </c>
      <c r="AE78" s="3">
        <v>0.50147058823529411</v>
      </c>
      <c r="AF78" s="3">
        <v>0.51419558359621453</v>
      </c>
      <c r="AG78" s="3">
        <v>0.59183673469387754</v>
      </c>
      <c r="AH78" s="3">
        <v>0.50612959719789841</v>
      </c>
      <c r="AJ78" s="2">
        <v>16</v>
      </c>
      <c r="AK78" s="3">
        <v>5.2083333333333336E-2</v>
      </c>
      <c r="AL78" s="3">
        <v>7.2058823529411759E-2</v>
      </c>
      <c r="AM78" s="3">
        <v>9.7791798107255523E-2</v>
      </c>
      <c r="AN78" s="3">
        <v>4.0816326530612242E-2</v>
      </c>
      <c r="AO78" s="3">
        <v>7.6182136602451836E-2</v>
      </c>
    </row>
    <row r="79" spans="2:41" x14ac:dyDescent="0.3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31">
        <v>16</v>
      </c>
      <c r="W79" s="13"/>
      <c r="X79" s="13"/>
      <c r="Y79" s="13"/>
      <c r="Z79" s="13"/>
      <c r="AA79" s="13"/>
      <c r="AC79" s="2">
        <v>17</v>
      </c>
      <c r="AD79" s="3">
        <v>0.52941176470588236</v>
      </c>
      <c r="AE79" s="3">
        <v>0.61688311688311692</v>
      </c>
      <c r="AF79" s="3">
        <v>0.6</v>
      </c>
      <c r="AG79" s="3">
        <v>0.7</v>
      </c>
      <c r="AH79" s="3">
        <v>0.60726072607260728</v>
      </c>
      <c r="AJ79" s="2">
        <v>17</v>
      </c>
      <c r="AK79" s="3">
        <v>8.8235294117647065E-2</v>
      </c>
      <c r="AL79" s="3">
        <v>7.792207792207792E-2</v>
      </c>
      <c r="AM79" s="3">
        <v>6.3157894736842107E-2</v>
      </c>
      <c r="AN79" s="3">
        <v>0.05</v>
      </c>
      <c r="AO79" s="3">
        <v>7.2607260726072612E-2</v>
      </c>
    </row>
    <row r="80" spans="2:41" x14ac:dyDescent="0.3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31" t="s">
        <v>11</v>
      </c>
      <c r="W80" s="234">
        <f>AVERAGE(W64:W79)</f>
        <v>5.7806544039740601E-2</v>
      </c>
      <c r="X80" s="234">
        <f t="shared" ref="X80" si="13">AVERAGE(X64:X79)</f>
        <v>4.2890034784936068E-2</v>
      </c>
      <c r="Y80" s="234">
        <f t="shared" ref="Y80" si="14">AVERAGE(Y64:Y79)</f>
        <v>4.0163293924740773E-2</v>
      </c>
      <c r="Z80" s="234">
        <f t="shared" ref="Z80" si="15">AVERAGE(Z64:Z79)</f>
        <v>3.0986633432862936E-2</v>
      </c>
      <c r="AA80" s="234">
        <f t="shared" ref="AA80" si="16">AVERAGE(AA64:AA79)</f>
        <v>3.8886316594378856E-2</v>
      </c>
      <c r="AC80" s="2">
        <v>18</v>
      </c>
      <c r="AD80" s="3">
        <v>1</v>
      </c>
      <c r="AE80" s="3">
        <v>0.63636363636363635</v>
      </c>
      <c r="AF80" s="3">
        <v>0.2857142857142857</v>
      </c>
      <c r="AG80" s="3">
        <v>1</v>
      </c>
      <c r="AH80" s="3">
        <v>0.55000000000000004</v>
      </c>
      <c r="AJ80" s="2">
        <v>18</v>
      </c>
      <c r="AK80" s="3">
        <v>0</v>
      </c>
      <c r="AL80" s="3">
        <v>0</v>
      </c>
      <c r="AM80" s="3">
        <v>0</v>
      </c>
      <c r="AN80" s="3">
        <v>0</v>
      </c>
      <c r="AO80" s="3">
        <v>0</v>
      </c>
    </row>
    <row r="81" spans="2:41" x14ac:dyDescent="0.35">
      <c r="B81" s="2" t="s">
        <v>2</v>
      </c>
      <c r="C81" s="3">
        <v>7.6609187837304193E-2</v>
      </c>
      <c r="D81" s="3">
        <v>0.59741627334098046</v>
      </c>
      <c r="E81" s="3">
        <v>0.27287087008029487</v>
      </c>
      <c r="F81" s="3">
        <v>5.3103668741420487E-2</v>
      </c>
      <c r="G81" s="3">
        <v>1</v>
      </c>
      <c r="I81" s="2" t="s">
        <v>11</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AC81" s="2" t="s">
        <v>2</v>
      </c>
      <c r="AD81" s="3">
        <v>9.7692685321551301E-2</v>
      </c>
      <c r="AE81" s="3">
        <v>0.11532892666037142</v>
      </c>
      <c r="AF81" s="3">
        <v>0.1695954792915719</v>
      </c>
      <c r="AG81" s="3">
        <v>0.12145892351274788</v>
      </c>
      <c r="AH81" s="3">
        <v>0.12911111528987007</v>
      </c>
      <c r="AJ81" s="2" t="s">
        <v>2</v>
      </c>
      <c r="AK81" s="3">
        <v>0.12346588119783997</v>
      </c>
      <c r="AL81" s="3">
        <v>0.14375196726471515</v>
      </c>
      <c r="AM81" s="3">
        <v>0.18627248294397353</v>
      </c>
      <c r="AN81" s="3">
        <v>0.17563739376770537</v>
      </c>
      <c r="AO81" s="3">
        <v>0.15549370992308995</v>
      </c>
    </row>
    <row r="83" spans="2:41" x14ac:dyDescent="0.35">
      <c r="B83" s="235" t="s">
        <v>29</v>
      </c>
      <c r="C83" s="235"/>
      <c r="D83" s="235"/>
      <c r="E83" s="235"/>
      <c r="F83" s="235"/>
      <c r="G83" s="235"/>
      <c r="I83" s="235" t="s">
        <v>30</v>
      </c>
      <c r="J83" s="235"/>
      <c r="K83" s="235"/>
      <c r="L83" s="235"/>
      <c r="M83" s="235"/>
      <c r="O83" s="235" t="s">
        <v>31</v>
      </c>
      <c r="P83" s="235"/>
      <c r="Q83" s="235"/>
      <c r="R83" s="235"/>
      <c r="S83" s="235"/>
      <c r="T83" s="235"/>
      <c r="AC83" s="235" t="s">
        <v>32</v>
      </c>
      <c r="AD83" s="235"/>
      <c r="AE83" s="235"/>
      <c r="AF83" s="235"/>
      <c r="AG83" s="235"/>
      <c r="AH83" s="235"/>
      <c r="AJ83" s="235" t="s">
        <v>33</v>
      </c>
      <c r="AK83" s="235"/>
      <c r="AL83" s="235"/>
      <c r="AM83" s="235"/>
      <c r="AN83" s="235"/>
      <c r="AO83" s="235"/>
    </row>
    <row r="84" spans="2:41" x14ac:dyDescent="0.35">
      <c r="B84" s="2" t="s">
        <v>16</v>
      </c>
      <c r="C84" s="2" t="s">
        <v>19</v>
      </c>
      <c r="D84" s="2" t="s">
        <v>1</v>
      </c>
      <c r="E84" s="2" t="s">
        <v>3</v>
      </c>
      <c r="F84" s="2" t="s">
        <v>4</v>
      </c>
      <c r="G84" s="2" t="s">
        <v>2</v>
      </c>
      <c r="I84" s="2" t="s">
        <v>16</v>
      </c>
      <c r="J84" s="2" t="s">
        <v>19</v>
      </c>
      <c r="K84" s="2" t="s">
        <v>1</v>
      </c>
      <c r="L84" s="2" t="s">
        <v>3</v>
      </c>
      <c r="M84" s="2" t="s">
        <v>4</v>
      </c>
      <c r="O84" s="2" t="s">
        <v>16</v>
      </c>
      <c r="P84" s="2" t="s">
        <v>19</v>
      </c>
      <c r="Q84" s="2" t="s">
        <v>1</v>
      </c>
      <c r="R84" s="2" t="s">
        <v>3</v>
      </c>
      <c r="S84" s="2" t="s">
        <v>4</v>
      </c>
      <c r="T84" s="2" t="s">
        <v>23</v>
      </c>
      <c r="AC84" s="2" t="s">
        <v>16</v>
      </c>
      <c r="AD84" s="2" t="s">
        <v>19</v>
      </c>
      <c r="AE84" s="2" t="s">
        <v>1</v>
      </c>
      <c r="AF84" s="2" t="s">
        <v>3</v>
      </c>
      <c r="AG84" s="2" t="s">
        <v>4</v>
      </c>
      <c r="AH84" s="2" t="s">
        <v>23</v>
      </c>
      <c r="AJ84" s="2" t="s">
        <v>16</v>
      </c>
      <c r="AK84" s="2" t="s">
        <v>19</v>
      </c>
      <c r="AL84" s="2" t="s">
        <v>1</v>
      </c>
      <c r="AM84" s="2" t="s">
        <v>3</v>
      </c>
      <c r="AN84" s="2" t="s">
        <v>4</v>
      </c>
      <c r="AO84" s="2" t="s">
        <v>23</v>
      </c>
    </row>
    <row r="85" spans="2:41" x14ac:dyDescent="0.3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AC85" s="2">
        <v>4</v>
      </c>
      <c r="AD85" s="3">
        <v>0</v>
      </c>
      <c r="AE85" s="3">
        <v>0</v>
      </c>
      <c r="AF85" s="3">
        <v>0</v>
      </c>
      <c r="AG85" s="3">
        <v>0</v>
      </c>
      <c r="AH85" s="3">
        <v>0</v>
      </c>
      <c r="AJ85" s="2">
        <v>4</v>
      </c>
      <c r="AK85" s="3">
        <v>1</v>
      </c>
      <c r="AL85" s="3">
        <v>0</v>
      </c>
      <c r="AM85" s="3">
        <v>0.5</v>
      </c>
      <c r="AN85" s="3">
        <v>0</v>
      </c>
      <c r="AO85" s="3">
        <v>0.33333333333333331</v>
      </c>
    </row>
    <row r="86" spans="2:41" x14ac:dyDescent="0.3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AC86" s="2">
        <v>5</v>
      </c>
      <c r="AD86" s="3">
        <v>0</v>
      </c>
      <c r="AE86" s="3">
        <v>0</v>
      </c>
      <c r="AF86" s="3">
        <v>0</v>
      </c>
      <c r="AG86" s="3">
        <v>0</v>
      </c>
      <c r="AH86" s="3">
        <v>0</v>
      </c>
      <c r="AJ86" s="2">
        <v>5</v>
      </c>
      <c r="AK86" s="3">
        <v>0.5</v>
      </c>
      <c r="AL86" s="3">
        <v>0.22222222222222221</v>
      </c>
      <c r="AM86" s="3">
        <v>0.5</v>
      </c>
      <c r="AN86" s="3">
        <v>1</v>
      </c>
      <c r="AO86" s="3">
        <v>0.375</v>
      </c>
    </row>
    <row r="87" spans="2:41" x14ac:dyDescent="0.3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AC87" s="2">
        <v>6</v>
      </c>
      <c r="AD87" s="3">
        <v>0</v>
      </c>
      <c r="AE87" s="3">
        <v>0</v>
      </c>
      <c r="AF87" s="3">
        <v>0</v>
      </c>
      <c r="AG87" s="3">
        <v>0</v>
      </c>
      <c r="AH87" s="3">
        <v>0</v>
      </c>
      <c r="AJ87" s="2">
        <v>6</v>
      </c>
      <c r="AK87" s="3">
        <v>0</v>
      </c>
      <c r="AL87" s="3">
        <v>4.1666666666666664E-2</v>
      </c>
      <c r="AM87" s="3">
        <v>0</v>
      </c>
      <c r="AN87" s="3">
        <v>0.5</v>
      </c>
      <c r="AO87" s="3">
        <v>0.05</v>
      </c>
    </row>
    <row r="88" spans="2:41" x14ac:dyDescent="0.3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AC88" s="2">
        <v>7</v>
      </c>
      <c r="AD88" s="3">
        <v>0</v>
      </c>
      <c r="AE88" s="3">
        <v>0</v>
      </c>
      <c r="AF88" s="3">
        <v>0</v>
      </c>
      <c r="AG88" s="3">
        <v>0</v>
      </c>
      <c r="AH88" s="3">
        <v>0</v>
      </c>
      <c r="AJ88" s="2">
        <v>7</v>
      </c>
      <c r="AK88" s="3">
        <v>0.2</v>
      </c>
      <c r="AL88" s="3">
        <v>0.10294117647058823</v>
      </c>
      <c r="AM88" s="3">
        <v>0.21739130434782608</v>
      </c>
      <c r="AN88" s="3">
        <v>0</v>
      </c>
      <c r="AO88" s="3">
        <v>0.13207547169811321</v>
      </c>
    </row>
    <row r="89" spans="2:41" x14ac:dyDescent="0.3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AC89" s="2">
        <v>8</v>
      </c>
      <c r="AD89" s="3">
        <v>0</v>
      </c>
      <c r="AE89" s="3">
        <v>1.0101010101010102E-2</v>
      </c>
      <c r="AF89" s="3">
        <v>0</v>
      </c>
      <c r="AG89" s="3">
        <v>0</v>
      </c>
      <c r="AH89" s="3">
        <v>5.6497175141242938E-3</v>
      </c>
      <c r="AJ89" s="2">
        <v>8</v>
      </c>
      <c r="AK89" s="3">
        <v>0.125</v>
      </c>
      <c r="AL89" s="3">
        <v>0.20202020202020202</v>
      </c>
      <c r="AM89" s="3">
        <v>0.16</v>
      </c>
      <c r="AN89" s="3">
        <v>0.33333333333333331</v>
      </c>
      <c r="AO89" s="3">
        <v>0.19209039548022599</v>
      </c>
    </row>
    <row r="90" spans="2:41" x14ac:dyDescent="0.3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AC90" s="2">
        <v>9</v>
      </c>
      <c r="AD90" s="3">
        <v>0</v>
      </c>
      <c r="AE90" s="3">
        <v>5.8823529411764705E-3</v>
      </c>
      <c r="AF90" s="3">
        <v>0</v>
      </c>
      <c r="AG90" s="3">
        <v>0</v>
      </c>
      <c r="AH90" s="3">
        <v>3.5087719298245615E-3</v>
      </c>
      <c r="AJ90" s="2">
        <v>9</v>
      </c>
      <c r="AK90" s="3">
        <v>0.10714285714285714</v>
      </c>
      <c r="AL90" s="3">
        <v>0.11764705882352941</v>
      </c>
      <c r="AM90" s="3">
        <v>0.18461538461538463</v>
      </c>
      <c r="AN90" s="3">
        <v>0.13636363636363635</v>
      </c>
      <c r="AO90" s="3">
        <v>0.13333333333333333</v>
      </c>
    </row>
    <row r="91" spans="2:41" x14ac:dyDescent="0.3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AC91" s="2">
        <v>10</v>
      </c>
      <c r="AD91" s="3">
        <v>0</v>
      </c>
      <c r="AE91" s="3">
        <v>9.1743119266055051E-3</v>
      </c>
      <c r="AF91" s="3">
        <v>4.0540540540540543E-2</v>
      </c>
      <c r="AG91" s="3">
        <v>0</v>
      </c>
      <c r="AH91" s="3">
        <v>1.4749262536873156E-2</v>
      </c>
      <c r="AJ91" s="2">
        <v>10</v>
      </c>
      <c r="AK91" s="3">
        <v>0.22580645161290322</v>
      </c>
      <c r="AL91" s="3">
        <v>0.16513761467889909</v>
      </c>
      <c r="AM91" s="3">
        <v>0.17567567567567569</v>
      </c>
      <c r="AN91" s="3">
        <v>0.1875</v>
      </c>
      <c r="AO91" s="3">
        <v>0.17404129793510326</v>
      </c>
    </row>
    <row r="92" spans="2:41" x14ac:dyDescent="0.3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AC92" s="2">
        <v>11</v>
      </c>
      <c r="AD92" s="3">
        <v>0</v>
      </c>
      <c r="AE92" s="3">
        <v>7.9365079365079361E-3</v>
      </c>
      <c r="AF92" s="3">
        <v>2.3809523809523808E-2</v>
      </c>
      <c r="AG92" s="3">
        <v>0</v>
      </c>
      <c r="AH92" s="3">
        <v>1.0416666666666666E-2</v>
      </c>
      <c r="AJ92" s="2">
        <v>11</v>
      </c>
      <c r="AK92" s="3">
        <v>0.14285714285714285</v>
      </c>
      <c r="AL92" s="3">
        <v>0.14682539682539683</v>
      </c>
      <c r="AM92" s="3">
        <v>0.17857142857142858</v>
      </c>
      <c r="AN92" s="3">
        <v>0.05</v>
      </c>
      <c r="AO92" s="3">
        <v>0.1484375</v>
      </c>
    </row>
    <row r="93" spans="2:41" x14ac:dyDescent="0.3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AC93" s="2">
        <v>12</v>
      </c>
      <c r="AD93" s="3">
        <v>6.25E-2</v>
      </c>
      <c r="AE93" s="3">
        <v>2.8571428571428571E-2</v>
      </c>
      <c r="AF93" s="3">
        <v>8.4210526315789472E-2</v>
      </c>
      <c r="AG93" s="3">
        <v>0</v>
      </c>
      <c r="AH93" s="3">
        <v>4.3589743589743588E-2</v>
      </c>
      <c r="AJ93" s="2">
        <v>12</v>
      </c>
      <c r="AK93" s="3">
        <v>6.25E-2</v>
      </c>
      <c r="AL93" s="3">
        <v>0.16734693877551021</v>
      </c>
      <c r="AM93" s="3">
        <v>0.17894736842105263</v>
      </c>
      <c r="AN93" s="3">
        <v>0.1111111111111111</v>
      </c>
      <c r="AO93" s="3">
        <v>0.15897435897435896</v>
      </c>
    </row>
    <row r="94" spans="2:41" x14ac:dyDescent="0.3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AC94" s="2">
        <v>13</v>
      </c>
      <c r="AD94" s="3">
        <v>2.8571428571428571E-2</v>
      </c>
      <c r="AE94" s="3">
        <v>0.09</v>
      </c>
      <c r="AF94" s="3">
        <v>0.11267605633802817</v>
      </c>
      <c r="AG94" s="3">
        <v>0</v>
      </c>
      <c r="AH94" s="3">
        <v>8.6538461538461536E-2</v>
      </c>
      <c r="AJ94" s="2">
        <v>13</v>
      </c>
      <c r="AK94" s="3">
        <v>0.11428571428571428</v>
      </c>
      <c r="AL94" s="3">
        <v>0.125</v>
      </c>
      <c r="AM94" s="3">
        <v>0.14084507042253522</v>
      </c>
      <c r="AN94" s="3">
        <v>0.16666666666666666</v>
      </c>
      <c r="AO94" s="3">
        <v>0.12820512820512819</v>
      </c>
    </row>
    <row r="95" spans="2:41" x14ac:dyDescent="0.3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AC95" s="2">
        <v>14</v>
      </c>
      <c r="AD95" s="3">
        <v>0.125</v>
      </c>
      <c r="AE95" s="3">
        <v>9.45945945945946E-2</v>
      </c>
      <c r="AF95" s="3">
        <v>0.17460317460317459</v>
      </c>
      <c r="AG95" s="3">
        <v>0.14285714285714285</v>
      </c>
      <c r="AH95" s="3">
        <v>0.11965811965811966</v>
      </c>
      <c r="AJ95" s="2">
        <v>14</v>
      </c>
      <c r="AK95" s="3">
        <v>0.125</v>
      </c>
      <c r="AL95" s="3">
        <v>0.10810810810810811</v>
      </c>
      <c r="AM95" s="3">
        <v>0.14285714285714285</v>
      </c>
      <c r="AN95" s="3">
        <v>0.2857142857142857</v>
      </c>
      <c r="AO95" s="3">
        <v>0.12393162393162394</v>
      </c>
    </row>
    <row r="96" spans="2:41" x14ac:dyDescent="0.3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AC96" s="2">
        <v>15</v>
      </c>
      <c r="AD96" s="3">
        <v>0.23529411764705882</v>
      </c>
      <c r="AE96" s="3">
        <v>0.10526315789473684</v>
      </c>
      <c r="AF96" s="3">
        <v>0.15789473684210525</v>
      </c>
      <c r="AG96" s="3">
        <v>0.4</v>
      </c>
      <c r="AH96" s="3">
        <v>0.14193548387096774</v>
      </c>
      <c r="AJ96" s="2">
        <v>15</v>
      </c>
      <c r="AK96" s="3">
        <v>5.8823529411764705E-2</v>
      </c>
      <c r="AL96" s="3">
        <v>0.10526315789473684</v>
      </c>
      <c r="AM96" s="3">
        <v>0.15789473684210525</v>
      </c>
      <c r="AN96" s="3">
        <v>0.2</v>
      </c>
      <c r="AO96" s="3">
        <v>0.11612903225806452</v>
      </c>
    </row>
    <row r="97" spans="2:41" x14ac:dyDescent="0.3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AC97" s="2">
        <v>16</v>
      </c>
      <c r="AD97" s="3">
        <v>0.2</v>
      </c>
      <c r="AE97" s="3">
        <v>0.23076923076923078</v>
      </c>
      <c r="AF97" s="3">
        <v>0.23809523809523808</v>
      </c>
      <c r="AG97" s="3">
        <v>1</v>
      </c>
      <c r="AH97" s="3">
        <v>0.24242424242424243</v>
      </c>
      <c r="AJ97" s="2">
        <v>16</v>
      </c>
      <c r="AK97" s="3">
        <v>0</v>
      </c>
      <c r="AL97" s="3">
        <v>0.15384615384615385</v>
      </c>
      <c r="AM97" s="3">
        <v>0.23809523809523808</v>
      </c>
      <c r="AN97" s="3">
        <v>0</v>
      </c>
      <c r="AO97" s="3">
        <v>0.16666666666666666</v>
      </c>
    </row>
    <row r="98" spans="2:41" x14ac:dyDescent="0.3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AC98" s="2">
        <v>17</v>
      </c>
      <c r="AD98" s="3">
        <v>0.33333333333333331</v>
      </c>
      <c r="AE98" s="3">
        <v>1</v>
      </c>
      <c r="AF98" s="3">
        <v>0.66666666666666663</v>
      </c>
      <c r="AG98" s="3">
        <v>0</v>
      </c>
      <c r="AH98" s="3">
        <v>0.66666666666666663</v>
      </c>
      <c r="AJ98" s="2">
        <v>17</v>
      </c>
      <c r="AK98" s="3">
        <v>0.66666666666666663</v>
      </c>
      <c r="AL98" s="3">
        <v>0</v>
      </c>
      <c r="AM98" s="3">
        <v>0.33333333333333331</v>
      </c>
      <c r="AN98" s="3">
        <v>0</v>
      </c>
      <c r="AO98" s="3">
        <v>0.33333333333333331</v>
      </c>
    </row>
    <row r="99" spans="2:41" x14ac:dyDescent="0.35">
      <c r="B99" s="2" t="s">
        <v>2</v>
      </c>
      <c r="C99" s="3">
        <v>9.1593973037272E-2</v>
      </c>
      <c r="D99" s="3">
        <v>0.62371134020618557</v>
      </c>
      <c r="E99" s="3">
        <v>0.23909595559080096</v>
      </c>
      <c r="F99" s="3">
        <v>4.5598731165741473E-2</v>
      </c>
      <c r="G99" s="3">
        <v>1</v>
      </c>
      <c r="I99" s="2" t="s">
        <v>11</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AC99" s="2" t="s">
        <v>2</v>
      </c>
      <c r="AD99" s="3">
        <v>4.7619047619047616E-2</v>
      </c>
      <c r="AE99" s="3">
        <v>4.2593769866497141E-2</v>
      </c>
      <c r="AF99" s="3">
        <v>7.7943615257048099E-2</v>
      </c>
      <c r="AG99" s="3">
        <v>3.4782608695652174E-2</v>
      </c>
      <c r="AH99" s="3">
        <v>5.1149881046788262E-2</v>
      </c>
      <c r="AJ99" s="2" t="s">
        <v>2</v>
      </c>
      <c r="AK99" s="3">
        <v>0.13419913419913421</v>
      </c>
      <c r="AL99" s="3">
        <v>0.14049586776859505</v>
      </c>
      <c r="AM99" s="3">
        <v>0.17412935323383086</v>
      </c>
      <c r="AN99" s="3">
        <v>0.16521739130434782</v>
      </c>
      <c r="AO99" s="3">
        <v>0.14908802537668517</v>
      </c>
    </row>
  </sheetData>
  <mergeCells count="94">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G29:H29"/>
    <mergeCell ref="B33:C33"/>
    <mergeCell ref="D33:F33"/>
    <mergeCell ref="B38:T38"/>
    <mergeCell ref="R29:S29"/>
    <mergeCell ref="L31:M31"/>
    <mergeCell ref="L32:M32"/>
    <mergeCell ref="L33:M33"/>
    <mergeCell ref="B34:C34"/>
    <mergeCell ref="B28:C28"/>
    <mergeCell ref="B29:C29"/>
    <mergeCell ref="B30:C30"/>
    <mergeCell ref="B31:C31"/>
    <mergeCell ref="B32:C32"/>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R28:V28"/>
    <mergeCell ref="B62:G62"/>
    <mergeCell ref="I62:M62"/>
    <mergeCell ref="O62:T62"/>
    <mergeCell ref="AC62:AH62"/>
    <mergeCell ref="AJ40:AO40"/>
    <mergeCell ref="AC40:AH40"/>
    <mergeCell ref="I40:M40"/>
    <mergeCell ref="O40:T40"/>
    <mergeCell ref="B40:G40"/>
    <mergeCell ref="B83:G83"/>
    <mergeCell ref="I83:M83"/>
    <mergeCell ref="O83:T83"/>
    <mergeCell ref="AC83:AH83"/>
    <mergeCell ref="AJ83:AO83"/>
    <mergeCell ref="V40:AA40"/>
    <mergeCell ref="V62:AA62"/>
    <mergeCell ref="L34:M34"/>
    <mergeCell ref="L35:M35"/>
    <mergeCell ref="AJ62:AO62"/>
  </mergeCells>
  <phoneticPr fontId="5" type="noConversion"/>
  <conditionalFormatting sqref="C9:C12 F9:F12 I9:I12 L9:L12">
    <cfRule type="colorScale" priority="53">
      <colorScale>
        <cfvo type="min"/>
        <cfvo type="percentile" val="50"/>
        <cfvo type="max"/>
        <color rgb="FFF8696B"/>
        <color rgb="FFFFEB84"/>
        <color rgb="FF63BE7B"/>
      </colorScale>
    </cfRule>
  </conditionalFormatting>
  <conditionalFormatting sqref="C17:C19 F17:F19 I17:I19 L17:L19">
    <cfRule type="colorScale" priority="36">
      <colorScale>
        <cfvo type="min"/>
        <cfvo type="percentile" val="50"/>
        <cfvo type="max"/>
        <color rgb="FFF8696B"/>
        <color rgb="FFFFEB84"/>
        <color rgb="FF63BE7B"/>
      </colorScale>
    </cfRule>
  </conditionalFormatting>
  <conditionalFormatting sqref="C42:F59">
    <cfRule type="colorScale" priority="137">
      <colorScale>
        <cfvo type="min"/>
        <cfvo type="max"/>
        <color rgb="FFFCFCFF"/>
        <color rgb="FF63BE7B"/>
      </colorScale>
    </cfRule>
  </conditionalFormatting>
  <conditionalFormatting sqref="C60:F60">
    <cfRule type="colorScale" priority="135">
      <colorScale>
        <cfvo type="min"/>
        <cfvo type="max"/>
        <color rgb="FFFCFCFF"/>
        <color rgb="FF63BE7B"/>
      </colorScale>
    </cfRule>
  </conditionalFormatting>
  <conditionalFormatting sqref="C64:F80">
    <cfRule type="colorScale" priority="138">
      <colorScale>
        <cfvo type="min"/>
        <cfvo type="max"/>
        <color rgb="FFFCFCFF"/>
        <color rgb="FF63BE7B"/>
      </colorScale>
    </cfRule>
  </conditionalFormatting>
  <conditionalFormatting sqref="C81:F81">
    <cfRule type="colorScale" priority="111">
      <colorScale>
        <cfvo type="min"/>
        <cfvo type="max"/>
        <color rgb="FFFCFCFF"/>
        <color rgb="FF63BE7B"/>
      </colorScale>
    </cfRule>
  </conditionalFormatting>
  <conditionalFormatting sqref="C85:F98">
    <cfRule type="colorScale" priority="171">
      <colorScale>
        <cfvo type="min"/>
        <cfvo type="max"/>
        <color rgb="FFFCFCFF"/>
        <color rgb="FF63BE7B"/>
      </colorScale>
    </cfRule>
  </conditionalFormatting>
  <conditionalFormatting sqref="C99:F99">
    <cfRule type="colorScale" priority="85">
      <colorScale>
        <cfvo type="min"/>
        <cfvo type="max"/>
        <color rgb="FFFCFCFF"/>
        <color rgb="FF63BE7B"/>
      </colorScale>
    </cfRule>
  </conditionalFormatting>
  <conditionalFormatting sqref="D32:F32 D34:F34">
    <cfRule type="cellIs" dxfId="44" priority="12" operator="between">
      <formula>$D$27</formula>
      <formula>$D$27+400</formula>
    </cfRule>
  </conditionalFormatting>
  <conditionalFormatting sqref="D32:F32">
    <cfRule type="cellIs" dxfId="43" priority="13" operator="lessThan">
      <formula>$D$27</formula>
    </cfRule>
    <cfRule type="cellIs" dxfId="42" priority="14" operator="greaterThan">
      <formula>$D$27</formula>
    </cfRule>
  </conditionalFormatting>
  <conditionalFormatting sqref="D34:F34">
    <cfRule type="cellIs" dxfId="41" priority="15" operator="lessThan">
      <formula>$D$27</formula>
    </cfRule>
    <cfRule type="cellIs" dxfId="40" priority="16" operator="greaterThan">
      <formula>$D$27</formula>
    </cfRule>
  </conditionalFormatting>
  <conditionalFormatting sqref="G42:G59">
    <cfRule type="colorScale" priority="136">
      <colorScale>
        <cfvo type="min"/>
        <cfvo type="max"/>
        <color rgb="FFFCFCFF"/>
        <color rgb="FF63BE7B"/>
      </colorScale>
    </cfRule>
  </conditionalFormatting>
  <conditionalFormatting sqref="G64:G80">
    <cfRule type="colorScale" priority="139">
      <colorScale>
        <cfvo type="min"/>
        <cfvo type="max"/>
        <color rgb="FFFCFCFF"/>
        <color rgb="FF63BE7B"/>
      </colorScale>
    </cfRule>
  </conditionalFormatting>
  <conditionalFormatting sqref="G85:G98">
    <cfRule type="colorScale" priority="172">
      <colorScale>
        <cfvo type="min"/>
        <cfvo type="max"/>
        <color rgb="FFFCFCFF"/>
        <color rgb="FF63BE7B"/>
      </colorScale>
    </cfRule>
  </conditionalFormatting>
  <conditionalFormatting sqref="J42:J60">
    <cfRule type="colorScale" priority="120">
      <colorScale>
        <cfvo type="min"/>
        <cfvo type="max"/>
        <color rgb="FFFCFCFF"/>
        <color rgb="FF63BE7B"/>
      </colorScale>
    </cfRule>
  </conditionalFormatting>
  <conditionalFormatting sqref="J64:J81">
    <cfRule type="colorScale" priority="146">
      <colorScale>
        <cfvo type="min"/>
        <cfvo type="max"/>
        <color rgb="FFFCFCFF"/>
        <color rgb="FF63BE7B"/>
      </colorScale>
    </cfRule>
  </conditionalFormatting>
  <conditionalFormatting sqref="J85:J99">
    <cfRule type="colorScale" priority="179">
      <colorScale>
        <cfvo type="min"/>
        <cfvo type="max"/>
        <color rgb="FFFCFCFF"/>
        <color rgb="FF63BE7B"/>
      </colorScale>
    </cfRule>
  </conditionalFormatting>
  <conditionalFormatting sqref="J85:M99">
    <cfRule type="colorScale" priority="65">
      <colorScale>
        <cfvo type="min"/>
        <cfvo type="max"/>
        <color rgb="FFFCFCFF"/>
        <color rgb="FF63BE7B"/>
      </colorScale>
    </cfRule>
  </conditionalFormatting>
  <conditionalFormatting sqref="K42:K60">
    <cfRule type="colorScale" priority="119">
      <colorScale>
        <cfvo type="min"/>
        <cfvo type="max"/>
        <color rgb="FFFCFCFF"/>
        <color rgb="FF63BE7B"/>
      </colorScale>
    </cfRule>
  </conditionalFormatting>
  <conditionalFormatting sqref="K64:K81">
    <cfRule type="colorScale" priority="147">
      <colorScale>
        <cfvo type="min"/>
        <cfvo type="max"/>
        <color rgb="FFFCFCFF"/>
        <color rgb="FF63BE7B"/>
      </colorScale>
    </cfRule>
  </conditionalFormatting>
  <conditionalFormatting sqref="K85:K99">
    <cfRule type="colorScale" priority="180">
      <colorScale>
        <cfvo type="min"/>
        <cfvo type="max"/>
        <color rgb="FFFCFCFF"/>
        <color rgb="FF63BE7B"/>
      </colorScale>
    </cfRule>
  </conditionalFormatting>
  <conditionalFormatting sqref="L42:L60">
    <cfRule type="colorScale" priority="118">
      <colorScale>
        <cfvo type="min"/>
        <cfvo type="max"/>
        <color rgb="FFFCFCFF"/>
        <color rgb="FF63BE7B"/>
      </colorScale>
    </cfRule>
  </conditionalFormatting>
  <conditionalFormatting sqref="L64:L81">
    <cfRule type="colorScale" priority="148">
      <colorScale>
        <cfvo type="min"/>
        <cfvo type="max"/>
        <color rgb="FFFCFCFF"/>
        <color rgb="FF63BE7B"/>
      </colorScale>
    </cfRule>
  </conditionalFormatting>
  <conditionalFormatting sqref="L85:L99">
    <cfRule type="colorScale" priority="181">
      <colorScale>
        <cfvo type="min"/>
        <cfvo type="max"/>
        <color rgb="FFFCFCFF"/>
        <color rgb="FF63BE7B"/>
      </colorScale>
    </cfRule>
  </conditionalFormatting>
  <conditionalFormatting sqref="M42:M60">
    <cfRule type="colorScale" priority="117">
      <colorScale>
        <cfvo type="min"/>
        <cfvo type="max"/>
        <color rgb="FFFCFCFF"/>
        <color rgb="FF63BE7B"/>
      </colorScale>
    </cfRule>
  </conditionalFormatting>
  <conditionalFormatting sqref="M64:M81">
    <cfRule type="colorScale" priority="149">
      <colorScale>
        <cfvo type="min"/>
        <cfvo type="max"/>
        <color rgb="FFFCFCFF"/>
        <color rgb="FF63BE7B"/>
      </colorScale>
    </cfRule>
  </conditionalFormatting>
  <conditionalFormatting sqref="M85:M99">
    <cfRule type="colorScale" priority="182">
      <colorScale>
        <cfvo type="min"/>
        <cfvo type="max"/>
        <color rgb="FFFCFCFF"/>
        <color rgb="FF63BE7B"/>
      </colorScale>
    </cfRule>
  </conditionalFormatting>
  <conditionalFormatting sqref="P42:S59">
    <cfRule type="colorScale" priority="132">
      <colorScale>
        <cfvo type="min"/>
        <cfvo type="max"/>
        <color rgb="FFFCFCFF"/>
        <color rgb="FF63BE7B"/>
      </colorScale>
    </cfRule>
  </conditionalFormatting>
  <conditionalFormatting sqref="P60:S60">
    <cfRule type="colorScale" priority="130">
      <colorScale>
        <cfvo type="min"/>
        <cfvo type="max"/>
        <color rgb="FFFCFCFF"/>
        <color rgb="FF63BE7B"/>
      </colorScale>
    </cfRule>
  </conditionalFormatting>
  <conditionalFormatting sqref="P64:S80">
    <cfRule type="colorScale" priority="140">
      <colorScale>
        <cfvo type="min"/>
        <cfvo type="max"/>
        <color rgb="FFFCFCFF"/>
        <color rgb="FF63BE7B"/>
      </colorScale>
    </cfRule>
  </conditionalFormatting>
  <conditionalFormatting sqref="P81:S81">
    <cfRule type="colorScale" priority="108">
      <colorScale>
        <cfvo type="min"/>
        <cfvo type="max"/>
        <color rgb="FFFCFCFF"/>
        <color rgb="FF63BE7B"/>
      </colorScale>
    </cfRule>
  </conditionalFormatting>
  <conditionalFormatting sqref="P85:S98">
    <cfRule type="colorScale" priority="173">
      <colorScale>
        <cfvo type="min"/>
        <cfvo type="max"/>
        <color rgb="FFFCFCFF"/>
        <color rgb="FF63BE7B"/>
      </colorScale>
    </cfRule>
  </conditionalFormatting>
  <conditionalFormatting sqref="P99:S99">
    <cfRule type="colorScale" priority="82">
      <colorScale>
        <cfvo type="min"/>
        <cfvo type="max"/>
        <color rgb="FFFCFCFF"/>
        <color rgb="FF63BE7B"/>
      </colorScale>
    </cfRule>
  </conditionalFormatting>
  <conditionalFormatting sqref="P42:T60">
    <cfRule type="colorScale" priority="116">
      <colorScale>
        <cfvo type="min"/>
        <cfvo type="percentile" val="50"/>
        <cfvo type="max"/>
        <color rgb="FFF8696B"/>
        <color rgb="FFFFEB84"/>
        <color rgb="FF63BE7B"/>
      </colorScale>
    </cfRule>
  </conditionalFormatting>
  <conditionalFormatting sqref="P60:T60">
    <cfRule type="colorScale" priority="121">
      <colorScale>
        <cfvo type="min"/>
        <cfvo type="max"/>
        <color rgb="FFFCFCFF"/>
        <color rgb="FF63BE7B"/>
      </colorScale>
    </cfRule>
  </conditionalFormatting>
  <conditionalFormatting sqref="P64:T81">
    <cfRule type="colorScale" priority="90">
      <colorScale>
        <cfvo type="min"/>
        <cfvo type="percentile" val="50"/>
        <cfvo type="max"/>
        <color rgb="FFF8696B"/>
        <color rgb="FFFFEB84"/>
        <color rgb="FF63BE7B"/>
      </colorScale>
    </cfRule>
  </conditionalFormatting>
  <conditionalFormatting sqref="P81:T81">
    <cfRule type="colorScale" priority="99">
      <colorScale>
        <cfvo type="min"/>
        <cfvo type="max"/>
        <color rgb="FFFCFCFF"/>
        <color rgb="FF63BE7B"/>
      </colorScale>
    </cfRule>
  </conditionalFormatting>
  <conditionalFormatting sqref="P85:T99">
    <cfRule type="colorScale" priority="64">
      <colorScale>
        <cfvo type="min"/>
        <cfvo type="percentile" val="50"/>
        <cfvo type="max"/>
        <color rgb="FFF8696B"/>
        <color rgb="FFFFEB84"/>
        <color rgb="FF63BE7B"/>
      </colorScale>
    </cfRule>
  </conditionalFormatting>
  <conditionalFormatting sqref="P99:T99">
    <cfRule type="colorScale" priority="73">
      <colorScale>
        <cfvo type="min"/>
        <cfvo type="max"/>
        <color rgb="FFFCFCFF"/>
        <color rgb="FF63BE7B"/>
      </colorScale>
    </cfRule>
  </conditionalFormatting>
  <conditionalFormatting sqref="Q9:Q10 C9:C12 F9:F12 I9:I12 L9:L12 L17:L19 I17:I19 F17:F19 C17:C19 S9:S10 U9:U10">
    <cfRule type="colorScale" priority="3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31">
      <colorScale>
        <cfvo type="min"/>
        <cfvo type="percentile" val="50"/>
        <cfvo type="max"/>
        <color rgb="FF63BE7B"/>
        <color rgb="FFFFEB84"/>
        <color rgb="FFF8696B"/>
      </colorScale>
    </cfRule>
  </conditionalFormatting>
  <conditionalFormatting sqref="R15:V17">
    <cfRule type="colorScale" priority="30">
      <colorScale>
        <cfvo type="min"/>
        <cfvo type="percentile" val="50"/>
        <cfvo type="max"/>
        <color rgb="FFF8696B"/>
        <color rgb="FFFFEB84"/>
        <color rgb="FF63BE7B"/>
      </colorScale>
    </cfRule>
  </conditionalFormatting>
  <conditionalFormatting sqref="R15:V18">
    <cfRule type="colorScale" priority="29">
      <colorScale>
        <cfvo type="min"/>
        <cfvo type="percentile" val="50"/>
        <cfvo type="max"/>
        <color rgb="FFF8696B"/>
        <color rgb="FFFFEB84"/>
        <color rgb="FF63BE7B"/>
      </colorScale>
    </cfRule>
  </conditionalFormatting>
  <conditionalFormatting sqref="S9:S10 Q9:Q10">
    <cfRule type="colorScale" priority="183">
      <colorScale>
        <cfvo type="min"/>
        <cfvo type="percentile" val="50"/>
        <cfvo type="max"/>
        <color rgb="FFF8696B"/>
        <color rgb="FFFFEB84"/>
        <color rgb="FF63BE7B"/>
      </colorScale>
    </cfRule>
  </conditionalFormatting>
  <conditionalFormatting sqref="T42:T59">
    <cfRule type="colorScale" priority="131">
      <colorScale>
        <cfvo type="min"/>
        <cfvo type="max"/>
        <color rgb="FFFCFCFF"/>
        <color rgb="FF63BE7B"/>
      </colorScale>
    </cfRule>
  </conditionalFormatting>
  <conditionalFormatting sqref="T64:T80">
    <cfRule type="colorScale" priority="141">
      <colorScale>
        <cfvo type="min"/>
        <cfvo type="max"/>
        <color rgb="FFFCFCFF"/>
        <color rgb="FF63BE7B"/>
      </colorScale>
    </cfRule>
  </conditionalFormatting>
  <conditionalFormatting sqref="T85:T98">
    <cfRule type="colorScale" priority="174">
      <colorScale>
        <cfvo type="min"/>
        <cfvo type="max"/>
        <color rgb="FFFCFCFF"/>
        <color rgb="FF63BE7B"/>
      </colorScale>
    </cfRule>
  </conditionalFormatting>
  <conditionalFormatting sqref="AD42:AG59">
    <cfRule type="colorScale" priority="129">
      <colorScale>
        <cfvo type="min"/>
        <cfvo type="max"/>
        <color rgb="FFFCFCFF"/>
        <color rgb="FF63BE7B"/>
      </colorScale>
    </cfRule>
  </conditionalFormatting>
  <conditionalFormatting sqref="AD60:AG60">
    <cfRule type="colorScale" priority="127">
      <colorScale>
        <cfvo type="min"/>
        <cfvo type="max"/>
        <color rgb="FFFCFCFF"/>
        <color rgb="FF63BE7B"/>
      </colorScale>
    </cfRule>
  </conditionalFormatting>
  <conditionalFormatting sqref="AD64:AG80">
    <cfRule type="colorScale" priority="142">
      <colorScale>
        <cfvo type="min"/>
        <cfvo type="max"/>
        <color rgb="FFFCFCFF"/>
        <color rgb="FF63BE7B"/>
      </colorScale>
    </cfRule>
  </conditionalFormatting>
  <conditionalFormatting sqref="AD81:AG81">
    <cfRule type="colorScale" priority="105">
      <colorScale>
        <cfvo type="min"/>
        <cfvo type="max"/>
        <color rgb="FFFCFCFF"/>
        <color rgb="FF63BE7B"/>
      </colorScale>
    </cfRule>
  </conditionalFormatting>
  <conditionalFormatting sqref="AD85:AG98">
    <cfRule type="colorScale" priority="175">
      <colorScale>
        <cfvo type="min"/>
        <cfvo type="max"/>
        <color rgb="FFFCFCFF"/>
        <color rgb="FF63BE7B"/>
      </colorScale>
    </cfRule>
  </conditionalFormatting>
  <conditionalFormatting sqref="AD99:AG99">
    <cfRule type="colorScale" priority="79">
      <colorScale>
        <cfvo type="min"/>
        <cfvo type="max"/>
        <color rgb="FFFCFCFF"/>
        <color rgb="FF63BE7B"/>
      </colorScale>
    </cfRule>
  </conditionalFormatting>
  <conditionalFormatting sqref="AD42:AH60">
    <cfRule type="colorScale" priority="114">
      <colorScale>
        <cfvo type="min"/>
        <cfvo type="percentile" val="50"/>
        <cfvo type="max"/>
        <color rgb="FF63BE7B"/>
        <color rgb="FFFFEB84"/>
        <color rgb="FFF8696B"/>
      </colorScale>
    </cfRule>
  </conditionalFormatting>
  <conditionalFormatting sqref="AD60:AH60">
    <cfRule type="colorScale" priority="123">
      <colorScale>
        <cfvo type="min"/>
        <cfvo type="max"/>
        <color rgb="FFFCFCFF"/>
        <color rgb="FF63BE7B"/>
      </colorScale>
    </cfRule>
  </conditionalFormatting>
  <conditionalFormatting sqref="AD64:AH81">
    <cfRule type="colorScale" priority="89">
      <colorScale>
        <cfvo type="min"/>
        <cfvo type="percentile" val="50"/>
        <cfvo type="max"/>
        <color rgb="FF63BE7B"/>
        <color rgb="FFFFEB84"/>
        <color rgb="FFF8696B"/>
      </colorScale>
    </cfRule>
  </conditionalFormatting>
  <conditionalFormatting sqref="AD81:AH81">
    <cfRule type="colorScale" priority="101">
      <colorScale>
        <cfvo type="min"/>
        <cfvo type="max"/>
        <color rgb="FFFCFCFF"/>
        <color rgb="FF63BE7B"/>
      </colorScale>
    </cfRule>
  </conditionalFormatting>
  <conditionalFormatting sqref="AD85:AH99">
    <cfRule type="colorScale" priority="63">
      <colorScale>
        <cfvo type="min"/>
        <cfvo type="percentile" val="50"/>
        <cfvo type="max"/>
        <color rgb="FF63BE7B"/>
        <color rgb="FFFFEB84"/>
        <color rgb="FFF8696B"/>
      </colorScale>
    </cfRule>
  </conditionalFormatting>
  <conditionalFormatting sqref="AD99:AH99">
    <cfRule type="colorScale" priority="75">
      <colorScale>
        <cfvo type="min"/>
        <cfvo type="max"/>
        <color rgb="FFFCFCFF"/>
        <color rgb="FF63BE7B"/>
      </colorScale>
    </cfRule>
  </conditionalFormatting>
  <conditionalFormatting sqref="Y15:AB17">
    <cfRule type="colorScale" priority="11">
      <colorScale>
        <cfvo type="min"/>
        <cfvo type="percentile" val="50"/>
        <cfvo type="max"/>
        <color rgb="FFF8696B"/>
        <color rgb="FFFFEB84"/>
        <color rgb="FF63BE7B"/>
      </colorScale>
    </cfRule>
  </conditionalFormatting>
  <conditionalFormatting sqref="AH42:AH59">
    <cfRule type="colorScale" priority="128">
      <colorScale>
        <cfvo type="min"/>
        <cfvo type="max"/>
        <color rgb="FFFCFCFF"/>
        <color rgb="FF63BE7B"/>
      </colorScale>
    </cfRule>
  </conditionalFormatting>
  <conditionalFormatting sqref="AH64:AH80">
    <cfRule type="colorScale" priority="143">
      <colorScale>
        <cfvo type="min"/>
        <cfvo type="max"/>
        <color rgb="FFFCFCFF"/>
        <color rgb="FF63BE7B"/>
      </colorScale>
    </cfRule>
  </conditionalFormatting>
  <conditionalFormatting sqref="AH85:AH98">
    <cfRule type="colorScale" priority="176">
      <colorScale>
        <cfvo type="min"/>
        <cfvo type="max"/>
        <color rgb="FFFCFCFF"/>
        <color rgb="FF63BE7B"/>
      </colorScale>
    </cfRule>
  </conditionalFormatting>
  <conditionalFormatting sqref="AK42:AN59">
    <cfRule type="colorScale" priority="126">
      <colorScale>
        <cfvo type="min"/>
        <cfvo type="max"/>
        <color rgb="FFFCFCFF"/>
        <color rgb="FF63BE7B"/>
      </colorScale>
    </cfRule>
  </conditionalFormatting>
  <conditionalFormatting sqref="AK60:AN60">
    <cfRule type="colorScale" priority="124">
      <colorScale>
        <cfvo type="min"/>
        <cfvo type="max"/>
        <color rgb="FFFCFCFF"/>
        <color rgb="FF63BE7B"/>
      </colorScale>
    </cfRule>
  </conditionalFormatting>
  <conditionalFormatting sqref="AK64:AN80">
    <cfRule type="colorScale" priority="144">
      <colorScale>
        <cfvo type="min"/>
        <cfvo type="max"/>
        <color rgb="FFFCFCFF"/>
        <color rgb="FF63BE7B"/>
      </colorScale>
    </cfRule>
  </conditionalFormatting>
  <conditionalFormatting sqref="AK81:AN81">
    <cfRule type="colorScale" priority="102">
      <colorScale>
        <cfvo type="min"/>
        <cfvo type="max"/>
        <color rgb="FFFCFCFF"/>
        <color rgb="FF63BE7B"/>
      </colorScale>
    </cfRule>
  </conditionalFormatting>
  <conditionalFormatting sqref="AK85:AN98">
    <cfRule type="colorScale" priority="177">
      <colorScale>
        <cfvo type="min"/>
        <cfvo type="max"/>
        <color rgb="FFFCFCFF"/>
        <color rgb="FF63BE7B"/>
      </colorScale>
    </cfRule>
  </conditionalFormatting>
  <conditionalFormatting sqref="AK99:AN99">
    <cfRule type="colorScale" priority="76">
      <colorScale>
        <cfvo type="min"/>
        <cfvo type="max"/>
        <color rgb="FFFCFCFF"/>
        <color rgb="FF63BE7B"/>
      </colorScale>
    </cfRule>
  </conditionalFormatting>
  <conditionalFormatting sqref="AK42:AO60">
    <cfRule type="colorScale" priority="115">
      <colorScale>
        <cfvo type="min"/>
        <cfvo type="percentile" val="50"/>
        <cfvo type="max"/>
        <color rgb="FF63BE7B"/>
        <color rgb="FFFFEB84"/>
        <color rgb="FFF8696B"/>
      </colorScale>
    </cfRule>
  </conditionalFormatting>
  <conditionalFormatting sqref="AK60:AO60">
    <cfRule type="colorScale" priority="122">
      <colorScale>
        <cfvo type="min"/>
        <cfvo type="max"/>
        <color rgb="FFFCFCFF"/>
        <color rgb="FF63BE7B"/>
      </colorScale>
    </cfRule>
  </conditionalFormatting>
  <conditionalFormatting sqref="AK64:AO81">
    <cfRule type="colorScale" priority="88">
      <colorScale>
        <cfvo type="min"/>
        <cfvo type="percentile" val="50"/>
        <cfvo type="max"/>
        <color rgb="FF63BE7B"/>
        <color rgb="FFFFEB84"/>
        <color rgb="FFF8696B"/>
      </colorScale>
    </cfRule>
  </conditionalFormatting>
  <conditionalFormatting sqref="AK81:AO81">
    <cfRule type="colorScale" priority="100">
      <colorScale>
        <cfvo type="min"/>
        <cfvo type="max"/>
        <color rgb="FFFCFCFF"/>
        <color rgb="FF63BE7B"/>
      </colorScale>
    </cfRule>
  </conditionalFormatting>
  <conditionalFormatting sqref="AK85:AO99">
    <cfRule type="colorScale" priority="62">
      <colorScale>
        <cfvo type="min"/>
        <cfvo type="percentile" val="50"/>
        <cfvo type="max"/>
        <color rgb="FF63BE7B"/>
        <color rgb="FFFFEB84"/>
        <color rgb="FFF8696B"/>
      </colorScale>
    </cfRule>
  </conditionalFormatting>
  <conditionalFormatting sqref="AK99:AO99">
    <cfRule type="colorScale" priority="74">
      <colorScale>
        <cfvo type="min"/>
        <cfvo type="max"/>
        <color rgb="FFFCFCFF"/>
        <color rgb="FF63BE7B"/>
      </colorScale>
    </cfRule>
  </conditionalFormatting>
  <conditionalFormatting sqref="AO42:AO59">
    <cfRule type="colorScale" priority="125">
      <colorScale>
        <cfvo type="min"/>
        <cfvo type="max"/>
        <color rgb="FFFCFCFF"/>
        <color rgb="FF63BE7B"/>
      </colorScale>
    </cfRule>
  </conditionalFormatting>
  <conditionalFormatting sqref="AO64:AO80">
    <cfRule type="colorScale" priority="145">
      <colorScale>
        <cfvo type="min"/>
        <cfvo type="max"/>
        <color rgb="FFFCFCFF"/>
        <color rgb="FF63BE7B"/>
      </colorScale>
    </cfRule>
  </conditionalFormatting>
  <conditionalFormatting sqref="AO85:AO98">
    <cfRule type="colorScale" priority="178">
      <colorScale>
        <cfvo type="min"/>
        <cfvo type="max"/>
        <color rgb="FFFCFCFF"/>
        <color rgb="FF63BE7B"/>
      </colorScale>
    </cfRule>
  </conditionalFormatting>
  <conditionalFormatting sqref="W42:AA58">
    <cfRule type="colorScale" priority="10">
      <colorScale>
        <cfvo type="min"/>
        <cfvo type="max"/>
        <color rgb="FFFCFCFF"/>
        <color rgb="FF63BE7B"/>
      </colorScale>
    </cfRule>
  </conditionalFormatting>
  <conditionalFormatting sqref="W42:AA58">
    <cfRule type="colorScale" priority="6">
      <colorScale>
        <cfvo type="min"/>
        <cfvo type="percentile" val="50"/>
        <cfvo type="max"/>
        <color rgb="FFF8696B"/>
        <color rgb="FFFFEB84"/>
        <color rgb="FF63BE7B"/>
      </colorScale>
    </cfRule>
  </conditionalFormatting>
  <conditionalFormatting sqref="AA42:AA57">
    <cfRule type="colorScale" priority="9">
      <colorScale>
        <cfvo type="min"/>
        <cfvo type="max"/>
        <color rgb="FFFCFCFF"/>
        <color rgb="FF63BE7B"/>
      </colorScale>
    </cfRule>
  </conditionalFormatting>
  <conditionalFormatting sqref="W64:AA79">
    <cfRule type="colorScale" priority="5">
      <colorScale>
        <cfvo type="min"/>
        <cfvo type="max"/>
        <color rgb="FFFCFCFF"/>
        <color rgb="FF63BE7B"/>
      </colorScale>
    </cfRule>
  </conditionalFormatting>
  <conditionalFormatting sqref="W64:AA79">
    <cfRule type="colorScale" priority="3">
      <colorScale>
        <cfvo type="min"/>
        <cfvo type="percentile" val="50"/>
        <cfvo type="max"/>
        <color rgb="FFF8696B"/>
        <color rgb="FFFFEB84"/>
        <color rgb="FF63BE7B"/>
      </colorScale>
    </cfRule>
  </conditionalFormatting>
  <conditionalFormatting sqref="AA64:AA79">
    <cfRule type="colorScale" priority="4">
      <colorScale>
        <cfvo type="min"/>
        <cfvo type="max"/>
        <color rgb="FFFCFCFF"/>
        <color rgb="FF63BE7B"/>
      </colorScale>
    </cfRule>
  </conditionalFormatting>
  <conditionalFormatting sqref="W80:AA80">
    <cfRule type="colorScale" priority="2">
      <colorScale>
        <cfvo type="min"/>
        <cfvo type="max"/>
        <color rgb="FFFCFCFF"/>
        <color rgb="FF63BE7B"/>
      </colorScale>
    </cfRule>
  </conditionalFormatting>
  <conditionalFormatting sqref="W80:AA80">
    <cfRule type="colorScale" priority="1">
      <colorScale>
        <cfvo type="min"/>
        <cfvo type="percentile" val="50"/>
        <cfvo type="max"/>
        <color rgb="FFF8696B"/>
        <color rgb="FFFFEB84"/>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54AB-117B-4E5B-BD50-9F5E38D7FBEB}">
  <sheetPr>
    <tabColor rgb="FFFF6600"/>
  </sheetPr>
  <dimension ref="B2:W46"/>
  <sheetViews>
    <sheetView tabSelected="1" zoomScale="83" workbookViewId="0"/>
  </sheetViews>
  <sheetFormatPr defaultRowHeight="14.5" x14ac:dyDescent="0.35"/>
  <sheetData>
    <row r="2" spans="2:23" ht="18.5" x14ac:dyDescent="0.45">
      <c r="B2" s="243" t="s">
        <v>1030</v>
      </c>
      <c r="C2" s="243"/>
      <c r="D2" s="243"/>
      <c r="E2" s="243"/>
      <c r="F2" s="243"/>
      <c r="G2" s="243"/>
      <c r="H2" s="243"/>
      <c r="I2" s="243"/>
      <c r="J2" s="243"/>
      <c r="K2" s="243"/>
      <c r="L2" s="243"/>
      <c r="M2" s="243"/>
      <c r="N2" s="243"/>
      <c r="O2" s="243"/>
      <c r="P2" s="243"/>
      <c r="Q2" s="243"/>
      <c r="R2" s="243"/>
      <c r="S2" s="243"/>
      <c r="T2" s="243"/>
      <c r="U2" s="243"/>
      <c r="V2" s="243"/>
      <c r="W2" s="243"/>
    </row>
    <row r="3" spans="2:23" ht="55.5" customHeight="1" x14ac:dyDescent="0.35">
      <c r="B3" s="244" t="s">
        <v>1031</v>
      </c>
      <c r="C3" s="244"/>
      <c r="D3" s="244"/>
      <c r="E3" s="244"/>
      <c r="F3" s="244"/>
      <c r="G3" s="244"/>
      <c r="H3" s="244"/>
      <c r="I3" s="244"/>
      <c r="J3" s="244"/>
      <c r="K3" s="244"/>
      <c r="L3" s="244"/>
      <c r="M3" s="244"/>
      <c r="N3" s="244"/>
      <c r="O3" s="244"/>
      <c r="P3" s="244"/>
      <c r="Q3" s="244"/>
      <c r="R3" s="244"/>
      <c r="S3" s="244"/>
      <c r="T3" s="244"/>
      <c r="U3" s="244"/>
      <c r="V3" s="244"/>
      <c r="W3" s="244"/>
    </row>
    <row r="4" spans="2:23" ht="86" customHeight="1" x14ac:dyDescent="0.35">
      <c r="B4" s="244"/>
      <c r="C4" s="244"/>
      <c r="D4" s="244"/>
      <c r="E4" s="244"/>
      <c r="F4" s="244"/>
      <c r="G4" s="244"/>
      <c r="H4" s="244"/>
      <c r="I4" s="244"/>
      <c r="J4" s="244"/>
      <c r="K4" s="244"/>
      <c r="L4" s="244"/>
      <c r="M4" s="244"/>
      <c r="N4" s="244"/>
      <c r="O4" s="244"/>
      <c r="P4" s="244"/>
      <c r="Q4" s="244"/>
      <c r="R4" s="244"/>
      <c r="S4" s="244"/>
      <c r="T4" s="244"/>
      <c r="U4" s="244"/>
      <c r="V4" s="244"/>
      <c r="W4" s="244"/>
    </row>
    <row r="6" spans="2:23" x14ac:dyDescent="0.35">
      <c r="B6" s="235" t="s">
        <v>1029</v>
      </c>
      <c r="C6" s="235"/>
      <c r="D6" s="235"/>
      <c r="E6" s="235"/>
      <c r="F6" s="235"/>
      <c r="G6" s="235"/>
      <c r="H6" s="235"/>
      <c r="I6" s="235"/>
      <c r="J6" s="235"/>
      <c r="K6" s="235"/>
      <c r="L6" s="235"/>
      <c r="M6" s="235"/>
      <c r="N6" s="359"/>
    </row>
    <row r="7" spans="2:23" x14ac:dyDescent="0.35">
      <c r="B7" s="232" t="s">
        <v>16</v>
      </c>
      <c r="C7" s="232">
        <v>147</v>
      </c>
      <c r="D7" s="232">
        <v>258</v>
      </c>
      <c r="E7" s="232">
        <v>14</v>
      </c>
      <c r="F7" s="232">
        <v>25</v>
      </c>
      <c r="G7" s="232">
        <v>36</v>
      </c>
      <c r="H7" s="232" t="s">
        <v>4</v>
      </c>
      <c r="I7" s="232">
        <v>1</v>
      </c>
      <c r="J7" s="232">
        <v>2</v>
      </c>
      <c r="K7" s="232">
        <v>3</v>
      </c>
      <c r="L7" s="232">
        <v>4</v>
      </c>
      <c r="M7" s="232">
        <v>5</v>
      </c>
    </row>
    <row r="8" spans="2:23" x14ac:dyDescent="0.35">
      <c r="B8" s="232">
        <v>4</v>
      </c>
      <c r="C8" s="73">
        <f>H16+H14+H17</f>
        <v>0.22561278652078431</v>
      </c>
      <c r="D8" s="73">
        <f>H15+H15+H18</f>
        <v>0.23319260135465891</v>
      </c>
      <c r="E8" s="73">
        <f>H14+H17</f>
        <v>0.16791367723274409</v>
      </c>
      <c r="F8" s="73">
        <f>H15+H18</f>
        <v>0.13710115611114551</v>
      </c>
      <c r="G8" s="73">
        <f>H16+H17</f>
        <v>0.1047160349836003</v>
      </c>
      <c r="H8" s="43">
        <v>0.14960341430085</v>
      </c>
      <c r="I8" s="43">
        <v>0.120896751537184</v>
      </c>
      <c r="J8" s="43">
        <v>9.6091445243513401E-2</v>
      </c>
      <c r="K8" s="43">
        <v>5.7699109288040201E-2</v>
      </c>
      <c r="L8" s="43">
        <v>4.7016925695560097E-2</v>
      </c>
      <c r="M8" s="43">
        <v>4.1009710867632103E-2</v>
      </c>
    </row>
    <row r="9" spans="2:23" x14ac:dyDescent="0.35">
      <c r="B9" s="232">
        <v>8</v>
      </c>
      <c r="C9" s="73">
        <f>L14+L16+L17</f>
        <v>0.2376613883486004</v>
      </c>
      <c r="D9" s="73">
        <f>L15+L18+L15</f>
        <v>0.2235018287596687</v>
      </c>
      <c r="E9" s="73">
        <f>L14+L17</f>
        <v>0.16710401710903519</v>
      </c>
      <c r="F9" s="73">
        <f>L15+L18</f>
        <v>0.1380680421259694</v>
      </c>
      <c r="G9" s="73">
        <f>L16+L17</f>
        <v>0.1294978460378344</v>
      </c>
      <c r="H9" s="43">
        <v>9.1141692709761093E-2</v>
      </c>
      <c r="I9" s="43">
        <v>0.108163542310766</v>
      </c>
      <c r="J9" s="43">
        <v>8.5433786633699299E-2</v>
      </c>
      <c r="K9" s="43">
        <v>7.0557371239565195E-2</v>
      </c>
      <c r="L9" s="43">
        <v>5.89404747982692E-2</v>
      </c>
      <c r="M9" s="43">
        <v>5.2634255492270098E-2</v>
      </c>
    </row>
    <row r="10" spans="2:23" x14ac:dyDescent="0.35">
      <c r="B10" s="232">
        <v>12</v>
      </c>
      <c r="C10" s="73">
        <f>P14+P17+P16</f>
        <v>0.20344885662833262</v>
      </c>
      <c r="D10" s="73">
        <f>P15+P18+P15</f>
        <v>0.17913064169037052</v>
      </c>
      <c r="E10" s="73">
        <f>P14+P17</f>
        <v>0.144951368790387</v>
      </c>
      <c r="F10" s="73">
        <f>P15+P18</f>
        <v>0.1105015856673196</v>
      </c>
      <c r="G10" s="73">
        <f>P16+P17</f>
        <v>0.1079878518636415</v>
      </c>
      <c r="H10" s="43">
        <v>6.1143523920653399E-2</v>
      </c>
      <c r="I10" s="43">
        <v>9.5461004764691104E-2</v>
      </c>
      <c r="J10" s="43">
        <v>6.8629056023050902E-2</v>
      </c>
      <c r="K10" s="43">
        <v>5.8497487837945603E-2</v>
      </c>
      <c r="L10" s="43">
        <v>4.9490364025695899E-2</v>
      </c>
      <c r="M10" s="43">
        <v>4.18725296442687E-2</v>
      </c>
    </row>
    <row r="12" spans="2:23" x14ac:dyDescent="0.35">
      <c r="C12" s="235" t="s">
        <v>1025</v>
      </c>
      <c r="D12" s="235"/>
      <c r="E12" s="235"/>
      <c r="F12" s="235"/>
      <c r="G12" s="235"/>
      <c r="H12" s="235"/>
      <c r="I12" s="235"/>
      <c r="J12" s="235"/>
      <c r="K12" s="235"/>
      <c r="L12" s="235"/>
      <c r="M12" s="235"/>
      <c r="N12" s="235"/>
      <c r="O12" s="235"/>
      <c r="P12" s="235"/>
      <c r="Q12" s="235"/>
      <c r="R12" s="235"/>
      <c r="S12" s="235"/>
      <c r="T12" s="235"/>
      <c r="U12" s="235"/>
      <c r="V12" s="235"/>
      <c r="W12" s="364" t="s">
        <v>1028</v>
      </c>
    </row>
    <row r="13" spans="2:23" x14ac:dyDescent="0.35">
      <c r="C13" s="232" t="s">
        <v>16</v>
      </c>
      <c r="D13" s="232">
        <v>0</v>
      </c>
      <c r="E13" s="232">
        <v>1</v>
      </c>
      <c r="F13" s="232">
        <v>2</v>
      </c>
      <c r="G13" s="232">
        <v>3</v>
      </c>
      <c r="H13" s="232">
        <v>4</v>
      </c>
      <c r="I13" s="232">
        <v>5</v>
      </c>
      <c r="J13" s="232">
        <v>6</v>
      </c>
      <c r="K13" s="232">
        <v>7</v>
      </c>
      <c r="L13" s="232">
        <v>8</v>
      </c>
      <c r="M13" s="232">
        <v>9</v>
      </c>
      <c r="N13" s="232">
        <v>10</v>
      </c>
      <c r="O13" s="232">
        <v>11</v>
      </c>
      <c r="P13" s="232">
        <v>12</v>
      </c>
      <c r="Q13" s="232">
        <v>13</v>
      </c>
      <c r="R13" s="232">
        <v>14</v>
      </c>
      <c r="S13" s="232">
        <v>15</v>
      </c>
      <c r="T13" s="232">
        <v>16</v>
      </c>
      <c r="U13" s="232">
        <v>17</v>
      </c>
      <c r="V13" s="233">
        <v>18</v>
      </c>
      <c r="W13" s="364"/>
    </row>
    <row r="14" spans="2:23" x14ac:dyDescent="0.35">
      <c r="B14" s="362" t="s">
        <v>1020</v>
      </c>
      <c r="C14" s="232">
        <v>19</v>
      </c>
      <c r="D14" s="43">
        <v>0.16527302914575401</v>
      </c>
      <c r="E14" s="43">
        <v>0.14754139842651101</v>
      </c>
      <c r="F14" s="43">
        <v>0.1309369022802</v>
      </c>
      <c r="G14" s="43">
        <v>0.12340639602409301</v>
      </c>
      <c r="H14" s="43">
        <v>0.120896751537184</v>
      </c>
      <c r="I14" s="43">
        <v>0.11776429376398199</v>
      </c>
      <c r="J14" s="43">
        <v>0.115022565126081</v>
      </c>
      <c r="K14" s="43">
        <v>0.11177034889783299</v>
      </c>
      <c r="L14" s="43">
        <v>0.108163542310766</v>
      </c>
      <c r="M14" s="43">
        <v>0.105423659897445</v>
      </c>
      <c r="N14" s="43">
        <v>0.10021020710568899</v>
      </c>
      <c r="O14" s="43">
        <v>0.101572913889629</v>
      </c>
      <c r="P14" s="43">
        <v>9.5461004764691104E-2</v>
      </c>
      <c r="Q14" s="43">
        <v>8.8996340825927805E-2</v>
      </c>
      <c r="R14" s="43">
        <v>9.24832743014561E-2</v>
      </c>
      <c r="S14" s="43">
        <v>7.9143112168997304E-2</v>
      </c>
      <c r="T14" s="43">
        <v>7.7787381158167607E-2</v>
      </c>
      <c r="U14" s="43">
        <v>5.4785894206549099E-2</v>
      </c>
      <c r="V14" s="363">
        <v>4.8780487804878002E-2</v>
      </c>
      <c r="W14" s="73">
        <f>AVERAGE(D14:V14)</f>
        <v>0.10449576334925444</v>
      </c>
    </row>
    <row r="15" spans="2:23" x14ac:dyDescent="0.35">
      <c r="B15" s="362"/>
      <c r="C15" s="232">
        <v>28</v>
      </c>
      <c r="D15" s="43">
        <v>2.64841484861447E-2</v>
      </c>
      <c r="E15" s="43">
        <v>5.3485674202773399E-2</v>
      </c>
      <c r="F15" s="43">
        <v>7.4730589576667006E-2</v>
      </c>
      <c r="G15" s="43">
        <v>9.0440235743199301E-2</v>
      </c>
      <c r="H15" s="43">
        <v>9.6091445243513401E-2</v>
      </c>
      <c r="I15" s="43">
        <v>9.5345445311846799E-2</v>
      </c>
      <c r="J15" s="43">
        <v>9.2782399351655401E-2</v>
      </c>
      <c r="K15" s="43">
        <v>8.9160635378143199E-2</v>
      </c>
      <c r="L15" s="43">
        <v>8.5433786633699299E-2</v>
      </c>
      <c r="M15" s="43">
        <v>8.1466458335489003E-2</v>
      </c>
      <c r="N15" s="43">
        <v>7.7081392903283905E-2</v>
      </c>
      <c r="O15" s="43">
        <v>7.1043205235926193E-2</v>
      </c>
      <c r="P15" s="43">
        <v>6.8629056023050902E-2</v>
      </c>
      <c r="Q15" s="43">
        <v>6.6679607881199601E-2</v>
      </c>
      <c r="R15" s="43">
        <v>6.1158420719262398E-2</v>
      </c>
      <c r="S15" s="43">
        <v>6.0466050622739999E-2</v>
      </c>
      <c r="T15" s="43">
        <v>6.1480022509847999E-2</v>
      </c>
      <c r="U15" s="43">
        <v>5.1134102666136001E-2</v>
      </c>
      <c r="V15" s="363">
        <v>3.2708242477104202E-2</v>
      </c>
      <c r="W15" s="73">
        <f t="shared" ref="W15:W19" si="0">AVERAGE(D15:V15)</f>
        <v>7.0305311542193813E-2</v>
      </c>
    </row>
    <row r="16" spans="2:23" x14ac:dyDescent="0.35">
      <c r="B16" s="362"/>
      <c r="C16" s="232">
        <v>37</v>
      </c>
      <c r="D16" s="43">
        <v>7.0452317181147004E-3</v>
      </c>
      <c r="E16" s="43">
        <v>1.8136922518712299E-2</v>
      </c>
      <c r="F16" s="43">
        <v>3.2133951929365599E-2</v>
      </c>
      <c r="G16" s="43">
        <v>4.6568703481020102E-2</v>
      </c>
      <c r="H16" s="43">
        <v>5.7699109288040201E-2</v>
      </c>
      <c r="I16" s="43">
        <v>6.54783083090206E-2</v>
      </c>
      <c r="J16" s="43">
        <v>6.9209660985550203E-2</v>
      </c>
      <c r="K16" s="43">
        <v>7.0653704225143305E-2</v>
      </c>
      <c r="L16" s="43">
        <v>7.0557371239565195E-2</v>
      </c>
      <c r="M16" s="43">
        <v>6.6596029368814993E-2</v>
      </c>
      <c r="N16" s="43">
        <v>6.4913509416584303E-2</v>
      </c>
      <c r="O16" s="43">
        <v>6.0635717042509703E-2</v>
      </c>
      <c r="P16" s="43">
        <v>5.8497487837945603E-2</v>
      </c>
      <c r="Q16" s="43">
        <v>5.6448794127927297E-2</v>
      </c>
      <c r="R16" s="43">
        <v>5.3236212278876101E-2</v>
      </c>
      <c r="S16" s="43">
        <v>5.2575298520762703E-2</v>
      </c>
      <c r="T16" s="43">
        <v>4.9051022923342298E-2</v>
      </c>
      <c r="U16" s="43">
        <v>4.3211976862878497E-2</v>
      </c>
      <c r="V16" s="363">
        <v>3.3008252063015699E-2</v>
      </c>
      <c r="W16" s="73">
        <f t="shared" si="0"/>
        <v>5.1350382323009973E-2</v>
      </c>
    </row>
    <row r="17" spans="2:23" x14ac:dyDescent="0.35">
      <c r="B17" s="362"/>
      <c r="C17" s="232">
        <v>46</v>
      </c>
      <c r="D17" s="43">
        <v>8.2171519785141003E-3</v>
      </c>
      <c r="E17" s="43">
        <v>1.6277586762298499E-2</v>
      </c>
      <c r="F17" s="43">
        <v>2.6966911202032401E-2</v>
      </c>
      <c r="G17" s="43">
        <v>3.7683590896928701E-2</v>
      </c>
      <c r="H17" s="43">
        <v>4.7016925695560097E-2</v>
      </c>
      <c r="I17" s="43">
        <v>5.4450414817893401E-2</v>
      </c>
      <c r="J17" s="43">
        <v>5.8388964036735401E-2</v>
      </c>
      <c r="K17" s="43">
        <v>5.9606870294761097E-2</v>
      </c>
      <c r="L17" s="43">
        <v>5.89404747982692E-2</v>
      </c>
      <c r="M17" s="43">
        <v>5.7206633042014503E-2</v>
      </c>
      <c r="N17" s="43">
        <v>5.3667475439876398E-2</v>
      </c>
      <c r="O17" s="43">
        <v>5.3466910840604599E-2</v>
      </c>
      <c r="P17" s="43">
        <v>4.9490364025695899E-2</v>
      </c>
      <c r="Q17" s="43">
        <v>4.7428008860447901E-2</v>
      </c>
      <c r="R17" s="43">
        <v>4.8019664866362E-2</v>
      </c>
      <c r="S17" s="43">
        <v>4.5100250012255497E-2</v>
      </c>
      <c r="T17" s="43">
        <v>4.3630960421450697E-2</v>
      </c>
      <c r="U17" s="43">
        <v>3.8508045763184798E-2</v>
      </c>
      <c r="V17" s="363">
        <v>2.34263597474027E-2</v>
      </c>
      <c r="W17" s="73">
        <f t="shared" si="0"/>
        <v>4.3552292815909881E-2</v>
      </c>
    </row>
    <row r="18" spans="2:23" x14ac:dyDescent="0.35">
      <c r="B18" s="362"/>
      <c r="C18" s="232">
        <v>5</v>
      </c>
      <c r="D18" s="43">
        <v>6.6587508905248099E-3</v>
      </c>
      <c r="E18" s="43">
        <v>1.4321186893785001E-2</v>
      </c>
      <c r="F18" s="43">
        <v>2.35454579298814E-2</v>
      </c>
      <c r="G18" s="43">
        <v>3.3470539978003901E-2</v>
      </c>
      <c r="H18" s="43">
        <v>4.1009710867632103E-2</v>
      </c>
      <c r="I18" s="43">
        <v>4.7570204738736202E-2</v>
      </c>
      <c r="J18" s="43">
        <v>5.05084224861038E-2</v>
      </c>
      <c r="K18" s="43">
        <v>5.18778246311122E-2</v>
      </c>
      <c r="L18" s="43">
        <v>5.2634255492270098E-2</v>
      </c>
      <c r="M18" s="43">
        <v>4.9257498919791601E-2</v>
      </c>
      <c r="N18" s="43">
        <v>4.8254395295000897E-2</v>
      </c>
      <c r="O18" s="43">
        <v>4.3866739486619302E-2</v>
      </c>
      <c r="P18" s="43">
        <v>4.18725296442687E-2</v>
      </c>
      <c r="Q18" s="43">
        <v>4.25141057603989E-2</v>
      </c>
      <c r="R18" s="43">
        <v>4.1502946954813297E-2</v>
      </c>
      <c r="S18" s="43">
        <v>3.8152953226357103E-2</v>
      </c>
      <c r="T18" s="43">
        <v>4.0332981592214698E-2</v>
      </c>
      <c r="U18" s="43">
        <v>3.7917737789203002E-2</v>
      </c>
      <c r="V18" s="363">
        <v>1.9306399713979201E-2</v>
      </c>
      <c r="W18" s="73">
        <f t="shared" si="0"/>
        <v>3.8135507488984012E-2</v>
      </c>
    </row>
    <row r="19" spans="2:23" x14ac:dyDescent="0.35">
      <c r="B19" s="362"/>
      <c r="C19" s="232" t="s">
        <v>4</v>
      </c>
      <c r="D19" s="43">
        <v>0.18574486960574399</v>
      </c>
      <c r="E19" s="43">
        <v>0.18325703579223801</v>
      </c>
      <c r="F19" s="43">
        <v>0.18096171994032001</v>
      </c>
      <c r="G19" s="43">
        <v>0.16750703522313701</v>
      </c>
      <c r="H19" s="43">
        <v>0.14960341430085</v>
      </c>
      <c r="I19" s="43">
        <v>0.12976493872681899</v>
      </c>
      <c r="J19" s="43">
        <v>0.11425307850894199</v>
      </c>
      <c r="K19" s="43">
        <v>0.101465979434846</v>
      </c>
      <c r="L19" s="43">
        <v>9.1141692709761093E-2</v>
      </c>
      <c r="M19" s="43">
        <v>7.9914059634229401E-2</v>
      </c>
      <c r="N19" s="43">
        <v>7.65187354509273E-2</v>
      </c>
      <c r="O19" s="43">
        <v>6.8387730597096297E-2</v>
      </c>
      <c r="P19" s="43">
        <v>6.1143523920653399E-2</v>
      </c>
      <c r="Q19" s="43">
        <v>5.5991165102153503E-2</v>
      </c>
      <c r="R19" s="43">
        <v>5.13876181762732E-2</v>
      </c>
      <c r="S19" s="43">
        <v>5.5884152559657299E-2</v>
      </c>
      <c r="T19" s="43">
        <v>5.2122514777001597E-2</v>
      </c>
      <c r="U19" s="43">
        <v>3.8588754134509302E-2</v>
      </c>
      <c r="V19" s="363">
        <v>2.4793388429752001E-2</v>
      </c>
      <c r="W19" s="73">
        <f t="shared" si="0"/>
        <v>9.8338495106574247E-2</v>
      </c>
    </row>
    <row r="20" spans="2:23" x14ac:dyDescent="0.35">
      <c r="B20" s="358"/>
      <c r="D20" s="8"/>
      <c r="E20" s="8"/>
      <c r="F20" s="8"/>
      <c r="G20" s="8"/>
      <c r="H20" s="8"/>
      <c r="I20" s="8"/>
      <c r="J20" s="8"/>
      <c r="K20" s="8"/>
      <c r="L20" s="8"/>
      <c r="M20" s="8"/>
      <c r="N20" s="8"/>
      <c r="O20" s="8"/>
      <c r="P20" s="8"/>
      <c r="Q20" s="8"/>
      <c r="R20" s="8"/>
      <c r="S20" s="8"/>
      <c r="T20" s="8"/>
      <c r="U20" s="8"/>
      <c r="V20" s="8"/>
    </row>
    <row r="21" spans="2:23" x14ac:dyDescent="0.35">
      <c r="C21" s="235" t="s">
        <v>1024</v>
      </c>
      <c r="D21" s="235"/>
      <c r="E21" s="235"/>
      <c r="F21" s="235"/>
      <c r="G21" s="235"/>
      <c r="H21" s="235"/>
      <c r="I21" s="235"/>
      <c r="J21" s="235"/>
      <c r="K21" s="235"/>
      <c r="L21" s="235"/>
      <c r="M21" s="235"/>
      <c r="N21" s="235"/>
      <c r="O21" s="235"/>
      <c r="P21" s="235"/>
      <c r="Q21" s="235"/>
      <c r="R21" s="235"/>
      <c r="S21" s="235"/>
      <c r="T21" s="235"/>
      <c r="U21" s="235"/>
      <c r="V21" s="235"/>
    </row>
    <row r="22" spans="2:23" ht="14.5" customHeight="1" x14ac:dyDescent="0.35">
      <c r="C22" s="232" t="s">
        <v>16</v>
      </c>
      <c r="D22" s="232">
        <v>0</v>
      </c>
      <c r="E22" s="232">
        <v>1</v>
      </c>
      <c r="F22" s="232">
        <v>2</v>
      </c>
      <c r="G22" s="232">
        <v>3</v>
      </c>
      <c r="H22" s="232">
        <v>4</v>
      </c>
      <c r="I22" s="232">
        <v>5</v>
      </c>
      <c r="J22" s="232">
        <v>6</v>
      </c>
      <c r="K22" s="232">
        <v>7</v>
      </c>
      <c r="L22" s="232">
        <v>8</v>
      </c>
      <c r="M22" s="232">
        <v>9</v>
      </c>
      <c r="N22" s="232">
        <v>10</v>
      </c>
      <c r="O22" s="232">
        <v>11</v>
      </c>
      <c r="P22" s="232">
        <v>12</v>
      </c>
      <c r="Q22" s="232">
        <v>13</v>
      </c>
      <c r="R22" s="232">
        <v>14</v>
      </c>
      <c r="S22" s="232">
        <v>15</v>
      </c>
      <c r="T22" s="232">
        <v>16</v>
      </c>
      <c r="U22" s="232">
        <v>17</v>
      </c>
      <c r="V22" s="233">
        <v>18</v>
      </c>
      <c r="W22" s="232" t="s">
        <v>202</v>
      </c>
    </row>
    <row r="23" spans="2:23" ht="14.5" customHeight="1" x14ac:dyDescent="0.35">
      <c r="B23" s="362" t="s">
        <v>1021</v>
      </c>
      <c r="C23" s="232">
        <v>19</v>
      </c>
      <c r="D23" s="83"/>
      <c r="E23" s="43">
        <v>0.17283976927229799</v>
      </c>
      <c r="F23" s="43">
        <v>0.12763232359336299</v>
      </c>
      <c r="G23" s="43">
        <v>0.115226476480703</v>
      </c>
      <c r="H23" s="43">
        <v>0.108648284247338</v>
      </c>
      <c r="I23" s="43">
        <v>0.105874472735251</v>
      </c>
      <c r="J23" s="43">
        <v>0.102949060082828</v>
      </c>
      <c r="K23" s="43">
        <v>0.101165666067581</v>
      </c>
      <c r="L23" s="43">
        <v>9.9225647705890804E-2</v>
      </c>
      <c r="M23" s="43">
        <v>9.8206086630365896E-2</v>
      </c>
      <c r="N23" s="43">
        <v>9.6990019960079804E-2</v>
      </c>
      <c r="O23" s="43">
        <v>9.5698997105741396E-2</v>
      </c>
      <c r="P23" s="43">
        <v>9.4889560325067707E-2</v>
      </c>
      <c r="Q23" s="43">
        <v>9.4081925080173698E-2</v>
      </c>
      <c r="R23" s="43">
        <v>9.2238370808852693E-2</v>
      </c>
      <c r="S23" s="43">
        <v>9.2415842715894106E-2</v>
      </c>
      <c r="T23" s="43">
        <v>9.0181871231277896E-2</v>
      </c>
      <c r="U23" s="43">
        <v>7.8962949113458594E-2</v>
      </c>
      <c r="V23" s="363">
        <v>4.66187231895029E-2</v>
      </c>
      <c r="W23" s="73">
        <f>AVERAGE(D23:V23)</f>
        <v>0.10076922479698153</v>
      </c>
    </row>
    <row r="24" spans="2:23" x14ac:dyDescent="0.35">
      <c r="B24" s="362"/>
      <c r="C24" s="232">
        <v>28</v>
      </c>
      <c r="D24" s="83"/>
      <c r="E24" s="43">
        <v>0.10147719974309501</v>
      </c>
      <c r="F24" s="43">
        <v>0.10108918705603701</v>
      </c>
      <c r="G24" s="43">
        <v>9.9453219927095896E-2</v>
      </c>
      <c r="H24" s="43">
        <v>9.8193797842675498E-2</v>
      </c>
      <c r="I24" s="43">
        <v>9.4758936647135097E-2</v>
      </c>
      <c r="J24" s="43">
        <v>9.2717291362431703E-2</v>
      </c>
      <c r="K24" s="43">
        <v>8.9479286992367096E-2</v>
      </c>
      <c r="L24" s="43">
        <v>8.8792501988183101E-2</v>
      </c>
      <c r="M24" s="43">
        <v>8.6762319535602095E-2</v>
      </c>
      <c r="N24" s="43">
        <v>8.7441885249177398E-2</v>
      </c>
      <c r="O24" s="43">
        <v>8.7709937449721706E-2</v>
      </c>
      <c r="P24" s="43">
        <v>8.8075852614962799E-2</v>
      </c>
      <c r="Q24" s="43">
        <v>8.6620283649986599E-2</v>
      </c>
      <c r="R24" s="43">
        <v>8.9304009288982994E-2</v>
      </c>
      <c r="S24" s="43">
        <v>8.9699251411810996E-2</v>
      </c>
      <c r="T24" s="43">
        <v>9.0564366575327293E-2</v>
      </c>
      <c r="U24" s="43">
        <v>7.8909511946949201E-2</v>
      </c>
      <c r="V24" s="363">
        <v>4.6149510321989697E-2</v>
      </c>
      <c r="W24" s="73">
        <f t="shared" ref="W24:W28" si="1">AVERAGE(D24:V24)</f>
        <v>8.8733241644640609E-2</v>
      </c>
    </row>
    <row r="25" spans="2:23" x14ac:dyDescent="0.35">
      <c r="B25" s="362"/>
      <c r="C25" s="232">
        <v>37</v>
      </c>
      <c r="D25" s="83"/>
      <c r="E25" s="43">
        <v>6.2774749428521195E-2</v>
      </c>
      <c r="F25" s="43">
        <v>6.4139210671480804E-2</v>
      </c>
      <c r="G25" s="43">
        <v>6.9610710042949803E-2</v>
      </c>
      <c r="H25" s="43">
        <v>7.5258245680192806E-2</v>
      </c>
      <c r="I25" s="43">
        <v>7.8485838258254198E-2</v>
      </c>
      <c r="J25" s="43">
        <v>7.8687370438455806E-2</v>
      </c>
      <c r="K25" s="43">
        <v>8.0347534114878494E-2</v>
      </c>
      <c r="L25" s="43">
        <v>7.8906682582714299E-2</v>
      </c>
      <c r="M25" s="43">
        <v>7.9409522920652703E-2</v>
      </c>
      <c r="N25" s="43">
        <v>8.0866181695144604E-2</v>
      </c>
      <c r="O25" s="43">
        <v>8.1031580507532494E-2</v>
      </c>
      <c r="P25" s="43">
        <v>8.1963366143015401E-2</v>
      </c>
      <c r="Q25" s="43">
        <v>8.2691614509945194E-2</v>
      </c>
      <c r="R25" s="43">
        <v>8.37319100892948E-2</v>
      </c>
      <c r="S25" s="43">
        <v>8.7507092381492693E-2</v>
      </c>
      <c r="T25" s="43">
        <v>8.8442826304088604E-2</v>
      </c>
      <c r="U25" s="43">
        <v>7.2496656805932605E-2</v>
      </c>
      <c r="V25" s="363">
        <v>5.0776534964190802E-2</v>
      </c>
      <c r="W25" s="73">
        <f t="shared" si="1"/>
        <v>7.650709041881873E-2</v>
      </c>
    </row>
    <row r="26" spans="2:23" x14ac:dyDescent="0.35">
      <c r="B26" s="362"/>
      <c r="C26" s="232">
        <v>46</v>
      </c>
      <c r="D26" s="83"/>
      <c r="E26" s="43">
        <v>5.6366459627329099E-2</v>
      </c>
      <c r="F26" s="43">
        <v>5.6441460344104001E-2</v>
      </c>
      <c r="G26" s="43">
        <v>6.2524151789164498E-2</v>
      </c>
      <c r="H26" s="43">
        <v>6.5956071332839206E-2</v>
      </c>
      <c r="I26" s="43">
        <v>6.9948069029639195E-2</v>
      </c>
      <c r="J26" s="43">
        <v>7.1398195399748496E-2</v>
      </c>
      <c r="K26" s="43">
        <v>7.3019313322748303E-2</v>
      </c>
      <c r="L26" s="43">
        <v>7.1852939703943505E-2</v>
      </c>
      <c r="M26" s="43">
        <v>7.2307389233138702E-2</v>
      </c>
      <c r="N26" s="43">
        <v>7.1878236500619294E-2</v>
      </c>
      <c r="O26" s="43">
        <v>7.2775794294781607E-2</v>
      </c>
      <c r="P26" s="43">
        <v>7.1259952200114302E-2</v>
      </c>
      <c r="Q26" s="43">
        <v>7.4714225427056302E-2</v>
      </c>
      <c r="R26" s="43">
        <v>7.3496098665995394E-2</v>
      </c>
      <c r="S26" s="43">
        <v>7.7698374284656702E-2</v>
      </c>
      <c r="T26" s="43">
        <v>7.7072173667888294E-2</v>
      </c>
      <c r="U26" s="43">
        <v>6.4483516483516398E-2</v>
      </c>
      <c r="V26" s="363">
        <v>4.3410314290675399E-2</v>
      </c>
      <c r="W26" s="73">
        <f t="shared" si="1"/>
        <v>6.8144596422108836E-2</v>
      </c>
    </row>
    <row r="27" spans="2:23" x14ac:dyDescent="0.35">
      <c r="B27" s="362"/>
      <c r="C27" s="232">
        <v>5</v>
      </c>
      <c r="D27" s="83"/>
      <c r="E27" s="43">
        <v>4.4809559372666098E-2</v>
      </c>
      <c r="F27" s="43">
        <v>4.6133137542829099E-2</v>
      </c>
      <c r="G27" s="43">
        <v>5.22295256706342E-2</v>
      </c>
      <c r="H27" s="43">
        <v>5.6599039357660003E-2</v>
      </c>
      <c r="I27" s="43">
        <v>6.15242161578229E-2</v>
      </c>
      <c r="J27" s="43">
        <v>6.3686964497904897E-2</v>
      </c>
      <c r="K27" s="43">
        <v>6.3634633682207398E-2</v>
      </c>
      <c r="L27" s="43">
        <v>6.3505535751334399E-2</v>
      </c>
      <c r="M27" s="43">
        <v>6.50771388499298E-2</v>
      </c>
      <c r="N27" s="43">
        <v>6.4002349539128797E-2</v>
      </c>
      <c r="O27" s="43">
        <v>6.4960629921259797E-2</v>
      </c>
      <c r="P27" s="43">
        <v>6.6023690853776906E-2</v>
      </c>
      <c r="Q27" s="43">
        <v>6.8233295583238901E-2</v>
      </c>
      <c r="R27" s="43">
        <v>6.7992206624369195E-2</v>
      </c>
      <c r="S27" s="43">
        <v>6.9725456016933293E-2</v>
      </c>
      <c r="T27" s="43">
        <v>7.2926232017141102E-2</v>
      </c>
      <c r="U27" s="43">
        <v>6.5043742868010596E-2</v>
      </c>
      <c r="V27" s="363">
        <v>4.7645429362880798E-2</v>
      </c>
      <c r="W27" s="73">
        <f t="shared" si="1"/>
        <v>6.1319599092762668E-2</v>
      </c>
    </row>
    <row r="28" spans="2:23" x14ac:dyDescent="0.35">
      <c r="B28" s="362"/>
      <c r="C28" s="232" t="s">
        <v>4</v>
      </c>
      <c r="D28" s="83"/>
      <c r="E28" s="43">
        <v>0.32205766014760501</v>
      </c>
      <c r="F28" s="43">
        <v>0.20489477776967699</v>
      </c>
      <c r="G28" s="43">
        <v>0.14832889071150299</v>
      </c>
      <c r="H28" s="43">
        <v>0.118152783734534</v>
      </c>
      <c r="I28" s="43">
        <v>0.100967415294966</v>
      </c>
      <c r="J28" s="43">
        <v>9.1535338072460601E-2</v>
      </c>
      <c r="K28" s="43">
        <v>8.7507414404131095E-2</v>
      </c>
      <c r="L28" s="43">
        <v>8.6211037767790696E-2</v>
      </c>
      <c r="M28" s="43">
        <v>8.6008351963554996E-2</v>
      </c>
      <c r="N28" s="43">
        <v>8.6236249922814298E-2</v>
      </c>
      <c r="O28" s="43">
        <v>8.6760518823157204E-2</v>
      </c>
      <c r="P28" s="43">
        <v>8.8359191141210894E-2</v>
      </c>
      <c r="Q28" s="43">
        <v>8.93184566769398E-2</v>
      </c>
      <c r="R28" s="43">
        <v>8.9132840624324194E-2</v>
      </c>
      <c r="S28" s="43">
        <v>8.6997706650712894E-2</v>
      </c>
      <c r="T28" s="43">
        <v>8.9376773560348996E-2</v>
      </c>
      <c r="U28" s="43">
        <v>8.0599222216136204E-2</v>
      </c>
      <c r="V28" s="363">
        <v>4.9042529503451303E-2</v>
      </c>
      <c r="W28" s="73">
        <f t="shared" si="1"/>
        <v>0.11063817549918435</v>
      </c>
    </row>
    <row r="29" spans="2:23" x14ac:dyDescent="0.35">
      <c r="B29" s="360"/>
      <c r="D29" s="361"/>
      <c r="E29" s="8"/>
      <c r="F29" s="8"/>
      <c r="G29" s="8"/>
      <c r="H29" s="8"/>
      <c r="I29" s="8"/>
      <c r="J29" s="8"/>
      <c r="K29" s="8"/>
      <c r="L29" s="8"/>
      <c r="M29" s="8"/>
      <c r="N29" s="8"/>
      <c r="O29" s="8"/>
      <c r="P29" s="8"/>
      <c r="Q29" s="8"/>
      <c r="R29" s="8"/>
      <c r="S29" s="8"/>
      <c r="T29" s="8"/>
      <c r="U29" s="8"/>
      <c r="V29" s="8"/>
    </row>
    <row r="30" spans="2:23" x14ac:dyDescent="0.35">
      <c r="C30" s="235" t="s">
        <v>1027</v>
      </c>
      <c r="D30" s="235"/>
      <c r="E30" s="235"/>
      <c r="F30" s="235"/>
      <c r="G30" s="235"/>
      <c r="H30" s="235"/>
      <c r="I30" s="235"/>
      <c r="J30" s="235"/>
      <c r="K30" s="235"/>
      <c r="L30" s="235"/>
      <c r="M30" s="235"/>
      <c r="N30" s="235"/>
      <c r="O30" s="235"/>
      <c r="P30" s="235"/>
      <c r="Q30" s="235"/>
      <c r="R30" s="235"/>
      <c r="S30" s="235"/>
      <c r="T30" s="235"/>
      <c r="U30" s="235"/>
      <c r="V30" s="235"/>
    </row>
    <row r="31" spans="2:23" x14ac:dyDescent="0.35">
      <c r="C31" s="232" t="s">
        <v>16</v>
      </c>
      <c r="D31" s="232">
        <v>0</v>
      </c>
      <c r="E31" s="232">
        <v>1</v>
      </c>
      <c r="F31" s="232">
        <v>2</v>
      </c>
      <c r="G31" s="232">
        <v>3</v>
      </c>
      <c r="H31" s="232">
        <v>4</v>
      </c>
      <c r="I31" s="232">
        <v>5</v>
      </c>
      <c r="J31" s="232">
        <v>6</v>
      </c>
      <c r="K31" s="232">
        <v>7</v>
      </c>
      <c r="L31" s="232">
        <v>8</v>
      </c>
      <c r="M31" s="232">
        <v>9</v>
      </c>
      <c r="N31" s="232">
        <v>10</v>
      </c>
      <c r="O31" s="232">
        <v>11</v>
      </c>
      <c r="P31" s="232">
        <v>12</v>
      </c>
      <c r="Q31" s="232">
        <v>13</v>
      </c>
      <c r="R31" s="232">
        <v>14</v>
      </c>
      <c r="S31" s="232">
        <v>15</v>
      </c>
      <c r="T31" s="232">
        <v>16</v>
      </c>
      <c r="U31" s="232">
        <v>17</v>
      </c>
      <c r="V31" s="233">
        <v>18</v>
      </c>
      <c r="W31" s="232" t="s">
        <v>202</v>
      </c>
    </row>
    <row r="32" spans="2:23" ht="14.5" customHeight="1" x14ac:dyDescent="0.35">
      <c r="B32" s="362" t="s">
        <v>1022</v>
      </c>
      <c r="C32" s="232">
        <v>19</v>
      </c>
      <c r="D32" s="43">
        <v>3.3590510680732599E-2</v>
      </c>
      <c r="E32" s="43">
        <v>4.31403469249831E-2</v>
      </c>
      <c r="F32" s="43">
        <v>5.4156626506024097E-2</v>
      </c>
      <c r="G32" s="43">
        <v>6.7799999999999999E-2</v>
      </c>
      <c r="H32" s="43">
        <v>7.9856060026031697E-2</v>
      </c>
      <c r="I32" s="43">
        <v>7.8610266334899995E-2</v>
      </c>
      <c r="J32" s="43">
        <v>7.4320449592843202E-2</v>
      </c>
      <c r="K32" s="43">
        <v>6.9947800149142397E-2</v>
      </c>
      <c r="L32" s="43">
        <v>6.36867088607595E-2</v>
      </c>
      <c r="M32" s="43">
        <v>5.2789115646258503E-2</v>
      </c>
      <c r="N32" s="43">
        <v>4.8116374487131602E-2</v>
      </c>
      <c r="O32" s="43">
        <v>3.8219895287958099E-2</v>
      </c>
      <c r="P32" s="43">
        <v>3.2608695652173898E-2</v>
      </c>
      <c r="Q32" s="43">
        <v>3.11557788944723E-2</v>
      </c>
      <c r="R32" s="43">
        <v>2.6647966339410901E-2</v>
      </c>
      <c r="S32" s="43">
        <v>5.0656660412757903E-2</v>
      </c>
      <c r="T32" s="43">
        <v>3.6745406824146898E-2</v>
      </c>
      <c r="U32" s="43">
        <v>3.0508474576271101E-2</v>
      </c>
      <c r="V32" s="363">
        <v>3.6231884057971002E-2</v>
      </c>
      <c r="W32" s="73">
        <f>AVERAGE(D32:V32)</f>
        <v>4.9936264276524679E-2</v>
      </c>
    </row>
    <row r="33" spans="2:23" x14ac:dyDescent="0.35">
      <c r="B33" s="362"/>
      <c r="C33" s="232">
        <v>28</v>
      </c>
      <c r="D33" s="43">
        <v>3.0738772533083201E-3</v>
      </c>
      <c r="E33" s="43">
        <v>9.1743119266054999E-3</v>
      </c>
      <c r="F33" s="43">
        <v>1.73784331999342E-2</v>
      </c>
      <c r="G33" s="43">
        <v>2.8295930666360498E-2</v>
      </c>
      <c r="H33" s="43">
        <v>3.5500401308884301E-2</v>
      </c>
      <c r="I33" s="43">
        <v>4.443359375E-2</v>
      </c>
      <c r="J33" s="43">
        <v>4.6831731552369998E-2</v>
      </c>
      <c r="K33" s="43">
        <v>4.5544948289578301E-2</v>
      </c>
      <c r="L33" s="43">
        <v>4.2808435408511099E-2</v>
      </c>
      <c r="M33" s="43">
        <v>3.6193907631837503E-2</v>
      </c>
      <c r="N33" s="43">
        <v>2.9334500875656699E-2</v>
      </c>
      <c r="O33" s="43">
        <v>2.7453271028037299E-2</v>
      </c>
      <c r="P33" s="43">
        <v>2.1663442940038601E-2</v>
      </c>
      <c r="Q33" s="43">
        <v>2.76041666666666E-2</v>
      </c>
      <c r="R33" s="43">
        <v>1.8296973961998499E-2</v>
      </c>
      <c r="S33" s="43">
        <v>1.9354838709677399E-2</v>
      </c>
      <c r="T33" s="43">
        <v>1.7857142857142801E-2</v>
      </c>
      <c r="U33" s="43">
        <v>2.0472440944881799E-2</v>
      </c>
      <c r="V33" s="363">
        <v>1.2987012987012899E-2</v>
      </c>
      <c r="W33" s="73">
        <f t="shared" ref="W33:W37" si="2">AVERAGE(D33:V33)</f>
        <v>2.6539966418868542E-2</v>
      </c>
    </row>
    <row r="34" spans="2:23" x14ac:dyDescent="0.35">
      <c r="B34" s="362"/>
      <c r="C34" s="232">
        <v>37</v>
      </c>
      <c r="D34" s="43">
        <v>1.1404281789435401E-3</v>
      </c>
      <c r="E34" s="43">
        <v>2.5583626479053398E-3</v>
      </c>
      <c r="F34" s="43">
        <v>6.3828636339048998E-3</v>
      </c>
      <c r="G34" s="43">
        <v>1.39058171745152E-2</v>
      </c>
      <c r="H34" s="43">
        <v>1.89309576837416E-2</v>
      </c>
      <c r="I34" s="43">
        <v>2.5749153408727798E-2</v>
      </c>
      <c r="J34" s="43">
        <v>2.9966379184329699E-2</v>
      </c>
      <c r="K34" s="43">
        <v>2.8403611817305101E-2</v>
      </c>
      <c r="L34" s="43">
        <v>3.0361757105943101E-2</v>
      </c>
      <c r="M34" s="43">
        <v>2.9130253849354901E-2</v>
      </c>
      <c r="N34" s="43">
        <v>2.6700804681784901E-2</v>
      </c>
      <c r="O34" s="43">
        <v>2.4131987195272101E-2</v>
      </c>
      <c r="P34" s="43">
        <v>2.3131076097888E-2</v>
      </c>
      <c r="Q34" s="43">
        <v>2.2522522522522501E-2</v>
      </c>
      <c r="R34" s="43">
        <v>2.15568862275449E-2</v>
      </c>
      <c r="S34" s="43">
        <v>1.5748031496062902E-2</v>
      </c>
      <c r="T34" s="43">
        <v>1.68483647175421E-2</v>
      </c>
      <c r="U34" s="43">
        <v>1.54241645244215E-2</v>
      </c>
      <c r="V34" s="363">
        <v>1.2987012987012899E-2</v>
      </c>
      <c r="W34" s="73">
        <f t="shared" si="2"/>
        <v>1.9241075533406472E-2</v>
      </c>
    </row>
    <row r="35" spans="2:23" x14ac:dyDescent="0.35">
      <c r="B35" s="362"/>
      <c r="C35" s="232">
        <v>46</v>
      </c>
      <c r="D35" s="43">
        <v>1.7251293847038501E-3</v>
      </c>
      <c r="E35" s="43">
        <v>2.94937794937794E-3</v>
      </c>
      <c r="F35" s="43">
        <v>6.4547624213495301E-3</v>
      </c>
      <c r="G35" s="43">
        <v>9.6545566158825792E-3</v>
      </c>
      <c r="H35" s="43">
        <v>1.39614008329911E-2</v>
      </c>
      <c r="I35" s="43">
        <v>1.79979648944288E-2</v>
      </c>
      <c r="J35" s="43">
        <v>2.3626570915619299E-2</v>
      </c>
      <c r="K35" s="43">
        <v>2.3845892735913098E-2</v>
      </c>
      <c r="L35" s="43">
        <v>2.66680395387149E-2</v>
      </c>
      <c r="M35" s="43">
        <v>2.4485036921881E-2</v>
      </c>
      <c r="N35" s="43">
        <v>2.0589219953130199E-2</v>
      </c>
      <c r="O35" s="43">
        <v>2.04440536381622E-2</v>
      </c>
      <c r="P35" s="43">
        <v>2.2648083623693301E-2</v>
      </c>
      <c r="Q35" s="43">
        <v>2.2762951334379899E-2</v>
      </c>
      <c r="R35" s="43">
        <v>1.5088449531737699E-2</v>
      </c>
      <c r="S35" s="43">
        <v>1.45631067961165E-2</v>
      </c>
      <c r="T35" s="43">
        <v>2.27066303360581E-2</v>
      </c>
      <c r="U35" s="43">
        <v>1.6908212560386399E-2</v>
      </c>
      <c r="V35" s="363">
        <v>4.6948356807511703E-3</v>
      </c>
      <c r="W35" s="73">
        <f t="shared" si="2"/>
        <v>1.640917240343566E-2</v>
      </c>
    </row>
    <row r="36" spans="2:23" x14ac:dyDescent="0.35">
      <c r="B36" s="362"/>
      <c r="C36" s="232">
        <v>5</v>
      </c>
      <c r="D36" s="43">
        <v>7.3668701326036598E-4</v>
      </c>
      <c r="E36" s="43">
        <v>3.2488628979857001E-3</v>
      </c>
      <c r="F36" s="43">
        <v>4.3754101947057504E-3</v>
      </c>
      <c r="G36" s="43">
        <v>7.9632122027815094E-3</v>
      </c>
      <c r="H36" s="43">
        <v>1.22864498010765E-2</v>
      </c>
      <c r="I36" s="43">
        <v>1.8827121231395402E-2</v>
      </c>
      <c r="J36" s="43">
        <v>1.89756027964046E-2</v>
      </c>
      <c r="K36" s="43">
        <v>2.0347394540942899E-2</v>
      </c>
      <c r="L36" s="43">
        <v>2.2940355076800301E-2</v>
      </c>
      <c r="M36" s="43">
        <v>2.0621181262729101E-2</v>
      </c>
      <c r="N36" s="43">
        <v>2.31421121251629E-2</v>
      </c>
      <c r="O36" s="43">
        <v>1.90274841437632E-2</v>
      </c>
      <c r="P36" s="43">
        <v>1.7425519955030899E-2</v>
      </c>
      <c r="Q36" s="43">
        <v>1.9607843137254902E-2</v>
      </c>
      <c r="R36" s="43">
        <v>1.7999999999999999E-2</v>
      </c>
      <c r="S36" s="43">
        <v>9.3333333333333306E-3</v>
      </c>
      <c r="T36" s="43">
        <v>1.3793103448275799E-2</v>
      </c>
      <c r="U36" s="43">
        <v>1.3303769401330301E-2</v>
      </c>
      <c r="V36" s="363">
        <v>4.6296296296296198E-3</v>
      </c>
      <c r="W36" s="73">
        <f t="shared" si="2"/>
        <v>1.4136056431150687E-2</v>
      </c>
    </row>
    <row r="37" spans="2:23" x14ac:dyDescent="0.35">
      <c r="B37" s="362"/>
      <c r="C37" s="232" t="s">
        <v>4</v>
      </c>
      <c r="D37" s="43">
        <v>4.99080758710371E-2</v>
      </c>
      <c r="E37" s="43">
        <v>5.0849136010298501E-2</v>
      </c>
      <c r="F37" s="43">
        <v>6.8220977816067202E-2</v>
      </c>
      <c r="G37" s="43">
        <v>8.0897513644633101E-2</v>
      </c>
      <c r="H37" s="43">
        <v>8.77268181168738E-2</v>
      </c>
      <c r="I37" s="43">
        <v>8.5566649150464094E-2</v>
      </c>
      <c r="J37" s="43">
        <v>8.1295439524124199E-2</v>
      </c>
      <c r="K37" s="43">
        <v>7.0915998311523801E-2</v>
      </c>
      <c r="L37" s="43">
        <v>5.5348490495713699E-2</v>
      </c>
      <c r="M37" s="43">
        <v>4.3585933630510103E-2</v>
      </c>
      <c r="N37" s="43">
        <v>4.0335592126492403E-2</v>
      </c>
      <c r="O37" s="43">
        <v>3.3769523005487502E-2</v>
      </c>
      <c r="P37" s="43">
        <v>2.9147982062780201E-2</v>
      </c>
      <c r="Q37" s="43">
        <v>2.4034959941733401E-2</v>
      </c>
      <c r="R37" s="43">
        <v>2.7619047619047599E-2</v>
      </c>
      <c r="S37" s="43">
        <v>2.30582524271844E-2</v>
      </c>
      <c r="T37" s="43">
        <v>1.9316493313521501E-2</v>
      </c>
      <c r="U37" s="43">
        <v>3.2015065913370999E-2</v>
      </c>
      <c r="V37" s="363">
        <v>1.2711864406779599E-2</v>
      </c>
      <c r="W37" s="73">
        <f t="shared" si="2"/>
        <v>4.8227569125665434E-2</v>
      </c>
    </row>
    <row r="38" spans="2:23" x14ac:dyDescent="0.35">
      <c r="B38" s="360"/>
      <c r="D38" s="8"/>
      <c r="E38" s="8"/>
      <c r="F38" s="8"/>
      <c r="G38" s="8"/>
      <c r="H38" s="8"/>
      <c r="I38" s="8"/>
      <c r="J38" s="8"/>
      <c r="K38" s="8"/>
      <c r="L38" s="8"/>
      <c r="M38" s="8"/>
      <c r="N38" s="8"/>
      <c r="O38" s="8"/>
      <c r="P38" s="8"/>
      <c r="Q38" s="8"/>
      <c r="R38" s="8"/>
      <c r="S38" s="8"/>
      <c r="T38" s="8"/>
      <c r="U38" s="8"/>
      <c r="V38" s="8"/>
    </row>
    <row r="39" spans="2:23" x14ac:dyDescent="0.35">
      <c r="C39" s="235" t="s">
        <v>1026</v>
      </c>
      <c r="D39" s="235"/>
      <c r="E39" s="235"/>
      <c r="F39" s="235"/>
      <c r="G39" s="235"/>
      <c r="H39" s="235"/>
      <c r="I39" s="235"/>
      <c r="J39" s="235"/>
      <c r="K39" s="235"/>
      <c r="L39" s="235"/>
      <c r="M39" s="235"/>
      <c r="N39" s="235"/>
      <c r="O39" s="235"/>
      <c r="P39" s="235"/>
      <c r="Q39" s="235"/>
      <c r="R39" s="235"/>
      <c r="S39" s="235"/>
      <c r="T39" s="235"/>
      <c r="U39" s="235"/>
      <c r="V39" s="235"/>
    </row>
    <row r="40" spans="2:23" x14ac:dyDescent="0.35">
      <c r="C40" s="232" t="s">
        <v>16</v>
      </c>
      <c r="D40" s="232">
        <v>0</v>
      </c>
      <c r="E40" s="232">
        <v>1</v>
      </c>
      <c r="F40" s="232">
        <v>2</v>
      </c>
      <c r="G40" s="232">
        <v>3</v>
      </c>
      <c r="H40" s="232">
        <v>4</v>
      </c>
      <c r="I40" s="232">
        <v>5</v>
      </c>
      <c r="J40" s="232">
        <v>6</v>
      </c>
      <c r="K40" s="232">
        <v>7</v>
      </c>
      <c r="L40" s="232">
        <v>8</v>
      </c>
      <c r="M40" s="232">
        <v>9</v>
      </c>
      <c r="N40" s="232">
        <v>10</v>
      </c>
      <c r="O40" s="232">
        <v>11</v>
      </c>
      <c r="P40" s="232">
        <v>12</v>
      </c>
      <c r="Q40" s="232">
        <v>13</v>
      </c>
      <c r="R40" s="232">
        <v>14</v>
      </c>
      <c r="S40" s="232">
        <v>15</v>
      </c>
      <c r="T40" s="232">
        <v>16</v>
      </c>
      <c r="U40" s="232">
        <v>17</v>
      </c>
      <c r="V40" s="233">
        <v>18</v>
      </c>
      <c r="W40" s="232" t="s">
        <v>202</v>
      </c>
    </row>
    <row r="41" spans="2:23" ht="14.5" customHeight="1" x14ac:dyDescent="0.35">
      <c r="B41" s="362" t="s">
        <v>1023</v>
      </c>
      <c r="C41" s="232">
        <v>19</v>
      </c>
      <c r="D41" s="83"/>
      <c r="E41" s="43">
        <v>0.11495673671199</v>
      </c>
      <c r="F41" s="43">
        <v>0.100723427935447</v>
      </c>
      <c r="G41" s="43">
        <v>9.7017483716146699E-2</v>
      </c>
      <c r="H41" s="43">
        <v>0.109702584105314</v>
      </c>
      <c r="I41" s="43">
        <v>0.101062801932367</v>
      </c>
      <c r="J41" s="43">
        <v>9.0529973935707997E-2</v>
      </c>
      <c r="K41" s="43">
        <v>9.6255770217131095E-2</v>
      </c>
      <c r="L41" s="43">
        <v>9.8814949863263404E-2</v>
      </c>
      <c r="M41" s="43">
        <v>8.9459515427624703E-2</v>
      </c>
      <c r="N41" s="43">
        <v>8.7409982617333001E-2</v>
      </c>
      <c r="O41" s="43">
        <v>9.6984768417780504E-2</v>
      </c>
      <c r="P41" s="43">
        <v>8.2502989238740498E-2</v>
      </c>
      <c r="Q41" s="43">
        <v>7.9735906551548996E-2</v>
      </c>
      <c r="R41" s="43">
        <v>8.2138200782268495E-2</v>
      </c>
      <c r="S41" s="43">
        <v>9.6692111959287494E-2</v>
      </c>
      <c r="T41" s="43">
        <v>0.100105374077976</v>
      </c>
      <c r="U41" s="43">
        <v>9.8684210526315694E-2</v>
      </c>
      <c r="V41" s="363">
        <v>5.1212938005390798E-2</v>
      </c>
      <c r="W41" s="73">
        <f>AVERAGE(D41:V41)</f>
        <v>9.2999429223424079E-2</v>
      </c>
    </row>
    <row r="42" spans="2:23" x14ac:dyDescent="0.35">
      <c r="B42" s="362"/>
      <c r="C42" s="232">
        <v>28</v>
      </c>
      <c r="D42" s="83"/>
      <c r="E42" s="43">
        <v>7.7922077922077906E-2</v>
      </c>
      <c r="F42" s="43">
        <v>5.2631578947368397E-2</v>
      </c>
      <c r="G42" s="43">
        <v>6.6767830045523502E-2</v>
      </c>
      <c r="H42" s="43">
        <v>8.6921202274573506E-2</v>
      </c>
      <c r="I42" s="43">
        <v>9.00604063701263E-2</v>
      </c>
      <c r="J42" s="43">
        <v>8.08885163453478E-2</v>
      </c>
      <c r="K42" s="43">
        <v>8.6061051857300397E-2</v>
      </c>
      <c r="L42" s="43">
        <v>8.1618168914123407E-2</v>
      </c>
      <c r="M42" s="43">
        <v>8.3836858006042195E-2</v>
      </c>
      <c r="N42" s="43">
        <v>7.7977720651242505E-2</v>
      </c>
      <c r="O42" s="43">
        <v>8.0303030303030307E-2</v>
      </c>
      <c r="P42" s="43">
        <v>6.3975155279503093E-2</v>
      </c>
      <c r="Q42" s="43">
        <v>6.4641744548286598E-2</v>
      </c>
      <c r="R42" s="43">
        <v>7.8393881453154804E-2</v>
      </c>
      <c r="S42" s="43">
        <v>9.0800477897252097E-2</v>
      </c>
      <c r="T42" s="43">
        <v>6.0431654676258897E-2</v>
      </c>
      <c r="U42" s="43">
        <v>5.9440559440559398E-2</v>
      </c>
      <c r="V42" s="363">
        <v>5.6818181818181802E-2</v>
      </c>
      <c r="W42" s="73">
        <f t="shared" ref="W42:W46" si="3">AVERAGE(D42:V42)</f>
        <v>7.4416116486108505E-2</v>
      </c>
    </row>
    <row r="43" spans="2:23" x14ac:dyDescent="0.35">
      <c r="B43" s="362"/>
      <c r="C43" s="232">
        <v>37</v>
      </c>
      <c r="D43" s="83"/>
      <c r="E43" s="43">
        <v>3.125E-2</v>
      </c>
      <c r="F43" s="43">
        <v>6.5217391304347797E-2</v>
      </c>
      <c r="G43" s="43">
        <v>8.7136929460580895E-2</v>
      </c>
      <c r="H43" s="43">
        <v>5.0485436893203797E-2</v>
      </c>
      <c r="I43" s="43">
        <v>5.4669703872437303E-2</v>
      </c>
      <c r="J43" s="43">
        <v>6.2648691514670896E-2</v>
      </c>
      <c r="K43" s="43">
        <v>5.6015276893698202E-2</v>
      </c>
      <c r="L43" s="43">
        <v>6.15748963883955E-2</v>
      </c>
      <c r="M43" s="43">
        <v>7.6023391812865396E-2</v>
      </c>
      <c r="N43" s="43">
        <v>6.14805520702634E-2</v>
      </c>
      <c r="O43" s="43">
        <v>7.2150072150072103E-2</v>
      </c>
      <c r="P43" s="43">
        <v>7.5168918918918901E-2</v>
      </c>
      <c r="Q43" s="43">
        <v>7.67634854771784E-2</v>
      </c>
      <c r="R43" s="43">
        <v>7.7108433734939696E-2</v>
      </c>
      <c r="S43" s="43">
        <v>5.6768558951964997E-2</v>
      </c>
      <c r="T43" s="43">
        <v>5.5855855855855799E-2</v>
      </c>
      <c r="U43" s="43">
        <v>4.7619047619047603E-2</v>
      </c>
      <c r="V43" s="363">
        <v>5.6680161943319797E-2</v>
      </c>
      <c r="W43" s="73">
        <f t="shared" si="3"/>
        <v>6.2478711381208911E-2</v>
      </c>
    </row>
    <row r="44" spans="2:23" x14ac:dyDescent="0.35">
      <c r="B44" s="362"/>
      <c r="C44" s="232">
        <v>46</v>
      </c>
      <c r="D44" s="83"/>
      <c r="E44" s="43">
        <v>2.6315789473684199E-2</v>
      </c>
      <c r="F44" s="43">
        <v>9.8039215686274508E-3</v>
      </c>
      <c r="G44" s="43">
        <v>4.4642857142857102E-2</v>
      </c>
      <c r="H44" s="43">
        <v>5.6872037914691899E-2</v>
      </c>
      <c r="I44" s="43">
        <v>5.1502145922746698E-2</v>
      </c>
      <c r="J44" s="43">
        <v>5.2576235541535198E-2</v>
      </c>
      <c r="K44" s="43">
        <v>5.44554455445544E-2</v>
      </c>
      <c r="L44" s="43">
        <v>6.4006024096385505E-2</v>
      </c>
      <c r="M44" s="43">
        <v>5.43318649045521E-2</v>
      </c>
      <c r="N44" s="43">
        <v>6.3091482649842198E-2</v>
      </c>
      <c r="O44" s="43">
        <v>7.0145423438836604E-2</v>
      </c>
      <c r="P44" s="43">
        <v>5.7539682539682502E-2</v>
      </c>
      <c r="Q44" s="43">
        <v>6.8886337543053899E-2</v>
      </c>
      <c r="R44" s="43">
        <v>5.4719562243502003E-2</v>
      </c>
      <c r="S44" s="43">
        <v>8.8333333333333305E-2</v>
      </c>
      <c r="T44" s="43">
        <v>8.9979550102249395E-2</v>
      </c>
      <c r="U44" s="43">
        <v>7.1604938271604898E-2</v>
      </c>
      <c r="V44" s="363">
        <v>3.9024390243902397E-2</v>
      </c>
      <c r="W44" s="73">
        <f t="shared" si="3"/>
        <v>5.6546167915313431E-2</v>
      </c>
    </row>
    <row r="45" spans="2:23" x14ac:dyDescent="0.35">
      <c r="B45" s="362"/>
      <c r="C45" s="232">
        <v>5</v>
      </c>
      <c r="D45" s="83"/>
      <c r="E45" s="43">
        <v>0</v>
      </c>
      <c r="F45" s="43">
        <v>2.3255813953488299E-2</v>
      </c>
      <c r="G45" s="43">
        <v>3.9215686274509803E-2</v>
      </c>
      <c r="H45" s="43">
        <v>4.6511627906976702E-2</v>
      </c>
      <c r="I45" s="43">
        <v>7.7738515901059999E-2</v>
      </c>
      <c r="J45" s="43">
        <v>5.8685446009389602E-2</v>
      </c>
      <c r="K45" s="43">
        <v>4.1666666666666602E-2</v>
      </c>
      <c r="L45" s="43">
        <v>4.5918367346938702E-2</v>
      </c>
      <c r="M45" s="43">
        <v>5.1903114186851201E-2</v>
      </c>
      <c r="N45" s="43">
        <v>5.5865921787709397E-2</v>
      </c>
      <c r="O45" s="43">
        <v>5.2631578947368397E-2</v>
      </c>
      <c r="P45" s="43">
        <v>5.2980132450331098E-2</v>
      </c>
      <c r="Q45" s="43">
        <v>6.6298342541436406E-2</v>
      </c>
      <c r="R45" s="43">
        <v>8.5714285714285701E-2</v>
      </c>
      <c r="S45" s="43">
        <v>5.1383399209486098E-2</v>
      </c>
      <c r="T45" s="43">
        <v>5.2631578947368397E-2</v>
      </c>
      <c r="U45" s="43">
        <v>5.1136363636363598E-2</v>
      </c>
      <c r="V45" s="363">
        <v>9.9009900990098994E-3</v>
      </c>
      <c r="W45" s="73">
        <f t="shared" si="3"/>
        <v>4.7968768421068883E-2</v>
      </c>
    </row>
    <row r="46" spans="2:23" x14ac:dyDescent="0.35">
      <c r="B46" s="362"/>
      <c r="C46" s="232" t="s">
        <v>4</v>
      </c>
      <c r="D46" s="83"/>
      <c r="E46" s="43">
        <v>0.20638020833333301</v>
      </c>
      <c r="F46" s="43">
        <v>0.189605734767025</v>
      </c>
      <c r="G46" s="43">
        <v>0.197285279663</v>
      </c>
      <c r="H46" s="43">
        <v>0.17904005524861799</v>
      </c>
      <c r="I46" s="43">
        <v>0.16941005098324799</v>
      </c>
      <c r="J46" s="43">
        <v>0.15324993200979001</v>
      </c>
      <c r="K46" s="43">
        <v>0.13526501766784399</v>
      </c>
      <c r="L46" s="43">
        <v>0.122785203605843</v>
      </c>
      <c r="M46" s="43">
        <v>0.11967213114754</v>
      </c>
      <c r="N46" s="43">
        <v>0.10204081632653</v>
      </c>
      <c r="O46" s="43">
        <v>0.11127043303699399</v>
      </c>
      <c r="P46" s="43">
        <v>0.11090365944734799</v>
      </c>
      <c r="Q46" s="43">
        <v>0.11215880893300199</v>
      </c>
      <c r="R46" s="43">
        <v>0.10327132777421399</v>
      </c>
      <c r="S46" s="43">
        <v>0.105011933174224</v>
      </c>
      <c r="T46" s="43">
        <v>0.122680412371134</v>
      </c>
      <c r="U46" s="43">
        <v>8.0581241743725204E-2</v>
      </c>
      <c r="V46" s="363">
        <v>3.7837837837837798E-2</v>
      </c>
      <c r="W46" s="73">
        <f t="shared" si="3"/>
        <v>0.131025004670625</v>
      </c>
    </row>
  </sheetData>
  <mergeCells count="12">
    <mergeCell ref="B6:M6"/>
    <mergeCell ref="B2:W2"/>
    <mergeCell ref="B3:W4"/>
    <mergeCell ref="C12:V12"/>
    <mergeCell ref="C21:V21"/>
    <mergeCell ref="C30:V30"/>
    <mergeCell ref="C39:V39"/>
    <mergeCell ref="W12:W13"/>
    <mergeCell ref="B14:B19"/>
    <mergeCell ref="B23:B28"/>
    <mergeCell ref="B32:B37"/>
    <mergeCell ref="B41:B46"/>
  </mergeCells>
  <conditionalFormatting sqref="D14:V19">
    <cfRule type="colorScale" priority="9">
      <colorScale>
        <cfvo type="min"/>
        <cfvo type="percentile" val="50"/>
        <cfvo type="max"/>
        <color rgb="FFF8696B"/>
        <color rgb="FFFFEB84"/>
        <color rgb="FF63BE7B"/>
      </colorScale>
    </cfRule>
  </conditionalFormatting>
  <conditionalFormatting sqref="D23:V28">
    <cfRule type="colorScale" priority="8">
      <colorScale>
        <cfvo type="min"/>
        <cfvo type="percentile" val="50"/>
        <cfvo type="max"/>
        <color rgb="FFF8696B"/>
        <color rgb="FFFFEB84"/>
        <color rgb="FF63BE7B"/>
      </colorScale>
    </cfRule>
  </conditionalFormatting>
  <conditionalFormatting sqref="D32:V37">
    <cfRule type="colorScale" priority="7">
      <colorScale>
        <cfvo type="min"/>
        <cfvo type="percentile" val="50"/>
        <cfvo type="max"/>
        <color rgb="FFF8696B"/>
        <color rgb="FFFFEB84"/>
        <color rgb="FF63BE7B"/>
      </colorScale>
    </cfRule>
  </conditionalFormatting>
  <conditionalFormatting sqref="D41:V46">
    <cfRule type="colorScale" priority="6">
      <colorScale>
        <cfvo type="min"/>
        <cfvo type="percentile" val="50"/>
        <cfvo type="max"/>
        <color rgb="FFF8696B"/>
        <color rgb="FFFFEB84"/>
        <color rgb="FF63BE7B"/>
      </colorScale>
    </cfRule>
  </conditionalFormatting>
  <conditionalFormatting sqref="I8:M8">
    <cfRule type="colorScale" priority="5">
      <colorScale>
        <cfvo type="min"/>
        <cfvo type="percentile" val="50"/>
        <cfvo type="max"/>
        <color rgb="FFF8696B"/>
        <color rgb="FFFFEB84"/>
        <color rgb="FF63BE7B"/>
      </colorScale>
    </cfRule>
  </conditionalFormatting>
  <conditionalFormatting sqref="H8">
    <cfRule type="colorScale" priority="4">
      <colorScale>
        <cfvo type="min"/>
        <cfvo type="percentile" val="50"/>
        <cfvo type="max"/>
        <color rgb="FFF8696B"/>
        <color rgb="FFFFEB84"/>
        <color rgb="FF63BE7B"/>
      </colorScale>
    </cfRule>
  </conditionalFormatting>
  <conditionalFormatting sqref="H9:M9">
    <cfRule type="colorScale" priority="3">
      <colorScale>
        <cfvo type="min"/>
        <cfvo type="percentile" val="50"/>
        <cfvo type="max"/>
        <color rgb="FFF8696B"/>
        <color rgb="FFFFEB84"/>
        <color rgb="FF63BE7B"/>
      </colorScale>
    </cfRule>
  </conditionalFormatting>
  <conditionalFormatting sqref="H10:M10">
    <cfRule type="colorScale" priority="2">
      <colorScale>
        <cfvo type="min"/>
        <cfvo type="percentile" val="50"/>
        <cfvo type="max"/>
        <color rgb="FFF8696B"/>
        <color rgb="FFFFEB84"/>
        <color rgb="FF63BE7B"/>
      </colorScale>
    </cfRule>
  </conditionalFormatting>
  <conditionalFormatting sqref="C8:M10">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61" zoomScaleNormal="85" workbookViewId="0">
      <selection activeCell="L59" sqref="L59"/>
    </sheetView>
  </sheetViews>
  <sheetFormatPr defaultColWidth="12.7265625" defaultRowHeight="14.5" x14ac:dyDescent="0.35"/>
  <cols>
    <col min="19" max="19" width="12.81640625" customWidth="1"/>
  </cols>
  <sheetData>
    <row r="2" spans="2:18" ht="18.5" x14ac:dyDescent="0.45">
      <c r="B2" s="243" t="s">
        <v>823</v>
      </c>
      <c r="C2" s="243"/>
      <c r="D2" s="243"/>
      <c r="E2" s="243"/>
      <c r="F2" s="243"/>
      <c r="G2" s="243"/>
      <c r="H2" s="243"/>
      <c r="I2" s="243"/>
      <c r="J2" s="243"/>
      <c r="K2" s="243"/>
      <c r="L2" s="243"/>
      <c r="M2" s="243"/>
      <c r="N2" s="243"/>
      <c r="O2" s="243"/>
      <c r="P2" s="243"/>
      <c r="Q2" s="243"/>
      <c r="R2" s="243"/>
    </row>
    <row r="3" spans="2:18" ht="31.5" customHeight="1" x14ac:dyDescent="0.35">
      <c r="B3" s="244" t="s">
        <v>955</v>
      </c>
      <c r="C3" s="244"/>
      <c r="D3" s="244"/>
      <c r="E3" s="244"/>
      <c r="F3" s="244"/>
      <c r="G3" s="244"/>
      <c r="H3" s="244"/>
      <c r="I3" s="244"/>
      <c r="J3" s="244"/>
      <c r="K3" s="244"/>
      <c r="L3" s="244"/>
      <c r="M3" s="244"/>
      <c r="N3" s="244"/>
      <c r="O3" s="244"/>
      <c r="P3" s="244"/>
      <c r="Q3" s="244"/>
      <c r="R3" s="244"/>
    </row>
    <row r="4" spans="2:18" ht="33.75" customHeight="1" x14ac:dyDescent="0.35">
      <c r="B4" s="244"/>
      <c r="C4" s="244"/>
      <c r="D4" s="244"/>
      <c r="E4" s="244"/>
      <c r="F4" s="244"/>
      <c r="G4" s="244"/>
      <c r="H4" s="244"/>
      <c r="I4" s="244"/>
      <c r="J4" s="244"/>
      <c r="K4" s="244"/>
      <c r="L4" s="244"/>
      <c r="M4" s="244"/>
      <c r="N4" s="244"/>
      <c r="O4" s="244"/>
      <c r="P4" s="244"/>
      <c r="Q4" s="244"/>
      <c r="R4" s="244"/>
    </row>
    <row r="6" spans="2:18" x14ac:dyDescent="0.35">
      <c r="B6" s="296" t="s">
        <v>801</v>
      </c>
      <c r="C6" s="296"/>
      <c r="D6" s="296"/>
      <c r="E6" s="296"/>
      <c r="F6" s="296"/>
      <c r="H6" s="296" t="s">
        <v>799</v>
      </c>
      <c r="I6" s="296"/>
      <c r="J6" s="296"/>
      <c r="K6" s="296"/>
      <c r="L6" s="296" t="s">
        <v>811</v>
      </c>
      <c r="M6" s="296"/>
      <c r="N6" s="296"/>
    </row>
    <row r="7" spans="2:18" x14ac:dyDescent="0.35">
      <c r="B7" s="2" t="s">
        <v>684</v>
      </c>
      <c r="C7" s="2" t="s">
        <v>774</v>
      </c>
      <c r="D7" s="2" t="s">
        <v>775</v>
      </c>
      <c r="E7" s="2" t="s">
        <v>776</v>
      </c>
      <c r="F7" s="2" t="s">
        <v>790</v>
      </c>
      <c r="H7" s="179" t="s">
        <v>16</v>
      </c>
      <c r="I7" s="72" t="s">
        <v>773</v>
      </c>
      <c r="J7" s="72" t="s">
        <v>772</v>
      </c>
      <c r="K7" s="72" t="s">
        <v>771</v>
      </c>
      <c r="L7" s="179" t="s">
        <v>16</v>
      </c>
      <c r="M7" s="178" t="s">
        <v>797</v>
      </c>
      <c r="N7" s="72" t="s">
        <v>771</v>
      </c>
    </row>
    <row r="8" spans="2:18" x14ac:dyDescent="0.35">
      <c r="B8" s="4" t="s">
        <v>768</v>
      </c>
      <c r="C8" s="4" t="s">
        <v>254</v>
      </c>
      <c r="D8" s="2">
        <f>INDEX(I56:K66,MATCH($C$8,$G$56:$G$66,0),MATCH($B$8,$I$55:$K$55,0))</f>
        <v>6500</v>
      </c>
      <c r="E8" s="2">
        <f>INDEX(N56:P66,MATCH($C$8,$G$56:$G$66,0),MATCH($B$8,$I$55:$K$55,0))</f>
        <v>2231</v>
      </c>
      <c r="F8" s="2">
        <f>INDEX(S56:U66,MATCH($C$8,$G$56:$G$66,0),MATCH($B$8,$I$55:$K$55,0))</f>
        <v>2000</v>
      </c>
      <c r="H8" s="2">
        <v>1</v>
      </c>
      <c r="I8" s="76">
        <f t="shared" ref="I8:I26" si="0">(M30*($D$8+$D$10+$E$10)+N30*-($B$12+$E$10)+O30*$C$12*-($B$12+$E$10)+P30*$F$12+(1-M$30)*$E$12)*(1-$C$10)-$C$10*$B$12</f>
        <v>-705.34034500316</v>
      </c>
      <c r="J8" s="76">
        <f t="shared" ref="J8:J26" si="1">(($E$8+$D$10+$E$10)*M30-N30*($B$12+$E$10)-O30*$C$12*($B$12+$E$10)+P30*$F$12)*(1-$C$10)-$C$10*$B$12</f>
        <v>-2091.1520150443203</v>
      </c>
      <c r="K8" s="76">
        <f t="shared" ref="K8:K26" si="2">INDEX($C$52:$E$70,MATCH(B30,$B$52:$B$70,0),MATCH($B$8,$C$51:$E$51,0))</f>
        <v>-1900</v>
      </c>
      <c r="L8" s="2">
        <v>1</v>
      </c>
      <c r="M8" s="162">
        <f t="shared" ref="M8:M26" si="3">(($F$8+$D$10+$E$10)*M30-N30*($B$12+$E$10)-O30*$C$12*($B$12+$E$10)+P30*$F$12)*(1-$C$10)-$C$10*$B$12</f>
        <v>-2186.9809191588597</v>
      </c>
      <c r="N8" s="76">
        <f t="shared" ref="N8:N26" si="4">INDEX($C$52:$E$70,MATCH(B30,$B$52:$B$70,0),MATCH($B$8,$C$51:$E$51,0))</f>
        <v>-1900</v>
      </c>
    </row>
    <row r="9" spans="2:18" x14ac:dyDescent="0.35">
      <c r="B9" s="2" t="s">
        <v>705</v>
      </c>
      <c r="C9" s="2" t="s">
        <v>310</v>
      </c>
      <c r="D9" s="2" t="s">
        <v>785</v>
      </c>
      <c r="E9" s="2" t="s">
        <v>798</v>
      </c>
      <c r="F9" s="2" t="s">
        <v>331</v>
      </c>
      <c r="H9" s="2">
        <v>2</v>
      </c>
      <c r="I9" s="76">
        <f t="shared" si="0"/>
        <v>-704.45493238732968</v>
      </c>
      <c r="J9" s="76">
        <f t="shared" si="1"/>
        <v>-2087.7472654850608</v>
      </c>
      <c r="K9" s="76">
        <f t="shared" si="2"/>
        <v>-1900</v>
      </c>
      <c r="L9" s="2">
        <v>2</v>
      </c>
      <c r="M9" s="162">
        <f t="shared" si="3"/>
        <v>-2183.4398456750437</v>
      </c>
      <c r="N9" s="76">
        <f t="shared" si="4"/>
        <v>-1900</v>
      </c>
    </row>
    <row r="10" spans="2:18" x14ac:dyDescent="0.35">
      <c r="B10" s="4">
        <v>7</v>
      </c>
      <c r="C10" s="73">
        <v>0.2</v>
      </c>
      <c r="D10" s="4">
        <v>1000</v>
      </c>
      <c r="E10" s="4">
        <v>300</v>
      </c>
      <c r="F10" s="4" t="s">
        <v>333</v>
      </c>
      <c r="H10" s="2">
        <v>3</v>
      </c>
      <c r="I10" s="76">
        <f t="shared" si="0"/>
        <v>-703.60269320375562</v>
      </c>
      <c r="J10" s="76">
        <f t="shared" si="1"/>
        <v>-2083.6779234191408</v>
      </c>
      <c r="K10" s="76">
        <f t="shared" si="2"/>
        <v>-1868.8693342188199</v>
      </c>
      <c r="L10" s="2">
        <v>3</v>
      </c>
      <c r="M10" s="162">
        <f t="shared" si="3"/>
        <v>-2179.1964228488</v>
      </c>
      <c r="N10" s="76">
        <f t="shared" si="4"/>
        <v>-1868.8693342188199</v>
      </c>
    </row>
    <row r="11" spans="2:18" x14ac:dyDescent="0.35">
      <c r="B11" s="2" t="s">
        <v>761</v>
      </c>
      <c r="C11" s="2" t="s">
        <v>307</v>
      </c>
      <c r="D11" s="2" t="s">
        <v>706</v>
      </c>
      <c r="E11" s="2" t="s">
        <v>762</v>
      </c>
      <c r="F11" s="2" t="s">
        <v>770</v>
      </c>
      <c r="H11" s="2">
        <v>4</v>
      </c>
      <c r="I11" s="76">
        <f t="shared" si="0"/>
        <v>-702.80262228212166</v>
      </c>
      <c r="J11" s="76">
        <f t="shared" si="1"/>
        <v>-2078.7483907350033</v>
      </c>
      <c r="K11" s="76">
        <f t="shared" si="2"/>
        <v>-1830</v>
      </c>
      <c r="L11" s="2">
        <v>4</v>
      </c>
      <c r="M11" s="162">
        <f t="shared" si="3"/>
        <v>-2174.0434407228404</v>
      </c>
      <c r="N11" s="76">
        <f t="shared" si="4"/>
        <v>-1830</v>
      </c>
    </row>
    <row r="12" spans="2:18" x14ac:dyDescent="0.35">
      <c r="B12" s="111">
        <f>INDEX(K52:M52,MATCH(B8,K51:M51,0))</f>
        <v>7500</v>
      </c>
      <c r="C12" s="177">
        <f>INDEX(G52:I52,MATCH(B8,G51:I51,0))</f>
        <v>0.44</v>
      </c>
      <c r="D12" s="2">
        <v>6.42</v>
      </c>
      <c r="E12" s="2">
        <v>-1000</v>
      </c>
      <c r="F12" s="2">
        <v>1300</v>
      </c>
      <c r="H12" s="2">
        <v>5</v>
      </c>
      <c r="I12" s="76">
        <f t="shared" si="0"/>
        <v>-702.0804879274333</v>
      </c>
      <c r="J12" s="76">
        <f t="shared" si="1"/>
        <v>-2072.6978844347213</v>
      </c>
      <c r="K12" s="76">
        <f t="shared" si="2"/>
        <v>-1794.9764002044301</v>
      </c>
      <c r="L12" s="2">
        <v>5</v>
      </c>
      <c r="M12" s="162">
        <f t="shared" si="3"/>
        <v>-2167.7046107122205</v>
      </c>
      <c r="N12" s="76">
        <f t="shared" si="4"/>
        <v>-1794.9764002044301</v>
      </c>
    </row>
    <row r="13" spans="2:18" x14ac:dyDescent="0.35">
      <c r="B13" t="s">
        <v>803</v>
      </c>
      <c r="D13" s="106"/>
      <c r="H13" s="2">
        <v>6</v>
      </c>
      <c r="I13" s="76">
        <f t="shared" si="0"/>
        <v>-701.47131690593733</v>
      </c>
      <c r="J13" s="76">
        <f t="shared" si="1"/>
        <v>-2065.1767763683761</v>
      </c>
      <c r="K13" s="76">
        <f t="shared" si="2"/>
        <v>-1794.9764002044301</v>
      </c>
      <c r="L13" s="2">
        <v>6</v>
      </c>
      <c r="M13" s="162">
        <f t="shared" si="3"/>
        <v>-2159.8094905921484</v>
      </c>
      <c r="N13" s="76">
        <f t="shared" si="4"/>
        <v>-1794.9764002044301</v>
      </c>
    </row>
    <row r="14" spans="2:18" x14ac:dyDescent="0.35">
      <c r="B14" t="s">
        <v>804</v>
      </c>
      <c r="H14" s="2">
        <v>7</v>
      </c>
      <c r="I14" s="76">
        <f t="shared" si="0"/>
        <v>-701.02285595441026</v>
      </c>
      <c r="J14" s="76">
        <f t="shared" si="1"/>
        <v>-2055.7136526684526</v>
      </c>
      <c r="K14" s="76">
        <f t="shared" si="2"/>
        <v>-1745.8955106327101</v>
      </c>
      <c r="L14" s="2">
        <v>7</v>
      </c>
      <c r="M14" s="162">
        <f t="shared" si="3"/>
        <v>-2149.8585741785027</v>
      </c>
      <c r="N14" s="76">
        <f t="shared" si="4"/>
        <v>-1745.8955106327101</v>
      </c>
    </row>
    <row r="15" spans="2:18" x14ac:dyDescent="0.35">
      <c r="H15" s="2">
        <v>8</v>
      </c>
      <c r="I15" s="76">
        <f t="shared" si="0"/>
        <v>-700.80042245095308</v>
      </c>
      <c r="J15" s="76">
        <f t="shared" si="1"/>
        <v>-2043.6691726667364</v>
      </c>
      <c r="K15" s="76">
        <f t="shared" si="2"/>
        <v>-1700</v>
      </c>
      <c r="L15" s="2">
        <v>8</v>
      </c>
      <c r="M15" s="162">
        <f t="shared" si="3"/>
        <v>-2137.1743910282512</v>
      </c>
      <c r="N15" s="76">
        <f t="shared" si="4"/>
        <v>-1700</v>
      </c>
    </row>
    <row r="16" spans="2:18" x14ac:dyDescent="0.35">
      <c r="B16" s="296" t="s">
        <v>810</v>
      </c>
      <c r="C16" s="296"/>
      <c r="D16" s="296"/>
      <c r="E16" s="296"/>
      <c r="H16" s="2">
        <v>9</v>
      </c>
      <c r="I16" s="76">
        <f t="shared" si="0"/>
        <v>-700.89374417163799</v>
      </c>
      <c r="J16" s="76">
        <f t="shared" si="1"/>
        <v>-2028.1710278486726</v>
      </c>
      <c r="K16" s="76">
        <f t="shared" si="2"/>
        <v>-1675.5429003051099</v>
      </c>
      <c r="L16" s="2">
        <v>9</v>
      </c>
      <c r="M16" s="162">
        <f t="shared" si="3"/>
        <v>-2120.8325758493415</v>
      </c>
      <c r="N16" s="76">
        <f t="shared" si="4"/>
        <v>-1675.5429003051099</v>
      </c>
    </row>
    <row r="17" spans="2:21" x14ac:dyDescent="0.35">
      <c r="B17" s="180" t="s">
        <v>806</v>
      </c>
      <c r="C17" s="181" t="s">
        <v>807</v>
      </c>
      <c r="D17" s="182" t="s">
        <v>808</v>
      </c>
      <c r="E17" s="4" t="s">
        <v>809</v>
      </c>
      <c r="H17" s="2">
        <v>10</v>
      </c>
      <c r="I17" s="76">
        <f t="shared" si="0"/>
        <v>-701.42666648976865</v>
      </c>
      <c r="J17" s="76">
        <f t="shared" si="1"/>
        <v>-2008.0216562713149</v>
      </c>
      <c r="K17" s="76">
        <f t="shared" si="2"/>
        <v>-1675.5429003051099</v>
      </c>
      <c r="L17" s="2">
        <v>10</v>
      </c>
      <c r="M17" s="162">
        <f t="shared" si="3"/>
        <v>-2099.5640639838934</v>
      </c>
      <c r="N17" s="76">
        <f t="shared" si="4"/>
        <v>-1675.5429003051099</v>
      </c>
    </row>
    <row r="18" spans="2:21" x14ac:dyDescent="0.35">
      <c r="B18" t="s">
        <v>802</v>
      </c>
      <c r="H18" s="2">
        <v>11</v>
      </c>
      <c r="I18" s="76">
        <f t="shared" si="0"/>
        <v>-702.57102243682391</v>
      </c>
      <c r="J18" s="76">
        <f t="shared" si="1"/>
        <v>-1981.5664057339218</v>
      </c>
      <c r="K18" s="76">
        <f t="shared" si="2"/>
        <v>-1622.2906784020101</v>
      </c>
      <c r="L18" s="2">
        <v>11</v>
      </c>
      <c r="M18" s="162">
        <f t="shared" si="3"/>
        <v>-2071.6153702284382</v>
      </c>
      <c r="N18" s="76">
        <f t="shared" si="4"/>
        <v>-1622.2906784020101</v>
      </c>
    </row>
    <row r="19" spans="2:21" x14ac:dyDescent="0.35">
      <c r="B19" t="s">
        <v>805</v>
      </c>
      <c r="H19" s="2">
        <v>12</v>
      </c>
      <c r="I19" s="76">
        <f t="shared" si="0"/>
        <v>-704.56659066119016</v>
      </c>
      <c r="J19" s="76">
        <f t="shared" si="1"/>
        <v>-1946.503857538898</v>
      </c>
      <c r="K19" s="76">
        <f t="shared" si="2"/>
        <v>-1622.2906784020101</v>
      </c>
      <c r="L19" s="2">
        <v>12</v>
      </c>
      <c r="M19" s="162">
        <f t="shared" si="3"/>
        <v>-2034.5475690718592</v>
      </c>
      <c r="N19" s="76">
        <f t="shared" si="4"/>
        <v>-1622.2906784020101</v>
      </c>
    </row>
    <row r="20" spans="2:21" x14ac:dyDescent="0.35">
      <c r="H20" s="2">
        <v>13</v>
      </c>
      <c r="I20" s="76">
        <f t="shared" si="0"/>
        <v>-707.75002457602068</v>
      </c>
      <c r="J20" s="76">
        <f t="shared" si="1"/>
        <v>-1899.6109190888669</v>
      </c>
      <c r="K20" s="76">
        <f t="shared" si="2"/>
        <v>-1550</v>
      </c>
      <c r="L20" s="2">
        <v>13</v>
      </c>
      <c r="M20" s="162">
        <f t="shared" si="3"/>
        <v>-1984.9449463828298</v>
      </c>
      <c r="N20" s="76">
        <f t="shared" si="4"/>
        <v>-1550</v>
      </c>
    </row>
    <row r="21" spans="2:21" x14ac:dyDescent="0.35">
      <c r="H21" s="2">
        <v>14</v>
      </c>
      <c r="I21" s="76">
        <f t="shared" si="0"/>
        <v>-712.59710680254545</v>
      </c>
      <c r="J21" s="76">
        <f t="shared" si="1"/>
        <v>-1836.3413205203128</v>
      </c>
      <c r="K21" s="76">
        <f t="shared" si="2"/>
        <v>-1517.5043302116601</v>
      </c>
      <c r="L21" s="2">
        <v>14</v>
      </c>
      <c r="M21" s="162">
        <f t="shared" si="3"/>
        <v>-1917.9894838499602</v>
      </c>
      <c r="N21" s="76">
        <f t="shared" si="4"/>
        <v>-1517.5043302116601</v>
      </c>
    </row>
    <row r="22" spans="2:21" x14ac:dyDescent="0.35">
      <c r="H22" s="2">
        <v>15</v>
      </c>
      <c r="I22" s="76">
        <f t="shared" si="0"/>
        <v>-719.78496051836373</v>
      </c>
      <c r="J22" s="76">
        <f t="shared" si="1"/>
        <v>-1750.2345137598961</v>
      </c>
      <c r="K22" s="76">
        <f t="shared" si="2"/>
        <v>-1450</v>
      </c>
      <c r="L22" s="2">
        <v>15</v>
      </c>
      <c r="M22" s="162">
        <f t="shared" si="3"/>
        <v>-1826.8344066351024</v>
      </c>
      <c r="N22" s="76">
        <f t="shared" si="4"/>
        <v>-1450</v>
      </c>
    </row>
    <row r="23" spans="2:21" x14ac:dyDescent="0.35">
      <c r="H23" s="2">
        <v>16</v>
      </c>
      <c r="I23" s="76">
        <f t="shared" si="0"/>
        <v>-730.28440846458875</v>
      </c>
      <c r="J23" s="76">
        <f t="shared" si="1"/>
        <v>-1632.0381595915781</v>
      </c>
      <c r="K23" s="76">
        <f t="shared" si="2"/>
        <v>-1420</v>
      </c>
      <c r="L23" s="2">
        <v>16</v>
      </c>
      <c r="M23" s="162">
        <f t="shared" si="3"/>
        <v>-1701.6741896678946</v>
      </c>
      <c r="N23" s="76">
        <f t="shared" si="4"/>
        <v>-1420</v>
      </c>
    </row>
    <row r="24" spans="2:21" x14ac:dyDescent="0.35">
      <c r="H24" s="2">
        <v>17</v>
      </c>
      <c r="I24" s="76">
        <f t="shared" si="0"/>
        <v>-745.49828588588412</v>
      </c>
      <c r="J24" s="76">
        <f t="shared" si="1"/>
        <v>-1468.3940392888071</v>
      </c>
      <c r="K24" s="76">
        <f t="shared" si="2"/>
        <v>-1372.5289810860199</v>
      </c>
      <c r="L24" s="2">
        <v>17</v>
      </c>
      <c r="M24" s="162">
        <f t="shared" si="3"/>
        <v>-1528.3518783428094</v>
      </c>
      <c r="N24" s="76">
        <f t="shared" si="4"/>
        <v>-1372.5289810860199</v>
      </c>
    </row>
    <row r="25" spans="2:21" x14ac:dyDescent="0.35">
      <c r="H25" s="2">
        <v>18</v>
      </c>
      <c r="I25" s="76">
        <f t="shared" si="0"/>
        <v>-767.47046270363251</v>
      </c>
      <c r="J25" s="76">
        <f t="shared" si="1"/>
        <v>-1239.8522088990439</v>
      </c>
      <c r="K25" s="76">
        <f t="shared" si="2"/>
        <v>-1372.5289810860199</v>
      </c>
      <c r="L25" s="2">
        <v>18</v>
      </c>
      <c r="M25" s="162">
        <f t="shared" si="3"/>
        <v>-1286.2544762348602</v>
      </c>
      <c r="N25" s="76">
        <f t="shared" si="4"/>
        <v>-1372.5289810860199</v>
      </c>
    </row>
    <row r="26" spans="2:21" x14ac:dyDescent="0.35">
      <c r="H26" s="2">
        <v>19</v>
      </c>
      <c r="I26" s="76">
        <f t="shared" si="0"/>
        <v>-799.20474138727513</v>
      </c>
      <c r="J26" s="76">
        <f t="shared" si="1"/>
        <v>-917.84130357142851</v>
      </c>
      <c r="K26" s="76">
        <f t="shared" si="2"/>
        <v>-1372.5289810860199</v>
      </c>
      <c r="L26" s="2">
        <v>19</v>
      </c>
      <c r="M26" s="162">
        <f t="shared" si="3"/>
        <v>-945.10205357142854</v>
      </c>
      <c r="N26" s="76">
        <f t="shared" si="4"/>
        <v>-1372.5289810860199</v>
      </c>
    </row>
    <row r="28" spans="2:21" x14ac:dyDescent="0.35">
      <c r="B28" s="274" t="s">
        <v>332</v>
      </c>
      <c r="C28" s="303" t="s">
        <v>781</v>
      </c>
      <c r="D28" s="304"/>
      <c r="E28" s="305"/>
      <c r="F28" s="70" t="s">
        <v>328</v>
      </c>
      <c r="G28" s="303" t="s">
        <v>780</v>
      </c>
      <c r="H28" s="304"/>
      <c r="I28" s="304"/>
      <c r="J28" s="304"/>
      <c r="K28" s="304"/>
      <c r="L28" s="305"/>
      <c r="M28" s="303" t="s">
        <v>330</v>
      </c>
      <c r="N28" s="304"/>
      <c r="O28" s="304"/>
      <c r="P28" s="304"/>
      <c r="Q28" s="305"/>
      <c r="R28" s="66" t="s">
        <v>764</v>
      </c>
      <c r="S28" s="296" t="s">
        <v>779</v>
      </c>
      <c r="T28" s="296"/>
      <c r="U28" s="296"/>
    </row>
    <row r="29" spans="2:21" x14ac:dyDescent="0.35">
      <c r="B29" s="275"/>
      <c r="C29" s="2" t="s">
        <v>323</v>
      </c>
      <c r="D29" s="2" t="s">
        <v>329</v>
      </c>
      <c r="E29" s="2" t="s">
        <v>324</v>
      </c>
      <c r="F29" s="72" t="s">
        <v>305</v>
      </c>
      <c r="G29" s="2" t="s">
        <v>323</v>
      </c>
      <c r="H29" s="2" t="s">
        <v>329</v>
      </c>
      <c r="I29" s="2" t="s">
        <v>765</v>
      </c>
      <c r="J29" s="2" t="s">
        <v>325</v>
      </c>
      <c r="K29" s="2" t="s">
        <v>327</v>
      </c>
      <c r="L29" s="2" t="s">
        <v>326</v>
      </c>
      <c r="M29" s="72" t="s">
        <v>34</v>
      </c>
      <c r="N29" s="72" t="s">
        <v>35</v>
      </c>
      <c r="O29" s="72" t="s">
        <v>329</v>
      </c>
      <c r="P29" s="72" t="s">
        <v>36</v>
      </c>
      <c r="Q29" s="72" t="s">
        <v>763</v>
      </c>
      <c r="R29" s="72" t="s">
        <v>763</v>
      </c>
      <c r="S29" s="72" t="s">
        <v>773</v>
      </c>
      <c r="T29" s="72" t="s">
        <v>772</v>
      </c>
      <c r="U29" s="72" t="s">
        <v>797</v>
      </c>
    </row>
    <row r="30" spans="2:21" x14ac:dyDescent="0.35">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6">
        <f t="shared" ref="S30:S48" si="16">M30*($D$8+$D$10+$E$10)+N30*-($B$12+$E$10)+O30*$C$12*-($B$12+$E$10)+P30*$F$12+(1-M$30)*$E$12</f>
        <v>993.32456874604998</v>
      </c>
      <c r="T30" s="76">
        <f t="shared" ref="T30:T48" si="17">($E$8+$D$10+$E$10)*M30-N30*($B$12+$E$10)-O30*$C$12*($B$12+$E$10)+P30*$F$12</f>
        <v>-738.94001880540031</v>
      </c>
      <c r="U30" s="76">
        <f t="shared" ref="U30:U48" si="18">($F$8+$D$10+$E$10)*M30-N30*($B$12+$E$10)-O30*$C$12*($B$12+$E$10)+P30*$F$12</f>
        <v>-858.72614894857475</v>
      </c>
    </row>
    <row r="31" spans="2:21" x14ac:dyDescent="0.35">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6">
        <f t="shared" si="16"/>
        <v>994.43133451583788</v>
      </c>
      <c r="T31" s="76">
        <f t="shared" si="17"/>
        <v>-734.68408185632586</v>
      </c>
      <c r="U31" s="76">
        <f t="shared" si="18"/>
        <v>-854.29980709380436</v>
      </c>
    </row>
    <row r="32" spans="2:21" x14ac:dyDescent="0.35">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6">
        <f t="shared" si="16"/>
        <v>995.49663349530545</v>
      </c>
      <c r="T32" s="76">
        <f t="shared" si="17"/>
        <v>-729.59740427392603</v>
      </c>
      <c r="U32" s="76">
        <f t="shared" si="18"/>
        <v>-848.9955285609999</v>
      </c>
    </row>
    <row r="33" spans="2:21" x14ac:dyDescent="0.35">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6">
        <f t="shared" si="16"/>
        <v>996.4967221473479</v>
      </c>
      <c r="T33" s="76">
        <f t="shared" si="17"/>
        <v>-723.4354884187544</v>
      </c>
      <c r="U33" s="76">
        <f t="shared" si="18"/>
        <v>-842.55430090355071</v>
      </c>
    </row>
    <row r="34" spans="2:21" x14ac:dyDescent="0.35">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6">
        <f t="shared" si="16"/>
        <v>997.39939009070838</v>
      </c>
      <c r="T34" s="76">
        <f t="shared" si="17"/>
        <v>-715.8723555434018</v>
      </c>
      <c r="U34" s="76">
        <f t="shared" si="18"/>
        <v>-834.63076339027577</v>
      </c>
    </row>
    <row r="35" spans="2:21" x14ac:dyDescent="0.35">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6">
        <f t="shared" si="16"/>
        <v>998.16085386757834</v>
      </c>
      <c r="T35" s="76">
        <f t="shared" si="17"/>
        <v>-706.47097046046997</v>
      </c>
      <c r="U35" s="76">
        <f t="shared" si="18"/>
        <v>-824.76186324018545</v>
      </c>
    </row>
    <row r="36" spans="2:21" x14ac:dyDescent="0.35">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6">
        <f t="shared" si="16"/>
        <v>998.72143005698706</v>
      </c>
      <c r="T36" s="76">
        <f t="shared" si="17"/>
        <v>-694.64206583556597</v>
      </c>
      <c r="U36" s="76">
        <f t="shared" si="18"/>
        <v>-812.32321772312866</v>
      </c>
    </row>
    <row r="37" spans="2:21" x14ac:dyDescent="0.35">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6">
        <f t="shared" si="16"/>
        <v>998.99947193630862</v>
      </c>
      <c r="T37" s="76">
        <f t="shared" si="17"/>
        <v>-679.58646583342045</v>
      </c>
      <c r="U37" s="76">
        <f t="shared" si="18"/>
        <v>-796.46798878531388</v>
      </c>
    </row>
    <row r="38" spans="2:21" x14ac:dyDescent="0.35">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6">
        <f t="shared" si="16"/>
        <v>998.8828197854524</v>
      </c>
      <c r="T38" s="76">
        <f t="shared" si="17"/>
        <v>-660.21378481084059</v>
      </c>
      <c r="U38" s="76">
        <f t="shared" si="18"/>
        <v>-776.04071981167669</v>
      </c>
    </row>
    <row r="39" spans="2:21" x14ac:dyDescent="0.35">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6">
        <f t="shared" si="16"/>
        <v>998.21666688778907</v>
      </c>
      <c r="T39" s="76">
        <f t="shared" si="17"/>
        <v>-635.02707033914373</v>
      </c>
      <c r="U39" s="76">
        <f t="shared" si="18"/>
        <v>-749.45507997986681</v>
      </c>
    </row>
    <row r="40" spans="2:21" x14ac:dyDescent="0.35">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6">
        <f t="shared" si="16"/>
        <v>996.78622195397008</v>
      </c>
      <c r="T40" s="76">
        <f t="shared" si="17"/>
        <v>-601.95800716740223</v>
      </c>
      <c r="U40" s="76">
        <f t="shared" si="18"/>
        <v>-714.51921278554778</v>
      </c>
    </row>
    <row r="41" spans="2:21" x14ac:dyDescent="0.35">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6">
        <f t="shared" si="16"/>
        <v>994.29176167351227</v>
      </c>
      <c r="T41" s="76">
        <f t="shared" si="17"/>
        <v>-558.12982192362244</v>
      </c>
      <c r="U41" s="76">
        <f t="shared" si="18"/>
        <v>-668.184461339824</v>
      </c>
    </row>
    <row r="42" spans="2:21" x14ac:dyDescent="0.35">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6">
        <f t="shared" si="16"/>
        <v>990.31246927997415</v>
      </c>
      <c r="T42" s="76">
        <f t="shared" si="17"/>
        <v>-499.51364886108365</v>
      </c>
      <c r="U42" s="76">
        <f t="shared" si="18"/>
        <v>-606.18118297853732</v>
      </c>
    </row>
    <row r="43" spans="2:21" x14ac:dyDescent="0.35">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6">
        <f t="shared" si="16"/>
        <v>984.25361649681815</v>
      </c>
      <c r="T43" s="76">
        <f t="shared" si="17"/>
        <v>-420.42665065039091</v>
      </c>
      <c r="U43" s="76">
        <f t="shared" si="18"/>
        <v>-522.48685481245025</v>
      </c>
    </row>
    <row r="44" spans="2:21" x14ac:dyDescent="0.35">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6">
        <f t="shared" si="16"/>
        <v>975.26879935204522</v>
      </c>
      <c r="T44" s="76">
        <f t="shared" si="17"/>
        <v>-312.79314219987009</v>
      </c>
      <c r="U44" s="76">
        <f t="shared" si="18"/>
        <v>-408.54300829387785</v>
      </c>
    </row>
    <row r="45" spans="2:21" x14ac:dyDescent="0.35">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6">
        <f t="shared" si="16"/>
        <v>962.144489419264</v>
      </c>
      <c r="T45" s="76">
        <f t="shared" si="17"/>
        <v>-165.04769948947262</v>
      </c>
      <c r="U45" s="76">
        <f t="shared" si="18"/>
        <v>-252.09273708486819</v>
      </c>
    </row>
    <row r="46" spans="2:21" x14ac:dyDescent="0.35">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6">
        <f t="shared" si="16"/>
        <v>943.1271426426448</v>
      </c>
      <c r="T46" s="76">
        <f t="shared" si="17"/>
        <v>39.507450888991059</v>
      </c>
      <c r="U46" s="76">
        <f t="shared" si="18"/>
        <v>-35.439847928511711</v>
      </c>
    </row>
    <row r="47" spans="2:21" x14ac:dyDescent="0.35">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6">
        <f t="shared" si="16"/>
        <v>915.66192162045934</v>
      </c>
      <c r="T47" s="76">
        <f t="shared" si="17"/>
        <v>325.18473887619513</v>
      </c>
      <c r="U47" s="76">
        <f t="shared" si="18"/>
        <v>267.18190470642452</v>
      </c>
    </row>
    <row r="48" spans="2:21" x14ac:dyDescent="0.35">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6">
        <f t="shared" si="16"/>
        <v>875.99407326590597</v>
      </c>
      <c r="T48" s="76">
        <f t="shared" si="17"/>
        <v>727.69837053571428</v>
      </c>
      <c r="U48" s="76">
        <f t="shared" si="18"/>
        <v>693.62243303571427</v>
      </c>
    </row>
    <row r="49" spans="2:21" x14ac:dyDescent="0.35">
      <c r="Q49" t="s">
        <v>800</v>
      </c>
    </row>
    <row r="50" spans="2:21" ht="15" customHeight="1" x14ac:dyDescent="0.35">
      <c r="B50" s="296" t="s">
        <v>752</v>
      </c>
      <c r="C50" s="296"/>
      <c r="D50" s="296"/>
      <c r="E50" s="296"/>
      <c r="G50" s="296" t="s">
        <v>307</v>
      </c>
      <c r="H50" s="296"/>
      <c r="I50" s="296"/>
      <c r="K50" s="296" t="s">
        <v>778</v>
      </c>
      <c r="L50" s="296"/>
      <c r="M50" s="296"/>
    </row>
    <row r="51" spans="2:21" x14ac:dyDescent="0.35">
      <c r="B51" s="17" t="s">
        <v>769</v>
      </c>
      <c r="C51" s="2" t="s">
        <v>766</v>
      </c>
      <c r="D51" s="2" t="s">
        <v>767</v>
      </c>
      <c r="E51" s="2" t="s">
        <v>768</v>
      </c>
      <c r="G51" s="2" t="s">
        <v>766</v>
      </c>
      <c r="H51" s="2" t="s">
        <v>767</v>
      </c>
      <c r="I51" s="2" t="s">
        <v>768</v>
      </c>
      <c r="K51" s="2" t="s">
        <v>766</v>
      </c>
      <c r="L51" s="2" t="s">
        <v>767</v>
      </c>
      <c r="M51" s="2" t="s">
        <v>768</v>
      </c>
    </row>
    <row r="52" spans="2:21" x14ac:dyDescent="0.35">
      <c r="B52" s="2">
        <v>19</v>
      </c>
      <c r="C52" s="76">
        <v>-2000</v>
      </c>
      <c r="D52" s="76">
        <v>-1150</v>
      </c>
      <c r="E52" s="76">
        <v>-1900</v>
      </c>
      <c r="G52" s="73">
        <v>0.66</v>
      </c>
      <c r="H52" s="73">
        <v>0.33</v>
      </c>
      <c r="I52" s="73">
        <v>0.44</v>
      </c>
      <c r="K52" s="76">
        <v>5300</v>
      </c>
      <c r="L52" s="76">
        <v>5300</v>
      </c>
      <c r="M52" s="76">
        <v>7500</v>
      </c>
    </row>
    <row r="53" spans="2:21" x14ac:dyDescent="0.35">
      <c r="B53" s="2">
        <v>18</v>
      </c>
      <c r="C53" s="76">
        <v>-2000</v>
      </c>
      <c r="D53" s="76">
        <v>-1150</v>
      </c>
      <c r="E53" s="76">
        <v>-1900</v>
      </c>
    </row>
    <row r="54" spans="2:21" x14ac:dyDescent="0.35">
      <c r="B54" s="2">
        <v>17</v>
      </c>
      <c r="C54" s="76">
        <v>-1951.5106488360502</v>
      </c>
      <c r="D54" s="76">
        <v>-1092.46179626341</v>
      </c>
      <c r="E54" s="76">
        <v>-1868.8693342188199</v>
      </c>
      <c r="G54" s="296" t="s">
        <v>786</v>
      </c>
      <c r="H54" s="296"/>
      <c r="I54" s="296"/>
      <c r="J54" s="296"/>
      <c r="K54" s="296"/>
      <c r="M54" s="303" t="s">
        <v>787</v>
      </c>
      <c r="N54" s="304"/>
      <c r="O54" s="304"/>
      <c r="P54" s="305"/>
      <c r="R54" s="303" t="s">
        <v>789</v>
      </c>
      <c r="S54" s="304"/>
      <c r="T54" s="304"/>
      <c r="U54" s="305"/>
    </row>
    <row r="55" spans="2:21" x14ac:dyDescent="0.35">
      <c r="B55" s="2">
        <v>16</v>
      </c>
      <c r="C55" s="76">
        <v>-1951.5106488360502</v>
      </c>
      <c r="D55" s="76">
        <v>-1092.46179626341</v>
      </c>
      <c r="E55" s="76">
        <v>-1830</v>
      </c>
      <c r="G55" s="2" t="s">
        <v>774</v>
      </c>
      <c r="H55" s="2" t="s">
        <v>783</v>
      </c>
      <c r="I55" s="2" t="s">
        <v>766</v>
      </c>
      <c r="J55" s="2" t="s">
        <v>767</v>
      </c>
      <c r="K55" s="2" t="s">
        <v>768</v>
      </c>
      <c r="M55" s="2" t="s">
        <v>774</v>
      </c>
      <c r="N55" s="2" t="s">
        <v>766</v>
      </c>
      <c r="O55" s="2" t="s">
        <v>767</v>
      </c>
      <c r="P55" s="2" t="s">
        <v>768</v>
      </c>
      <c r="R55" s="2" t="s">
        <v>774</v>
      </c>
      <c r="S55" s="2" t="s">
        <v>766</v>
      </c>
      <c r="T55" s="2" t="s">
        <v>767</v>
      </c>
      <c r="U55" s="2" t="s">
        <v>768</v>
      </c>
    </row>
    <row r="56" spans="2:21" x14ac:dyDescent="0.35">
      <c r="B56" s="2">
        <v>15</v>
      </c>
      <c r="C56" s="76">
        <v>-1925.1421800947799</v>
      </c>
      <c r="D56" s="76">
        <v>-1107.1173336798299</v>
      </c>
      <c r="E56" s="76">
        <v>-1794.9764002044301</v>
      </c>
      <c r="G56" s="2" t="s">
        <v>788</v>
      </c>
      <c r="H56" s="2" t="s">
        <v>308</v>
      </c>
      <c r="I56" s="4">
        <v>4300</v>
      </c>
      <c r="J56" s="4">
        <v>2900</v>
      </c>
      <c r="K56" s="4">
        <v>2900</v>
      </c>
      <c r="M56" s="2" t="s">
        <v>788</v>
      </c>
      <c r="N56" s="76">
        <v>0</v>
      </c>
      <c r="O56" s="76">
        <v>0</v>
      </c>
      <c r="P56" s="76">
        <v>0</v>
      </c>
      <c r="R56" s="2" t="s">
        <v>788</v>
      </c>
      <c r="S56" s="76">
        <v>0</v>
      </c>
      <c r="T56" s="76">
        <v>0</v>
      </c>
      <c r="U56" s="76">
        <v>0</v>
      </c>
    </row>
    <row r="57" spans="2:21" x14ac:dyDescent="0.35">
      <c r="B57" s="2">
        <v>14</v>
      </c>
      <c r="C57" s="76">
        <v>-1925.1421800947799</v>
      </c>
      <c r="D57" s="76">
        <v>-1107.1173336798299</v>
      </c>
      <c r="E57" s="76">
        <v>-1794.9764002044301</v>
      </c>
      <c r="G57" s="2" t="s">
        <v>782</v>
      </c>
      <c r="H57" s="2" t="s">
        <v>254</v>
      </c>
      <c r="I57" s="4">
        <v>5800</v>
      </c>
      <c r="J57" s="4">
        <v>3900</v>
      </c>
      <c r="K57" s="4">
        <v>3900</v>
      </c>
      <c r="M57" s="2" t="s">
        <v>782</v>
      </c>
      <c r="N57" s="76">
        <v>1648.5</v>
      </c>
      <c r="O57" s="76">
        <v>1099</v>
      </c>
      <c r="P57" s="76">
        <v>1099</v>
      </c>
      <c r="R57" s="2" t="s">
        <v>782</v>
      </c>
      <c r="S57" s="76">
        <v>1500</v>
      </c>
      <c r="T57" s="76">
        <v>1030</v>
      </c>
      <c r="U57" s="76">
        <v>1030</v>
      </c>
    </row>
    <row r="58" spans="2:21" x14ac:dyDescent="0.35">
      <c r="B58" s="2">
        <v>13</v>
      </c>
      <c r="C58" s="76">
        <v>-1885.7402435830199</v>
      </c>
      <c r="D58" s="76">
        <v>-1124.23176237862</v>
      </c>
      <c r="E58" s="76">
        <v>-1745.8955106327101</v>
      </c>
      <c r="G58" s="2" t="s">
        <v>308</v>
      </c>
      <c r="H58" s="2" t="s">
        <v>255</v>
      </c>
      <c r="I58" s="4">
        <v>7600</v>
      </c>
      <c r="J58" s="4">
        <v>5100</v>
      </c>
      <c r="K58" s="4">
        <v>5100</v>
      </c>
      <c r="M58" s="2" t="s">
        <v>308</v>
      </c>
      <c r="N58" s="76">
        <v>2296.5</v>
      </c>
      <c r="O58" s="76">
        <v>1531</v>
      </c>
      <c r="P58" s="76">
        <v>1531</v>
      </c>
      <c r="R58" s="2" t="s">
        <v>308</v>
      </c>
      <c r="S58" s="76">
        <v>2030</v>
      </c>
      <c r="T58" s="76">
        <v>1360</v>
      </c>
      <c r="U58" s="76">
        <v>1360</v>
      </c>
    </row>
    <row r="59" spans="2:21" x14ac:dyDescent="0.35">
      <c r="B59" s="2">
        <v>12</v>
      </c>
      <c r="C59" s="76">
        <v>-1885.7402435830199</v>
      </c>
      <c r="D59" s="76">
        <v>-1124.23176237862</v>
      </c>
      <c r="E59" s="76">
        <v>-1700</v>
      </c>
      <c r="G59" s="2" t="s">
        <v>254</v>
      </c>
      <c r="H59" s="2" t="s">
        <v>256</v>
      </c>
      <c r="I59" s="4">
        <v>9700</v>
      </c>
      <c r="J59" s="4">
        <v>6500</v>
      </c>
      <c r="K59" s="4">
        <v>6500</v>
      </c>
      <c r="M59" s="2" t="s">
        <v>254</v>
      </c>
      <c r="N59" s="76">
        <v>3346.5</v>
      </c>
      <c r="O59" s="76">
        <v>2231</v>
      </c>
      <c r="P59" s="76">
        <v>2231</v>
      </c>
      <c r="R59" s="2" t="s">
        <v>254</v>
      </c>
      <c r="S59" s="76">
        <v>2930</v>
      </c>
      <c r="T59" s="76">
        <v>2000</v>
      </c>
      <c r="U59" s="76">
        <v>2000</v>
      </c>
    </row>
    <row r="60" spans="2:21" x14ac:dyDescent="0.35">
      <c r="B60" s="2">
        <v>11</v>
      </c>
      <c r="C60" s="76">
        <v>-1851.5713452228799</v>
      </c>
      <c r="D60" s="76">
        <v>-1153.7922299141701</v>
      </c>
      <c r="E60" s="76">
        <v>-1675.5429003051099</v>
      </c>
      <c r="G60" s="2" t="s">
        <v>255</v>
      </c>
      <c r="H60" s="2" t="s">
        <v>257</v>
      </c>
      <c r="I60" s="4">
        <v>11200</v>
      </c>
      <c r="J60" s="4">
        <v>7500</v>
      </c>
      <c r="K60" s="4">
        <v>7500</v>
      </c>
      <c r="M60" s="2" t="s">
        <v>255</v>
      </c>
      <c r="N60" s="76">
        <v>4593</v>
      </c>
      <c r="O60" s="76">
        <v>3062</v>
      </c>
      <c r="P60" s="76">
        <v>3062</v>
      </c>
      <c r="R60" s="2" t="s">
        <v>255</v>
      </c>
      <c r="S60" s="76">
        <v>3930</v>
      </c>
      <c r="T60" s="76">
        <v>2630</v>
      </c>
      <c r="U60" s="76">
        <v>2630</v>
      </c>
    </row>
    <row r="61" spans="2:21" x14ac:dyDescent="0.35">
      <c r="B61" s="2">
        <v>10</v>
      </c>
      <c r="C61" s="76">
        <v>-1851.5713452228799</v>
      </c>
      <c r="D61" s="76">
        <v>-1153.7922299141701</v>
      </c>
      <c r="E61" s="76">
        <v>-1675.5429003051099</v>
      </c>
      <c r="G61" s="2" t="s">
        <v>256</v>
      </c>
      <c r="H61" s="2" t="s">
        <v>777</v>
      </c>
      <c r="I61" s="4">
        <v>13700</v>
      </c>
      <c r="J61" s="4">
        <v>9100</v>
      </c>
      <c r="K61" s="4">
        <v>9100</v>
      </c>
      <c r="M61" s="2" t="s">
        <v>256</v>
      </c>
      <c r="N61" s="76">
        <v>6493.5</v>
      </c>
      <c r="O61" s="76">
        <v>4329</v>
      </c>
      <c r="P61" s="76">
        <v>4329</v>
      </c>
      <c r="R61" s="2" t="s">
        <v>256</v>
      </c>
      <c r="S61" s="76">
        <v>5860</v>
      </c>
      <c r="T61" s="76">
        <v>3930</v>
      </c>
      <c r="U61" s="76">
        <v>3930</v>
      </c>
    </row>
    <row r="62" spans="2:21" x14ac:dyDescent="0.35">
      <c r="B62" s="2">
        <v>9</v>
      </c>
      <c r="C62" s="76">
        <v>-1787.7577583161301</v>
      </c>
      <c r="D62" s="76">
        <v>-1186.33299090995</v>
      </c>
      <c r="E62" s="76">
        <v>-1622.2906784020101</v>
      </c>
      <c r="G62" s="2" t="s">
        <v>257</v>
      </c>
      <c r="H62" s="2" t="s">
        <v>784</v>
      </c>
      <c r="I62" s="4">
        <v>14000</v>
      </c>
      <c r="J62" s="4">
        <v>9200</v>
      </c>
      <c r="K62" s="4">
        <v>9200</v>
      </c>
      <c r="M62" s="2" t="s">
        <v>257</v>
      </c>
      <c r="N62" s="76">
        <v>9037.5</v>
      </c>
      <c r="O62" s="76">
        <v>6025</v>
      </c>
      <c r="P62" s="76">
        <v>6025</v>
      </c>
      <c r="R62" s="2" t="s">
        <v>257</v>
      </c>
      <c r="S62" s="76">
        <v>7730</v>
      </c>
      <c r="T62" s="76">
        <v>5200</v>
      </c>
      <c r="U62" s="76">
        <v>5200</v>
      </c>
    </row>
    <row r="63" spans="2:21" x14ac:dyDescent="0.35">
      <c r="B63" s="2">
        <v>8</v>
      </c>
      <c r="C63" s="76">
        <v>-1750</v>
      </c>
      <c r="D63" s="76">
        <v>-1186.33299090995</v>
      </c>
      <c r="E63" s="76">
        <v>-1622.2906784020101</v>
      </c>
      <c r="G63" s="2" t="s">
        <v>791</v>
      </c>
      <c r="H63" s="2" t="s">
        <v>793</v>
      </c>
      <c r="I63" s="4">
        <f>J63*1.5</f>
        <v>13800</v>
      </c>
      <c r="J63" s="4">
        <v>9200</v>
      </c>
      <c r="K63" s="4">
        <v>9200</v>
      </c>
      <c r="M63" s="2" t="s">
        <v>791</v>
      </c>
      <c r="N63" s="4">
        <f>O63*1.5</f>
        <v>10350</v>
      </c>
      <c r="O63" s="76">
        <v>6900</v>
      </c>
      <c r="P63" s="76">
        <v>6900</v>
      </c>
      <c r="R63" s="2" t="s">
        <v>791</v>
      </c>
      <c r="S63" s="4">
        <v>9600</v>
      </c>
      <c r="T63" s="76">
        <v>6400</v>
      </c>
      <c r="U63" s="76">
        <v>6400</v>
      </c>
    </row>
    <row r="64" spans="2:21" x14ac:dyDescent="0.35">
      <c r="B64" s="2">
        <v>7</v>
      </c>
      <c r="C64" s="76">
        <v>-1667.1356660527899</v>
      </c>
      <c r="D64" s="76">
        <v>-1226.24692628809</v>
      </c>
      <c r="E64" s="76">
        <v>-1550</v>
      </c>
      <c r="G64" s="2" t="s">
        <v>784</v>
      </c>
      <c r="H64" s="2" t="s">
        <v>792</v>
      </c>
      <c r="I64" s="4">
        <f t="shared" ref="I64:I66" si="22">J64*1.5</f>
        <v>16950</v>
      </c>
      <c r="J64" s="4">
        <v>11300</v>
      </c>
      <c r="K64" s="4">
        <v>11300</v>
      </c>
      <c r="M64" s="2" t="s">
        <v>784</v>
      </c>
      <c r="N64" s="4">
        <f t="shared" ref="N64:N66" si="23">O64*1.5</f>
        <v>12000</v>
      </c>
      <c r="O64" s="76">
        <v>8000</v>
      </c>
      <c r="P64" s="76">
        <v>8000</v>
      </c>
      <c r="R64" s="2" t="s">
        <v>784</v>
      </c>
      <c r="S64" s="4">
        <v>12000</v>
      </c>
      <c r="T64" s="76">
        <v>8000</v>
      </c>
      <c r="U64" s="76">
        <v>8000</v>
      </c>
    </row>
    <row r="65" spans="2:21" x14ac:dyDescent="0.35">
      <c r="B65" s="2">
        <v>6</v>
      </c>
      <c r="C65" s="76">
        <v>-1630</v>
      </c>
      <c r="D65" s="76">
        <v>-1226.24692628809</v>
      </c>
      <c r="E65" s="76">
        <v>-1517.5043302116601</v>
      </c>
      <c r="G65" s="2" t="s">
        <v>792</v>
      </c>
      <c r="H65" s="2" t="s">
        <v>794</v>
      </c>
      <c r="I65" s="4">
        <f t="shared" si="22"/>
        <v>19650</v>
      </c>
      <c r="J65" s="4">
        <v>13100</v>
      </c>
      <c r="K65" s="4">
        <v>13100</v>
      </c>
      <c r="M65" s="2" t="s">
        <v>792</v>
      </c>
      <c r="N65" s="4">
        <f t="shared" si="23"/>
        <v>13800</v>
      </c>
      <c r="O65" s="76">
        <v>9200</v>
      </c>
      <c r="P65" s="76">
        <v>9200</v>
      </c>
      <c r="R65" s="2" t="s">
        <v>792</v>
      </c>
      <c r="S65" s="4">
        <v>12000</v>
      </c>
      <c r="T65" s="76">
        <v>8000</v>
      </c>
      <c r="U65" s="76">
        <v>8000</v>
      </c>
    </row>
    <row r="66" spans="2:21" x14ac:dyDescent="0.35">
      <c r="B66" s="2">
        <v>5</v>
      </c>
      <c r="C66" s="76">
        <v>-1550</v>
      </c>
      <c r="D66" s="76">
        <v>-1253.2156529817801</v>
      </c>
      <c r="E66" s="76">
        <v>-1450</v>
      </c>
      <c r="G66" s="2" t="s">
        <v>795</v>
      </c>
      <c r="H66" s="2" t="s">
        <v>796</v>
      </c>
      <c r="I66" s="4">
        <f t="shared" si="22"/>
        <v>22650</v>
      </c>
      <c r="J66" s="4">
        <v>15100</v>
      </c>
      <c r="K66" s="4">
        <v>15100</v>
      </c>
      <c r="M66" s="2" t="s">
        <v>795</v>
      </c>
      <c r="N66" s="4">
        <f t="shared" si="23"/>
        <v>18000</v>
      </c>
      <c r="O66" s="76">
        <v>12000</v>
      </c>
      <c r="P66" s="76">
        <v>12000</v>
      </c>
      <c r="R66" s="2" t="s">
        <v>795</v>
      </c>
      <c r="S66" s="4">
        <v>18000</v>
      </c>
      <c r="T66" s="76">
        <v>12000</v>
      </c>
      <c r="U66" s="76">
        <v>12000</v>
      </c>
    </row>
    <row r="67" spans="2:21" x14ac:dyDescent="0.35">
      <c r="B67" s="2">
        <v>4</v>
      </c>
      <c r="C67" s="76">
        <v>-1500</v>
      </c>
      <c r="D67" s="76">
        <v>-1253.2156529817801</v>
      </c>
      <c r="E67" s="76">
        <v>-1420</v>
      </c>
    </row>
    <row r="68" spans="2:21" x14ac:dyDescent="0.35">
      <c r="B68" s="2">
        <v>3</v>
      </c>
      <c r="C68" s="76">
        <v>-1478.8494660695801</v>
      </c>
      <c r="D68" s="76">
        <v>-1300</v>
      </c>
      <c r="E68" s="76">
        <v>-1372.5289810860199</v>
      </c>
    </row>
    <row r="69" spans="2:21" x14ac:dyDescent="0.35">
      <c r="B69" s="2">
        <v>2</v>
      </c>
      <c r="C69" s="76">
        <v>-1478.8494660695801</v>
      </c>
      <c r="D69" s="76">
        <v>-1350</v>
      </c>
      <c r="E69" s="76">
        <v>-1372.5289810860199</v>
      </c>
    </row>
    <row r="70" spans="2:21" x14ac:dyDescent="0.35">
      <c r="B70" s="2">
        <v>1</v>
      </c>
      <c r="C70" s="76">
        <v>-1478.8494660695801</v>
      </c>
      <c r="D70" s="76">
        <v>-1395.4341182815001</v>
      </c>
      <c r="E70" s="76">
        <v>-1372.5289810860199</v>
      </c>
    </row>
    <row r="72" spans="2:21" x14ac:dyDescent="0.35">
      <c r="L72" s="110"/>
    </row>
    <row r="73" spans="2:21" x14ac:dyDescent="0.35">
      <c r="L73" s="110"/>
    </row>
    <row r="74" spans="2:21" x14ac:dyDescent="0.35">
      <c r="L74" s="110"/>
    </row>
    <row r="75" spans="2:21" x14ac:dyDescent="0.35">
      <c r="L75" s="110"/>
    </row>
    <row r="76" spans="2:21" x14ac:dyDescent="0.35">
      <c r="L76" s="110"/>
    </row>
    <row r="77" spans="2:21" x14ac:dyDescent="0.35">
      <c r="L77" s="110"/>
    </row>
  </sheetData>
  <mergeCells count="17">
    <mergeCell ref="G54:K54"/>
    <mergeCell ref="K50:M50"/>
    <mergeCell ref="R54:U54"/>
    <mergeCell ref="S28:U28"/>
    <mergeCell ref="M54:P54"/>
    <mergeCell ref="B50:E50"/>
    <mergeCell ref="B2:R2"/>
    <mergeCell ref="G28:L28"/>
    <mergeCell ref="M28:Q28"/>
    <mergeCell ref="B28:B29"/>
    <mergeCell ref="C28:E28"/>
    <mergeCell ref="B6:F6"/>
    <mergeCell ref="B3:R4"/>
    <mergeCell ref="H6:K6"/>
    <mergeCell ref="L6:N6"/>
    <mergeCell ref="B16:E16"/>
    <mergeCell ref="G50:I50"/>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39" priority="28" operator="greaterThan">
      <formula>$K8+300</formula>
    </cfRule>
    <cfRule type="cellIs" dxfId="38" priority="31" operator="greaterThan">
      <formula>$K8</formula>
    </cfRule>
    <cfRule type="cellIs" dxfId="37" priority="32" operator="greaterThan">
      <formula>$K8-200</formula>
    </cfRule>
  </conditionalFormatting>
  <conditionalFormatting sqref="I9:I26">
    <cfRule type="cellIs" dxfId="36" priority="16" operator="greaterThan">
      <formula>$K9+300</formula>
    </cfRule>
    <cfRule type="cellIs" dxfId="35" priority="27" operator="greaterThan">
      <formula>$K9</formula>
    </cfRule>
  </conditionalFormatting>
  <conditionalFormatting sqref="J8:J26">
    <cfRule type="cellIs" dxfId="34" priority="17" operator="greaterThan">
      <formula>$K8+300</formula>
    </cfRule>
    <cfRule type="cellIs" dxfId="33" priority="24" operator="greaterThan">
      <formula>$K8</formula>
    </cfRule>
    <cfRule type="cellIs" dxfId="32" priority="26" operator="greaterThan">
      <formula>$K8-200</formula>
    </cfRule>
  </conditionalFormatting>
  <conditionalFormatting sqref="M8:M26">
    <cfRule type="cellIs" dxfId="31" priority="20" operator="greaterThan">
      <formula>$N8+300</formula>
    </cfRule>
    <cfRule type="cellIs" dxfId="30" priority="21" operator="greaterThan">
      <formula>$N8</formula>
    </cfRule>
    <cfRule type="cellIs" dxfId="29" priority="22" operator="greaterThan">
      <formula>$N8-200</formula>
    </cfRule>
  </conditionalFormatting>
  <conditionalFormatting sqref="M9:M26">
    <cfRule type="cellIs" dxfId="28" priority="18" operator="greaterThan">
      <formula>$N9+300</formula>
    </cfRule>
    <cfRule type="cellIs" dxfId="27"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26" priority="51" operator="greaterThan">
      <formula>$F30</formula>
    </cfRule>
    <cfRule type="cellIs" dxfId="25" priority="52" operator="lessThan">
      <formula>$F30</formula>
    </cfRule>
  </conditionalFormatting>
  <conditionalFormatting sqref="S30:T48">
    <cfRule type="expression" dxfId="24" priority="428">
      <formula>S30=MAX($S30:$T30,$K8)</formula>
    </cfRule>
  </conditionalFormatting>
  <conditionalFormatting sqref="U30:U48">
    <cfRule type="cellIs" dxfId="23"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3"/>
  <sheetViews>
    <sheetView zoomScale="85" zoomScaleNormal="85" workbookViewId="0">
      <selection activeCell="H10" sqref="H10"/>
    </sheetView>
  </sheetViews>
  <sheetFormatPr defaultColWidth="12.7265625" defaultRowHeight="14.5" x14ac:dyDescent="0.35"/>
  <cols>
    <col min="7" max="7" width="13" customWidth="1"/>
    <col min="14" max="14" width="13.1796875" customWidth="1"/>
    <col min="18" max="18" width="12" customWidth="1"/>
  </cols>
  <sheetData>
    <row r="2" spans="2:21" ht="18.5" x14ac:dyDescent="0.45">
      <c r="B2" s="243" t="s">
        <v>855</v>
      </c>
      <c r="C2" s="243"/>
      <c r="D2" s="243"/>
      <c r="E2" s="243"/>
      <c r="F2" s="243"/>
      <c r="G2" s="243"/>
      <c r="H2" s="243"/>
      <c r="I2" s="243"/>
      <c r="J2" s="243"/>
      <c r="K2" s="243"/>
      <c r="L2" s="243"/>
      <c r="M2" s="243"/>
    </row>
    <row r="3" spans="2:21" ht="63.75" customHeight="1" x14ac:dyDescent="0.35">
      <c r="B3" s="244" t="s">
        <v>857</v>
      </c>
      <c r="C3" s="245"/>
      <c r="D3" s="245"/>
      <c r="E3" s="245"/>
      <c r="F3" s="245"/>
      <c r="G3" s="245"/>
      <c r="H3" s="245"/>
      <c r="I3" s="245"/>
      <c r="J3" s="245"/>
      <c r="K3" s="245"/>
      <c r="L3" s="245"/>
      <c r="M3" s="245"/>
    </row>
    <row r="4" spans="2:21" ht="101.25" customHeight="1" x14ac:dyDescent="0.35">
      <c r="B4" s="245"/>
      <c r="C4" s="245"/>
      <c r="D4" s="245"/>
      <c r="E4" s="245"/>
      <c r="F4" s="245"/>
      <c r="G4" s="245"/>
      <c r="H4" s="245"/>
      <c r="I4" s="245"/>
      <c r="J4" s="245"/>
      <c r="K4" s="245"/>
      <c r="L4" s="245"/>
      <c r="M4" s="245"/>
    </row>
    <row r="5" spans="2:21" ht="15.75" customHeight="1" x14ac:dyDescent="0.35">
      <c r="B5" s="37"/>
      <c r="C5" s="37"/>
      <c r="D5" s="37"/>
      <c r="E5" s="37"/>
      <c r="F5" s="37"/>
      <c r="G5" s="37"/>
      <c r="H5" s="37"/>
      <c r="I5" s="37"/>
      <c r="J5" s="37"/>
      <c r="K5" s="37"/>
      <c r="L5" s="37"/>
      <c r="M5" s="37"/>
    </row>
    <row r="6" spans="2:21" x14ac:dyDescent="0.35">
      <c r="B6" s="296" t="s">
        <v>835</v>
      </c>
      <c r="C6" s="296"/>
      <c r="D6" s="296"/>
      <c r="E6" s="296"/>
      <c r="F6" s="296"/>
      <c r="G6" s="296"/>
      <c r="H6" s="296"/>
      <c r="J6" s="296" t="s">
        <v>839</v>
      </c>
      <c r="K6" s="296"/>
      <c r="L6" s="296"/>
      <c r="M6" s="296"/>
    </row>
    <row r="7" spans="2:21" x14ac:dyDescent="0.35">
      <c r="B7" s="2" t="s">
        <v>16</v>
      </c>
      <c r="C7" s="2" t="s">
        <v>684</v>
      </c>
      <c r="D7" s="2" t="s">
        <v>833</v>
      </c>
      <c r="E7" s="2" t="s">
        <v>834</v>
      </c>
      <c r="F7" s="2" t="s">
        <v>854</v>
      </c>
      <c r="G7" s="2" t="s">
        <v>844</v>
      </c>
      <c r="H7" s="2" t="s">
        <v>845</v>
      </c>
      <c r="J7" s="319" t="s">
        <v>852</v>
      </c>
      <c r="K7" s="320">
        <f>J16</f>
        <v>-727.69189860576193</v>
      </c>
      <c r="L7" s="319" t="s">
        <v>771</v>
      </c>
      <c r="M7" s="320">
        <f>INDEX(L27:N43,MATCH(B8,K27:K43,0),MATCH(C8,L26:N26,0))</f>
        <v>-1107.1173336798299</v>
      </c>
    </row>
    <row r="8" spans="2:21" x14ac:dyDescent="0.35">
      <c r="B8" s="4">
        <v>7</v>
      </c>
      <c r="C8" s="4" t="s">
        <v>818</v>
      </c>
      <c r="D8" s="4">
        <v>4000</v>
      </c>
      <c r="E8" s="4">
        <v>40</v>
      </c>
      <c r="F8" s="4" t="s">
        <v>1</v>
      </c>
      <c r="G8" s="43">
        <v>0.05</v>
      </c>
      <c r="H8" s="43">
        <v>0.1</v>
      </c>
      <c r="J8" s="319"/>
      <c r="K8" s="320"/>
      <c r="L8" s="319"/>
      <c r="M8" s="320"/>
    </row>
    <row r="9" spans="2:21" x14ac:dyDescent="0.35">
      <c r="B9" s="2" t="s">
        <v>706</v>
      </c>
      <c r="C9" s="2" t="s">
        <v>831</v>
      </c>
      <c r="D9" s="2" t="s">
        <v>307</v>
      </c>
      <c r="E9" s="2" t="s">
        <v>770</v>
      </c>
      <c r="F9" s="2" t="s">
        <v>785</v>
      </c>
      <c r="G9" s="2" t="s">
        <v>798</v>
      </c>
      <c r="J9" s="74" t="s">
        <v>847</v>
      </c>
      <c r="K9" s="74" t="s">
        <v>843</v>
      </c>
      <c r="L9" s="74" t="s">
        <v>842</v>
      </c>
      <c r="M9" s="2" t="s">
        <v>763</v>
      </c>
    </row>
    <row r="10" spans="2:21" x14ac:dyDescent="0.35">
      <c r="B10" s="2">
        <v>6.42</v>
      </c>
      <c r="C10" s="2">
        <f>INDEX(P42:R42,MATCH(C8,P41:R41,0))</f>
        <v>5300</v>
      </c>
      <c r="D10" s="177">
        <f>INDEX(T42:V42,MATCH(C8,P41:R41,0))</f>
        <v>0.33</v>
      </c>
      <c r="E10" s="2">
        <v>1300</v>
      </c>
      <c r="F10" s="4">
        <v>1000</v>
      </c>
      <c r="G10" s="4">
        <v>0</v>
      </c>
      <c r="J10" s="3">
        <f>SUM(P16:P23)</f>
        <v>0.7562203317137316</v>
      </c>
      <c r="K10" s="3">
        <f>SUM(S16:S23)</f>
        <v>0.3254990287049655</v>
      </c>
      <c r="L10" s="3">
        <f>SUM(N16:N23,U16:U23,R16:R23)</f>
        <v>0.29784920129571685</v>
      </c>
      <c r="M10" s="3">
        <f>SUM(N16:O23,U16:U23,U16:U23,R16:R23)</f>
        <v>0.51725298688919119</v>
      </c>
    </row>
    <row r="11" spans="2:21" x14ac:dyDescent="0.35">
      <c r="B11" t="s">
        <v>853</v>
      </c>
    </row>
    <row r="13" spans="2:21" x14ac:dyDescent="0.35">
      <c r="C13" s="296" t="s">
        <v>840</v>
      </c>
      <c r="D13" s="296"/>
      <c r="E13" s="296"/>
      <c r="F13" s="296"/>
      <c r="G13" s="296"/>
      <c r="H13" s="296"/>
      <c r="I13" s="296"/>
      <c r="J13" s="296"/>
      <c r="N13" s="296" t="s">
        <v>841</v>
      </c>
      <c r="O13" s="296"/>
      <c r="P13" s="296"/>
      <c r="Q13" s="296"/>
      <c r="R13" s="296"/>
      <c r="S13" s="296"/>
      <c r="T13" s="296"/>
      <c r="U13" s="296"/>
    </row>
    <row r="14" spans="2:21" x14ac:dyDescent="0.35">
      <c r="C14" s="258" t="s">
        <v>826</v>
      </c>
      <c r="D14" s="258"/>
      <c r="E14" s="258"/>
      <c r="F14" s="258"/>
      <c r="G14" s="258" t="s">
        <v>827</v>
      </c>
      <c r="H14" s="258"/>
      <c r="I14" s="258"/>
      <c r="J14" s="258"/>
      <c r="N14" s="258" t="s">
        <v>826</v>
      </c>
      <c r="O14" s="258"/>
      <c r="P14" s="258"/>
      <c r="Q14" s="258"/>
      <c r="R14" s="258" t="s">
        <v>846</v>
      </c>
      <c r="S14" s="258"/>
      <c r="T14" s="258"/>
      <c r="U14" s="258"/>
    </row>
    <row r="15" spans="2:21" x14ac:dyDescent="0.35">
      <c r="B15" s="2" t="s">
        <v>16</v>
      </c>
      <c r="C15" s="2" t="s">
        <v>825</v>
      </c>
      <c r="D15" s="2" t="s">
        <v>329</v>
      </c>
      <c r="E15" s="2" t="s">
        <v>829</v>
      </c>
      <c r="F15" s="2" t="s">
        <v>326</v>
      </c>
      <c r="G15" s="2" t="s">
        <v>825</v>
      </c>
      <c r="H15" s="2" t="s">
        <v>329</v>
      </c>
      <c r="I15" s="2" t="s">
        <v>828</v>
      </c>
      <c r="J15" s="2" t="s">
        <v>830</v>
      </c>
      <c r="M15" s="2" t="s">
        <v>16</v>
      </c>
      <c r="N15" s="2" t="s">
        <v>825</v>
      </c>
      <c r="O15" s="2" t="s">
        <v>329</v>
      </c>
      <c r="P15" s="2" t="s">
        <v>527</v>
      </c>
      <c r="Q15" s="2" t="s">
        <v>838</v>
      </c>
      <c r="R15" s="2" t="s">
        <v>851</v>
      </c>
      <c r="S15" s="2" t="s">
        <v>291</v>
      </c>
      <c r="T15" s="2" t="s">
        <v>292</v>
      </c>
      <c r="U15" s="2" t="s">
        <v>290</v>
      </c>
    </row>
    <row r="16" spans="2:21" x14ac:dyDescent="0.35">
      <c r="B16" s="2">
        <f>B8</f>
        <v>7</v>
      </c>
      <c r="C16" s="68">
        <f>G8</f>
        <v>0.05</v>
      </c>
      <c r="D16" s="68">
        <f t="shared" ref="D16:D23" si="0">$B$10/120*(1-C16)</f>
        <v>5.0824999999999995E-2</v>
      </c>
      <c r="E16" s="68">
        <f t="shared" ref="E16:E23" si="1">(1-C16*D16)*$E$8/120</f>
        <v>0.33248624999999998</v>
      </c>
      <c r="F16" s="3">
        <f>1-SUM(C16:E16)</f>
        <v>0.56668874999999996</v>
      </c>
      <c r="G16" s="4">
        <f>-$C$10</f>
        <v>-5300</v>
      </c>
      <c r="H16" s="4">
        <f>-$C$10*$D$10</f>
        <v>-1749</v>
      </c>
      <c r="I16" s="183">
        <f t="shared" ref="I16:I23" si="2">INDEX($I$27:$I$43,MATCH(B16,$B$27:$B$43,0))</f>
        <v>270.53438956934031</v>
      </c>
      <c r="J16" s="76">
        <f t="shared" ref="J16:J20" si="3">C16*G16+D16*H16+E16*I16+F16*J17</f>
        <v>-727.69189860576193</v>
      </c>
      <c r="M16" s="2">
        <f>B16</f>
        <v>7</v>
      </c>
      <c r="N16" s="3">
        <f>C16</f>
        <v>0.05</v>
      </c>
      <c r="O16" s="3">
        <f t="shared" ref="O16:P16" si="4">D16</f>
        <v>5.0824999999999995E-2</v>
      </c>
      <c r="P16" s="3">
        <f t="shared" si="4"/>
        <v>0.33248624999999998</v>
      </c>
      <c r="Q16" s="11"/>
      <c r="R16" s="3">
        <f>P16*$H$8</f>
        <v>3.3248624999999997E-2</v>
      </c>
      <c r="S16" s="3">
        <f>INDEX($C$27:$E$43,MATCH($M16,$B$27:$B$43,0),MATCH(S$15,$C$26:$E$26,0))*$P16*(1-$H$8)</f>
        <v>0.14979615601540894</v>
      </c>
      <c r="T16" s="3">
        <f t="shared" ref="T16:U16" si="5">INDEX($C$27:$E$43,MATCH($M16,$B$27:$B$43,0),MATCH(T$15,$C$26:$E$26,0))*$P16*(1-$H$8)</f>
        <v>1.0640610924535757E-2</v>
      </c>
      <c r="U16" s="3">
        <f t="shared" si="5"/>
        <v>4.4808794893322797E-2</v>
      </c>
    </row>
    <row r="17" spans="2:21" x14ac:dyDescent="0.35">
      <c r="B17" s="2">
        <f>B16+1</f>
        <v>8</v>
      </c>
      <c r="C17" s="68">
        <f t="shared" ref="C17:C23" si="6">$B$10/120</f>
        <v>5.3499999999999999E-2</v>
      </c>
      <c r="D17" s="68">
        <f t="shared" si="0"/>
        <v>5.0637750000000002E-2</v>
      </c>
      <c r="E17" s="68">
        <f t="shared" si="1"/>
        <v>0.33243029345833336</v>
      </c>
      <c r="F17" s="3">
        <f t="shared" ref="F17:F23" si="7">1-SUM(C17:E17)</f>
        <v>0.56343195654166667</v>
      </c>
      <c r="G17" s="4">
        <f t="shared" ref="G17:G23" si="8">-$C$10</f>
        <v>-5300</v>
      </c>
      <c r="H17" s="4">
        <f t="shared" ref="H17:H23" si="9">-$C$10*$D$10</f>
        <v>-1749</v>
      </c>
      <c r="I17" s="183">
        <f t="shared" si="2"/>
        <v>120.25267532467512</v>
      </c>
      <c r="J17" s="76">
        <f t="shared" si="3"/>
        <v>-818.34682317182228</v>
      </c>
      <c r="M17" s="2">
        <f>M16+1</f>
        <v>8</v>
      </c>
      <c r="N17" s="3">
        <f>(1-$N16-$O16-$P16)*C17</f>
        <v>3.0317848124999998E-2</v>
      </c>
      <c r="O17" s="3">
        <f t="shared" ref="O17:P17" si="10">(1-$N16-$O16-$P16)*D17</f>
        <v>2.8695843250312499E-2</v>
      </c>
      <c r="P17" s="3">
        <f t="shared" si="10"/>
        <v>0.18838450746203608</v>
      </c>
      <c r="Q17" s="11"/>
      <c r="R17" s="3">
        <f t="shared" ref="R17:R23" si="11">P17*$H$8</f>
        <v>1.8838450746203609E-2</v>
      </c>
      <c r="S17" s="3">
        <f t="shared" ref="S17:U23" si="12">INDEX($C$27:$E$43,MATCH($M17,$B$27:$B$43,0),MATCH(S$15,$C$26:$E$26,0))*$P17*(1-$H$8)</f>
        <v>8.176376934261359E-2</v>
      </c>
      <c r="T17" s="3">
        <f t="shared" si="12"/>
        <v>8.2693459119698963E-3</v>
      </c>
      <c r="U17" s="3">
        <f t="shared" si="12"/>
        <v>2.7009934576375044E-2</v>
      </c>
    </row>
    <row r="18" spans="2:21" x14ac:dyDescent="0.35">
      <c r="B18" s="2">
        <f t="shared" ref="B18:B23" si="13">B17+1</f>
        <v>9</v>
      </c>
      <c r="C18" s="68">
        <f t="shared" si="6"/>
        <v>5.3499999999999999E-2</v>
      </c>
      <c r="D18" s="68">
        <f t="shared" si="0"/>
        <v>5.0637750000000002E-2</v>
      </c>
      <c r="E18" s="68">
        <f t="shared" si="1"/>
        <v>0.33243029345833336</v>
      </c>
      <c r="F18" s="3">
        <f t="shared" si="7"/>
        <v>0.56343195654166667</v>
      </c>
      <c r="G18" s="4">
        <f t="shared" si="8"/>
        <v>-5300</v>
      </c>
      <c r="H18" s="4">
        <f t="shared" si="9"/>
        <v>-1749</v>
      </c>
      <c r="I18" s="183">
        <f t="shared" si="2"/>
        <v>-28.929703721260694</v>
      </c>
      <c r="J18" s="76">
        <f t="shared" si="3"/>
        <v>-862.93832808753359</v>
      </c>
      <c r="M18" s="2">
        <f t="shared" ref="M18:M23" si="14">M17+1</f>
        <v>9</v>
      </c>
      <c r="N18" s="3">
        <f>(1-SUM($N$16:$P17))*C18</f>
        <v>1.7082044487201853E-2</v>
      </c>
      <c r="O18" s="3">
        <f>(1-SUM($N$16:$P17))*D18</f>
        <v>1.6168155107136557E-2</v>
      </c>
      <c r="P18" s="3">
        <f>(1-SUM($N$16:$P17))*E18</f>
        <v>0.10614185162147323</v>
      </c>
      <c r="Q18" s="11"/>
      <c r="R18" s="3">
        <f t="shared" si="11"/>
        <v>1.0614185162147323E-2</v>
      </c>
      <c r="S18" s="3">
        <f t="shared" si="12"/>
        <v>4.3608979758393389E-2</v>
      </c>
      <c r="T18" s="3">
        <f t="shared" si="12"/>
        <v>5.2982872603655516E-3</v>
      </c>
      <c r="U18" s="3">
        <f t="shared" si="12"/>
        <v>1.5464658969357571E-2</v>
      </c>
    </row>
    <row r="19" spans="2:21" x14ac:dyDescent="0.35">
      <c r="B19" s="2">
        <f t="shared" si="13"/>
        <v>10</v>
      </c>
      <c r="C19" s="68">
        <f t="shared" si="6"/>
        <v>5.3499999999999999E-2</v>
      </c>
      <c r="D19" s="68">
        <f t="shared" si="0"/>
        <v>5.0637750000000002E-2</v>
      </c>
      <c r="E19" s="68">
        <f t="shared" si="1"/>
        <v>0.33243029345833336</v>
      </c>
      <c r="F19" s="3">
        <f t="shared" si="7"/>
        <v>0.56343195654166667</v>
      </c>
      <c r="G19" s="4">
        <f t="shared" si="8"/>
        <v>-5300</v>
      </c>
      <c r="H19" s="4">
        <f t="shared" si="9"/>
        <v>-1749</v>
      </c>
      <c r="I19" s="183">
        <f t="shared" si="2"/>
        <v>90.687888410070514</v>
      </c>
      <c r="J19" s="76">
        <f t="shared" si="3"/>
        <v>-854.06194635008501</v>
      </c>
      <c r="M19" s="2">
        <f t="shared" si="14"/>
        <v>10</v>
      </c>
      <c r="N19" s="3">
        <f>(1-SUM($N$16:$P18))*C19</f>
        <v>9.6245697471559304E-3</v>
      </c>
      <c r="O19" s="3">
        <f>(1-SUM($N$16:$P18))*D19</f>
        <v>9.1096552656830879E-3</v>
      </c>
      <c r="P19" s="3">
        <f>(1-SUM($N$16:$P18))*E19</f>
        <v>5.9803711130041931E-2</v>
      </c>
      <c r="Q19" s="11"/>
      <c r="R19" s="3">
        <f t="shared" si="11"/>
        <v>5.9803711130041936E-3</v>
      </c>
      <c r="S19" s="3">
        <f t="shared" si="12"/>
        <v>2.4781442557175459E-2</v>
      </c>
      <c r="T19" s="3">
        <f t="shared" si="12"/>
        <v>3.9674723305822782E-3</v>
      </c>
      <c r="U19" s="3">
        <f t="shared" si="12"/>
        <v>8.1180587687298932E-3</v>
      </c>
    </row>
    <row r="20" spans="2:21" x14ac:dyDescent="0.35">
      <c r="B20" s="2">
        <f t="shared" si="13"/>
        <v>11</v>
      </c>
      <c r="C20" s="68">
        <f t="shared" si="6"/>
        <v>5.3499999999999999E-2</v>
      </c>
      <c r="D20" s="68">
        <f t="shared" si="0"/>
        <v>5.0637750000000002E-2</v>
      </c>
      <c r="E20" s="68">
        <f t="shared" si="1"/>
        <v>0.33243029345833336</v>
      </c>
      <c r="F20" s="3">
        <f t="shared" si="7"/>
        <v>0.56343195654166667</v>
      </c>
      <c r="G20" s="4">
        <f t="shared" si="8"/>
        <v>-5300</v>
      </c>
      <c r="H20" s="4">
        <f t="shared" si="9"/>
        <v>-1749</v>
      </c>
      <c r="I20" s="183">
        <f t="shared" si="2"/>
        <v>-11.584476827520234</v>
      </c>
      <c r="J20" s="76">
        <f t="shared" si="3"/>
        <v>-908.88334786791813</v>
      </c>
      <c r="M20" s="2">
        <f t="shared" si="14"/>
        <v>11</v>
      </c>
      <c r="N20" s="3">
        <f>(1-SUM($N$16:$P19))*C20</f>
        <v>5.422790163511799E-3</v>
      </c>
      <c r="O20" s="3">
        <f>(1-SUM($N$16:$P19))*D20</f>
        <v>5.1326708897639177E-3</v>
      </c>
      <c r="P20" s="3">
        <f>(1-SUM($N$16:$P19))*E20</f>
        <v>3.3695321970452163E-2</v>
      </c>
      <c r="Q20" s="11"/>
      <c r="R20" s="3">
        <f t="shared" si="11"/>
        <v>3.3695321970452167E-3</v>
      </c>
      <c r="S20" s="3">
        <f t="shared" si="12"/>
        <v>1.3061968218216131E-2</v>
      </c>
      <c r="T20" s="3">
        <f t="shared" si="12"/>
        <v>2.948541910601201E-3</v>
      </c>
      <c r="U20" s="3">
        <f t="shared" si="12"/>
        <v>4.4409243026991068E-3</v>
      </c>
    </row>
    <row r="21" spans="2:21" x14ac:dyDescent="0.35">
      <c r="B21" s="2">
        <f t="shared" si="13"/>
        <v>12</v>
      </c>
      <c r="C21" s="68">
        <f t="shared" si="6"/>
        <v>5.3499999999999999E-2</v>
      </c>
      <c r="D21" s="68">
        <f t="shared" si="0"/>
        <v>5.0637750000000002E-2</v>
      </c>
      <c r="E21" s="68">
        <f t="shared" si="1"/>
        <v>0.33243029345833336</v>
      </c>
      <c r="F21" s="3">
        <f t="shared" si="7"/>
        <v>0.56343195654166667</v>
      </c>
      <c r="G21" s="4">
        <f t="shared" si="8"/>
        <v>-5300</v>
      </c>
      <c r="H21" s="4">
        <f t="shared" si="9"/>
        <v>-1749</v>
      </c>
      <c r="I21" s="183">
        <f t="shared" si="2"/>
        <v>-51.295668281561291</v>
      </c>
      <c r="J21" s="76">
        <f>C21*G21+D21*H21+E21*I21+F21*J22</f>
        <v>-945.84072823560962</v>
      </c>
      <c r="M21" s="2">
        <f t="shared" si="14"/>
        <v>12</v>
      </c>
      <c r="N21" s="3">
        <f>(1-SUM($N$16:$P20))*C21</f>
        <v>3.0553732717423579E-3</v>
      </c>
      <c r="O21" s="3">
        <f>(1-SUM($N$16:$P20))*D21</f>
        <v>2.891910801704142E-3</v>
      </c>
      <c r="P21" s="3">
        <f>(1-SUM($N$16:$P20))*E21</f>
        <v>1.8985021184113274E-2</v>
      </c>
      <c r="Q21" s="11"/>
      <c r="R21" s="3">
        <f t="shared" si="11"/>
        <v>1.8985021184113274E-3</v>
      </c>
      <c r="S21" s="3">
        <f t="shared" si="12"/>
        <v>6.8219473385717948E-3</v>
      </c>
      <c r="T21" s="3">
        <f t="shared" si="12"/>
        <v>2.4346707132661652E-3</v>
      </c>
      <c r="U21" s="3">
        <f t="shared" si="12"/>
        <v>2.3129371776028571E-3</v>
      </c>
    </row>
    <row r="22" spans="2:21" x14ac:dyDescent="0.35">
      <c r="B22" s="2">
        <f t="shared" si="13"/>
        <v>13</v>
      </c>
      <c r="C22" s="68">
        <f t="shared" si="6"/>
        <v>5.3499999999999999E-2</v>
      </c>
      <c r="D22" s="68">
        <f t="shared" si="0"/>
        <v>5.0637750000000002E-2</v>
      </c>
      <c r="E22" s="68">
        <f t="shared" si="1"/>
        <v>0.33243029345833336</v>
      </c>
      <c r="F22" s="3">
        <f t="shared" si="7"/>
        <v>0.56343195654166667</v>
      </c>
      <c r="G22" s="4">
        <f t="shared" si="8"/>
        <v>-5300</v>
      </c>
      <c r="H22" s="4">
        <f t="shared" si="9"/>
        <v>-1749</v>
      </c>
      <c r="I22" s="183">
        <f t="shared" si="2"/>
        <v>-38.212055393585956</v>
      </c>
      <c r="J22" s="76">
        <f>C22*G22+D22*H22+E22*I22+F22*J23</f>
        <v>-988.00407566953834</v>
      </c>
      <c r="K22" s="2" t="s">
        <v>850</v>
      </c>
      <c r="M22" s="2">
        <f t="shared" si="14"/>
        <v>13</v>
      </c>
      <c r="N22" s="3">
        <f>(1-SUM($N$16:$P21))*C22</f>
        <v>1.7214949404629118E-3</v>
      </c>
      <c r="O22" s="3">
        <f>(1-SUM($N$16:$P21))*D22</f>
        <v>1.6293949611481463E-3</v>
      </c>
      <c r="P22" s="3">
        <f>(1-SUM($N$16:$P21))*E22</f>
        <v>1.0696767630749943E-2</v>
      </c>
      <c r="Q22" s="11"/>
      <c r="R22" s="3">
        <f t="shared" si="11"/>
        <v>1.0696767630749943E-3</v>
      </c>
      <c r="S22" s="3">
        <f t="shared" si="12"/>
        <v>3.7504956769477114E-3</v>
      </c>
      <c r="T22" s="3">
        <f t="shared" si="12"/>
        <v>1.7121065391491892E-3</v>
      </c>
      <c r="U22" s="3">
        <f t="shared" si="12"/>
        <v>1.2700462442049314E-3</v>
      </c>
    </row>
    <row r="23" spans="2:21" x14ac:dyDescent="0.35">
      <c r="B23" s="2">
        <f t="shared" si="13"/>
        <v>14</v>
      </c>
      <c r="C23" s="68">
        <f t="shared" si="6"/>
        <v>5.3499999999999999E-2</v>
      </c>
      <c r="D23" s="68">
        <f t="shared" si="0"/>
        <v>5.0637750000000002E-2</v>
      </c>
      <c r="E23" s="68">
        <f t="shared" si="1"/>
        <v>0.33243029345833336</v>
      </c>
      <c r="F23" s="3">
        <f t="shared" si="7"/>
        <v>0.56343195654166667</v>
      </c>
      <c r="G23" s="4">
        <f t="shared" si="8"/>
        <v>-5300</v>
      </c>
      <c r="H23" s="4">
        <f t="shared" si="9"/>
        <v>-1749</v>
      </c>
      <c r="I23" s="183">
        <f t="shared" si="2"/>
        <v>-22.664846989140756</v>
      </c>
      <c r="J23" s="76">
        <f>C23*G23+D23*H23+E23*I23+F23*K23</f>
        <v>-1070.5566113674918</v>
      </c>
      <c r="K23" s="76">
        <f>INDEX(L27:N43,MATCH(B23,K27:K43,0),MATCH(C8,L26:N26,0))</f>
        <v>-1226.24692628809</v>
      </c>
      <c r="M23" s="2">
        <f t="shared" si="14"/>
        <v>14</v>
      </c>
      <c r="N23" s="3">
        <f>(1-SUM($N$16:$P22))*C23</f>
        <v>9.6994526248160248E-4</v>
      </c>
      <c r="O23" s="3">
        <f>(1-SUM($N$16:$P22))*D23</f>
        <v>9.1805319093883674E-4</v>
      </c>
      <c r="P23" s="3">
        <f>(1-SUM($N$16:$P22))*E23</f>
        <v>6.0269007148650335E-3</v>
      </c>
      <c r="Q23" s="3">
        <f>1-SUM(N16:P23)</f>
        <v>1.0214918822024854E-2</v>
      </c>
      <c r="R23" s="3">
        <f t="shared" si="11"/>
        <v>6.0269007148650337E-4</v>
      </c>
      <c r="S23" s="3">
        <f t="shared" si="12"/>
        <v>1.9142697976385237E-3</v>
      </c>
      <c r="T23" s="3">
        <f t="shared" si="12"/>
        <v>1.3118772039760512E-3</v>
      </c>
      <c r="U23" s="3">
        <f t="shared" si="12"/>
        <v>6.0774719449502789E-4</v>
      </c>
    </row>
    <row r="25" spans="2:21" x14ac:dyDescent="0.35">
      <c r="B25" s="296" t="s">
        <v>836</v>
      </c>
      <c r="C25" s="296"/>
      <c r="D25" s="296"/>
      <c r="E25" s="296"/>
      <c r="F25" s="296"/>
      <c r="G25" s="296"/>
      <c r="H25" s="296"/>
      <c r="I25" s="296"/>
      <c r="K25" s="296" t="s">
        <v>837</v>
      </c>
      <c r="L25" s="296"/>
      <c r="M25" s="296"/>
      <c r="N25" s="296"/>
      <c r="P25" s="303" t="s">
        <v>786</v>
      </c>
      <c r="Q25" s="304"/>
      <c r="R25" s="304"/>
      <c r="S25" s="305"/>
    </row>
    <row r="26" spans="2:21" x14ac:dyDescent="0.35">
      <c r="B26" s="2" t="s">
        <v>16</v>
      </c>
      <c r="C26" s="2" t="s">
        <v>291</v>
      </c>
      <c r="D26" s="2" t="s">
        <v>292</v>
      </c>
      <c r="E26" s="2" t="s">
        <v>290</v>
      </c>
      <c r="F26" s="2" t="s">
        <v>329</v>
      </c>
      <c r="G26" s="2" t="s">
        <v>832</v>
      </c>
      <c r="H26" s="2" t="s">
        <v>848</v>
      </c>
      <c r="I26" s="2" t="s">
        <v>849</v>
      </c>
      <c r="K26" s="2" t="s">
        <v>16</v>
      </c>
      <c r="L26" s="2" t="s">
        <v>817</v>
      </c>
      <c r="M26" s="2" t="s">
        <v>818</v>
      </c>
      <c r="N26" s="2" t="s">
        <v>819</v>
      </c>
      <c r="P26" s="2" t="s">
        <v>774</v>
      </c>
      <c r="Q26" s="2" t="s">
        <v>783</v>
      </c>
      <c r="R26" s="2" t="s">
        <v>755</v>
      </c>
      <c r="S26" s="2" t="s">
        <v>856</v>
      </c>
    </row>
    <row r="27" spans="2:21" x14ac:dyDescent="0.35">
      <c r="B27" s="2">
        <v>2</v>
      </c>
      <c r="C27" s="3">
        <f t="shared" ref="C27:C43" si="15">INDEX(C47:F47,MATCH($F$8,$C$46:$F$46,0))</f>
        <v>0.57999999999999996</v>
      </c>
      <c r="D27" s="3">
        <f t="shared" ref="D27:D43" si="16">INDEX(H47:K47,MATCH($F$8,$C$46:$F$46,0))</f>
        <v>0</v>
      </c>
      <c r="E27" s="3">
        <f t="shared" ref="E27:E43" si="17">INDEX(M47:P47,MATCH($F$8,$C$46:$F$46,0))</f>
        <v>0.2</v>
      </c>
      <c r="F27" s="3">
        <f>E27*1.4</f>
        <v>0.27999999999999997</v>
      </c>
      <c r="G27" s="3">
        <f>1-C27-D27-E27-F27</f>
        <v>-5.9999999999999942E-2</v>
      </c>
      <c r="H27" s="123">
        <f>C27*($D$8+$F$10+$G$10)+D27*$E$10+E27*-($C$10+$G$10)-F27*$C$10*$D$10-1000*(1-C27)</f>
        <v>930.28</v>
      </c>
      <c r="I27" s="123">
        <f>H27*(1-$H$8)-$H$8*$C$10</f>
        <v>307.25199999999995</v>
      </c>
      <c r="K27" s="2">
        <v>2</v>
      </c>
      <c r="L27" s="76">
        <v>-2000</v>
      </c>
      <c r="M27" s="76">
        <v>-1150</v>
      </c>
      <c r="N27" s="76">
        <v>-1900</v>
      </c>
      <c r="P27" s="2" t="s">
        <v>788</v>
      </c>
      <c r="Q27" s="2" t="s">
        <v>308</v>
      </c>
      <c r="R27" s="4">
        <v>4300</v>
      </c>
      <c r="S27" s="4">
        <v>2900</v>
      </c>
    </row>
    <row r="28" spans="2:21" x14ac:dyDescent="0.35">
      <c r="B28" s="2">
        <v>3</v>
      </c>
      <c r="C28" s="3">
        <f t="shared" si="15"/>
        <v>0.57999999999999996</v>
      </c>
      <c r="D28" s="3">
        <f t="shared" si="16"/>
        <v>1.3333333333333334E-2</v>
      </c>
      <c r="E28" s="3">
        <f t="shared" si="17"/>
        <v>0.2</v>
      </c>
      <c r="F28" s="3">
        <f t="shared" ref="F28:F43" si="18">E28*1.4</f>
        <v>0.27999999999999997</v>
      </c>
      <c r="G28" s="3">
        <f t="shared" ref="G28:G43" si="19">1-C28-D28-E28-F28</f>
        <v>-7.333333333333325E-2</v>
      </c>
      <c r="H28" s="123">
        <f t="shared" ref="H28:H43" si="20">C28*($D$8+$F$10+$G$10)+D28*$E$10+E28*-($C$10+$G$10)-F28*$C$10*$D$10-1000*(1-C28)</f>
        <v>947.61333333333346</v>
      </c>
      <c r="I28" s="123">
        <f t="shared" ref="I28:I43" si="21">H28*(1-$H$8)-$H$8*$C$10</f>
        <v>322.85200000000009</v>
      </c>
      <c r="K28" s="2">
        <v>3</v>
      </c>
      <c r="L28" s="76">
        <v>-2000</v>
      </c>
      <c r="M28" s="76">
        <v>-1150</v>
      </c>
      <c r="N28" s="76">
        <v>-1900</v>
      </c>
      <c r="P28" s="2" t="s">
        <v>782</v>
      </c>
      <c r="Q28" s="2" t="s">
        <v>254</v>
      </c>
      <c r="R28" s="4">
        <v>5800</v>
      </c>
      <c r="S28" s="4">
        <v>3900</v>
      </c>
    </row>
    <row r="29" spans="2:21" x14ac:dyDescent="0.35">
      <c r="B29" s="2">
        <v>4</v>
      </c>
      <c r="C29" s="3">
        <f t="shared" si="15"/>
        <v>0.53136531365313655</v>
      </c>
      <c r="D29" s="3">
        <f t="shared" si="16"/>
        <v>2.2140221402214021E-2</v>
      </c>
      <c r="E29" s="3">
        <f t="shared" si="17"/>
        <v>0.14760147601476015</v>
      </c>
      <c r="F29" s="3">
        <f t="shared" si="18"/>
        <v>0.20664206642066418</v>
      </c>
      <c r="G29" s="3">
        <f t="shared" si="19"/>
        <v>9.2250922509225119E-2</v>
      </c>
      <c r="H29" s="123">
        <f t="shared" si="20"/>
        <v>1073.2693726937271</v>
      </c>
      <c r="I29" s="123">
        <f t="shared" si="21"/>
        <v>435.94243542435436</v>
      </c>
      <c r="K29" s="2">
        <v>4</v>
      </c>
      <c r="L29" s="76">
        <v>-1951.5106488360502</v>
      </c>
      <c r="M29" s="76">
        <v>-1092.46179626341</v>
      </c>
      <c r="N29" s="76">
        <v>-1868.8693342188199</v>
      </c>
      <c r="P29" s="2" t="s">
        <v>308</v>
      </c>
      <c r="Q29" s="2" t="s">
        <v>255</v>
      </c>
      <c r="R29" s="4">
        <v>7600</v>
      </c>
      <c r="S29" s="4">
        <v>5100</v>
      </c>
    </row>
    <row r="30" spans="2:21" x14ac:dyDescent="0.35">
      <c r="B30" s="2">
        <v>5</v>
      </c>
      <c r="C30" s="3">
        <f t="shared" si="15"/>
        <v>0.53200000000000003</v>
      </c>
      <c r="D30" s="3">
        <f t="shared" si="16"/>
        <v>3.3333333333333333E-2</v>
      </c>
      <c r="E30" s="3">
        <f t="shared" si="17"/>
        <v>0.152</v>
      </c>
      <c r="F30" s="3">
        <f t="shared" si="18"/>
        <v>0.21279999999999999</v>
      </c>
      <c r="G30" s="3">
        <f t="shared" si="19"/>
        <v>6.9866666666666633E-2</v>
      </c>
      <c r="H30" s="123">
        <f t="shared" si="20"/>
        <v>1057.5461333333335</v>
      </c>
      <c r="I30" s="123">
        <f t="shared" si="21"/>
        <v>421.79152000000022</v>
      </c>
      <c r="K30" s="2">
        <v>5</v>
      </c>
      <c r="L30" s="76">
        <v>-1951.5106488360502</v>
      </c>
      <c r="M30" s="76">
        <v>-1092.46179626341</v>
      </c>
      <c r="N30" s="76">
        <v>-1830</v>
      </c>
      <c r="P30" s="2" t="s">
        <v>254</v>
      </c>
      <c r="Q30" s="2" t="s">
        <v>256</v>
      </c>
      <c r="R30" s="4">
        <v>9700</v>
      </c>
      <c r="S30" s="4">
        <v>6500</v>
      </c>
    </row>
    <row r="31" spans="2:21" x14ac:dyDescent="0.35">
      <c r="B31" s="2">
        <v>6</v>
      </c>
      <c r="C31" s="3">
        <f t="shared" si="15"/>
        <v>0.4831383344803854</v>
      </c>
      <c r="D31" s="3">
        <f t="shared" si="16"/>
        <v>3.2346868547832072E-2</v>
      </c>
      <c r="E31" s="3">
        <f t="shared" si="17"/>
        <v>0.17618719889883</v>
      </c>
      <c r="F31" s="3">
        <f t="shared" si="18"/>
        <v>0.24666207845836199</v>
      </c>
      <c r="G31" s="3">
        <f t="shared" si="19"/>
        <v>6.1665519614590464E-2</v>
      </c>
      <c r="H31" s="123">
        <f t="shared" si="20"/>
        <v>575.67680660702001</v>
      </c>
      <c r="I31" s="123">
        <f t="shared" si="21"/>
        <v>-11.890874053681955</v>
      </c>
      <c r="K31" s="2">
        <v>6</v>
      </c>
      <c r="L31" s="76">
        <v>-1925.1421800947799</v>
      </c>
      <c r="M31" s="76">
        <v>-1107.1173336798299</v>
      </c>
      <c r="N31" s="76">
        <v>-1794.9764002044301</v>
      </c>
      <c r="P31" s="2" t="s">
        <v>255</v>
      </c>
      <c r="Q31" s="2" t="s">
        <v>257</v>
      </c>
      <c r="R31" s="4">
        <v>11200</v>
      </c>
      <c r="S31" s="4">
        <v>7500</v>
      </c>
    </row>
    <row r="32" spans="2:21" x14ac:dyDescent="0.35">
      <c r="B32" s="2">
        <v>7</v>
      </c>
      <c r="C32" s="3">
        <f t="shared" si="15"/>
        <v>0.50059265112603712</v>
      </c>
      <c r="D32" s="3">
        <f t="shared" si="16"/>
        <v>3.5559067562228368E-2</v>
      </c>
      <c r="E32" s="3">
        <f t="shared" si="17"/>
        <v>0.14974318451205057</v>
      </c>
      <c r="F32" s="3">
        <f t="shared" si="18"/>
        <v>0.20964045831687078</v>
      </c>
      <c r="G32" s="3">
        <f t="shared" si="19"/>
        <v>0.10446463848281312</v>
      </c>
      <c r="H32" s="123">
        <f t="shared" si="20"/>
        <v>889.4826550770448</v>
      </c>
      <c r="I32" s="123">
        <f t="shared" si="21"/>
        <v>270.53438956934031</v>
      </c>
      <c r="K32" s="2">
        <v>7</v>
      </c>
      <c r="L32" s="76">
        <v>-1925.1421800947799</v>
      </c>
      <c r="M32" s="76">
        <v>-1107.1173336798299</v>
      </c>
      <c r="N32" s="76">
        <v>-1794.9764002044301</v>
      </c>
      <c r="P32" s="2" t="s">
        <v>256</v>
      </c>
      <c r="Q32" s="2" t="s">
        <v>777</v>
      </c>
      <c r="R32" s="4">
        <v>13700</v>
      </c>
      <c r="S32" s="4">
        <v>9100</v>
      </c>
    </row>
    <row r="33" spans="2:22" x14ac:dyDescent="0.35">
      <c r="B33" s="2">
        <v>8</v>
      </c>
      <c r="C33" s="3">
        <f t="shared" si="15"/>
        <v>0.48225108225108226</v>
      </c>
      <c r="D33" s="3">
        <f t="shared" si="16"/>
        <v>4.8773448773448774E-2</v>
      </c>
      <c r="E33" s="3">
        <f t="shared" si="17"/>
        <v>0.15930735930735931</v>
      </c>
      <c r="F33" s="3">
        <f t="shared" si="18"/>
        <v>0.22303030303030302</v>
      </c>
      <c r="G33" s="3">
        <f t="shared" si="19"/>
        <v>8.6637806637806625E-2</v>
      </c>
      <c r="H33" s="123">
        <f t="shared" si="20"/>
        <v>722.50297258297235</v>
      </c>
      <c r="I33" s="123">
        <f t="shared" si="21"/>
        <v>120.25267532467512</v>
      </c>
      <c r="K33" s="2">
        <v>8</v>
      </c>
      <c r="L33" s="76">
        <v>-1885.7402435830199</v>
      </c>
      <c r="M33" s="76">
        <v>-1124.23176237862</v>
      </c>
      <c r="N33" s="76">
        <v>-1745.8955106327101</v>
      </c>
      <c r="P33" s="2" t="s">
        <v>257</v>
      </c>
      <c r="Q33" s="2" t="s">
        <v>784</v>
      </c>
      <c r="R33" s="4">
        <v>14000</v>
      </c>
      <c r="S33" s="4">
        <v>9200</v>
      </c>
    </row>
    <row r="34" spans="2:22" x14ac:dyDescent="0.35">
      <c r="B34" s="2">
        <v>9</v>
      </c>
      <c r="C34" s="3">
        <f t="shared" si="15"/>
        <v>0.45650628110926761</v>
      </c>
      <c r="D34" s="3">
        <f t="shared" si="16"/>
        <v>5.5463379947854941E-2</v>
      </c>
      <c r="E34" s="3">
        <f t="shared" si="17"/>
        <v>0.16188670301019198</v>
      </c>
      <c r="F34" s="3">
        <f t="shared" si="18"/>
        <v>0.22664138421426874</v>
      </c>
      <c r="G34" s="3">
        <f t="shared" si="19"/>
        <v>9.9502251718416729E-2</v>
      </c>
      <c r="H34" s="123">
        <f t="shared" si="20"/>
        <v>556.74477364304369</v>
      </c>
      <c r="I34" s="123">
        <f t="shared" si="21"/>
        <v>-28.929703721260694</v>
      </c>
      <c r="K34" s="2">
        <v>9</v>
      </c>
      <c r="L34" s="76">
        <v>-1885.7402435830199</v>
      </c>
      <c r="M34" s="76">
        <v>-1124.23176237862</v>
      </c>
      <c r="N34" s="76">
        <v>-1700</v>
      </c>
      <c r="P34" s="2" t="s">
        <v>791</v>
      </c>
      <c r="Q34" s="2" t="s">
        <v>793</v>
      </c>
      <c r="R34" s="4">
        <f>S34*1.5</f>
        <v>13800</v>
      </c>
      <c r="S34" s="4">
        <v>9200</v>
      </c>
    </row>
    <row r="35" spans="2:22" x14ac:dyDescent="0.35">
      <c r="B35" s="2">
        <v>10</v>
      </c>
      <c r="C35" s="3">
        <f t="shared" si="15"/>
        <v>0.46042186436833749</v>
      </c>
      <c r="D35" s="3">
        <f t="shared" si="16"/>
        <v>7.3712860058970292E-2</v>
      </c>
      <c r="E35" s="3">
        <f t="shared" si="17"/>
        <v>0.15082785212066227</v>
      </c>
      <c r="F35" s="3">
        <f t="shared" si="18"/>
        <v>0.21115899296892718</v>
      </c>
      <c r="G35" s="3">
        <f t="shared" si="19"/>
        <v>0.10387843048310272</v>
      </c>
      <c r="H35" s="123">
        <f t="shared" si="20"/>
        <v>689.65320934452279</v>
      </c>
      <c r="I35" s="123">
        <f t="shared" si="21"/>
        <v>90.687888410070514</v>
      </c>
      <c r="K35" s="2">
        <v>10</v>
      </c>
      <c r="L35" s="76">
        <v>-1851.5713452228799</v>
      </c>
      <c r="M35" s="76">
        <v>-1153.7922299141701</v>
      </c>
      <c r="N35" s="76">
        <v>-1675.5429003051099</v>
      </c>
      <c r="P35" s="2" t="s">
        <v>784</v>
      </c>
      <c r="Q35" s="2" t="s">
        <v>792</v>
      </c>
      <c r="R35" s="4">
        <f t="shared" ref="R35:R37" si="22">S35*1.5</f>
        <v>16950</v>
      </c>
      <c r="S35" s="4">
        <v>11300</v>
      </c>
    </row>
    <row r="36" spans="2:22" x14ac:dyDescent="0.35">
      <c r="B36" s="2">
        <v>11</v>
      </c>
      <c r="C36" s="3">
        <f t="shared" si="15"/>
        <v>0.43072145246058291</v>
      </c>
      <c r="D36" s="3">
        <f t="shared" si="16"/>
        <v>9.7228858098423313E-2</v>
      </c>
      <c r="E36" s="3">
        <f t="shared" si="17"/>
        <v>0.14644051600573341</v>
      </c>
      <c r="F36" s="3">
        <f t="shared" si="18"/>
        <v>0.20501672240802676</v>
      </c>
      <c r="G36" s="3">
        <f t="shared" si="19"/>
        <v>0.12059245102723365</v>
      </c>
      <c r="H36" s="123">
        <f t="shared" si="20"/>
        <v>576.01724796942199</v>
      </c>
      <c r="I36" s="123">
        <f t="shared" si="21"/>
        <v>-11.584476827520234</v>
      </c>
      <c r="K36" s="2">
        <v>11</v>
      </c>
      <c r="L36" s="76">
        <v>-1851.5713452228799</v>
      </c>
      <c r="M36" s="76">
        <v>-1153.7922299141701</v>
      </c>
      <c r="N36" s="76">
        <v>-1675.5429003051099</v>
      </c>
      <c r="P36" s="2" t="s">
        <v>792</v>
      </c>
      <c r="Q36" s="2" t="s">
        <v>794</v>
      </c>
      <c r="R36" s="4">
        <f t="shared" si="22"/>
        <v>19650</v>
      </c>
      <c r="S36" s="4">
        <v>13100</v>
      </c>
    </row>
    <row r="37" spans="2:22" x14ac:dyDescent="0.35">
      <c r="B37" s="2">
        <v>12</v>
      </c>
      <c r="C37" s="3">
        <f t="shared" si="15"/>
        <v>0.39925904816186947</v>
      </c>
      <c r="D37" s="3">
        <f t="shared" si="16"/>
        <v>0.14249073810202337</v>
      </c>
      <c r="E37" s="3">
        <f t="shared" si="17"/>
        <v>0.13536620119692219</v>
      </c>
      <c r="F37" s="3">
        <f t="shared" si="18"/>
        <v>0.18951268167569105</v>
      </c>
      <c r="G37" s="3">
        <f t="shared" si="19"/>
        <v>0.13337133086349393</v>
      </c>
      <c r="H37" s="123">
        <f t="shared" si="20"/>
        <v>531.89370190937632</v>
      </c>
      <c r="I37" s="123">
        <f t="shared" si="21"/>
        <v>-51.295668281561291</v>
      </c>
      <c r="K37" s="2">
        <v>12</v>
      </c>
      <c r="L37" s="76">
        <v>-1787.7577583161301</v>
      </c>
      <c r="M37" s="76">
        <v>-1186.33299090995</v>
      </c>
      <c r="N37" s="76">
        <v>-1622.2906784020101</v>
      </c>
      <c r="P37" s="2" t="s">
        <v>795</v>
      </c>
      <c r="Q37" s="2" t="s">
        <v>796</v>
      </c>
      <c r="R37" s="4">
        <f t="shared" si="22"/>
        <v>22650</v>
      </c>
      <c r="S37" s="4">
        <v>15100</v>
      </c>
    </row>
    <row r="38" spans="2:22" x14ac:dyDescent="0.35">
      <c r="B38" s="2">
        <v>13</v>
      </c>
      <c r="C38" s="3">
        <f t="shared" si="15"/>
        <v>0.38957725947521865</v>
      </c>
      <c r="D38" s="3">
        <f t="shared" si="16"/>
        <v>0.17784256559766765</v>
      </c>
      <c r="E38" s="3">
        <f t="shared" si="17"/>
        <v>0.13192419825072887</v>
      </c>
      <c r="F38" s="3">
        <f t="shared" si="18"/>
        <v>0.1846938775510204</v>
      </c>
      <c r="G38" s="3">
        <f t="shared" si="19"/>
        <v>0.11596209912536437</v>
      </c>
      <c r="H38" s="123">
        <f t="shared" si="20"/>
        <v>546.43104956268223</v>
      </c>
      <c r="I38" s="123">
        <f t="shared" si="21"/>
        <v>-38.212055393585956</v>
      </c>
      <c r="K38" s="2">
        <v>13</v>
      </c>
      <c r="L38" s="76">
        <v>-1750</v>
      </c>
      <c r="M38" s="76">
        <v>-1186.33299090995</v>
      </c>
      <c r="N38" s="76">
        <v>-1622.2906784020101</v>
      </c>
    </row>
    <row r="39" spans="2:22" x14ac:dyDescent="0.35">
      <c r="B39" s="2">
        <v>14</v>
      </c>
      <c r="C39" s="3">
        <f t="shared" si="15"/>
        <v>0.35291214215202371</v>
      </c>
      <c r="D39" s="3">
        <f t="shared" si="16"/>
        <v>0.2418558736426456</v>
      </c>
      <c r="E39" s="3">
        <f t="shared" si="17"/>
        <v>0.11204343534057255</v>
      </c>
      <c r="F39" s="3">
        <f t="shared" si="18"/>
        <v>0.15686080947680156</v>
      </c>
      <c r="G39" s="3">
        <f t="shared" si="19"/>
        <v>0.13632773938795659</v>
      </c>
      <c r="H39" s="123">
        <f t="shared" si="20"/>
        <v>563.70572556762136</v>
      </c>
      <c r="I39" s="123">
        <f t="shared" si="21"/>
        <v>-22.664846989140756</v>
      </c>
      <c r="K39" s="2">
        <v>14</v>
      </c>
      <c r="L39" s="76">
        <v>-1667.1356660527899</v>
      </c>
      <c r="M39" s="76">
        <v>-1226.24692628809</v>
      </c>
      <c r="N39" s="76">
        <v>-1550</v>
      </c>
    </row>
    <row r="40" spans="2:22" x14ac:dyDescent="0.35">
      <c r="B40" s="2">
        <v>15</v>
      </c>
      <c r="C40" s="3">
        <f t="shared" si="15"/>
        <v>0.30141287284144425</v>
      </c>
      <c r="D40" s="3">
        <f t="shared" si="16"/>
        <v>0.34458398744113028</v>
      </c>
      <c r="E40" s="3">
        <f t="shared" si="17"/>
        <v>9.3406593406593408E-2</v>
      </c>
      <c r="F40" s="3">
        <f t="shared" si="18"/>
        <v>0.13076923076923078</v>
      </c>
      <c r="G40" s="3">
        <f t="shared" si="19"/>
        <v>0.12982731554160129</v>
      </c>
      <c r="H40" s="123">
        <f t="shared" si="20"/>
        <v>532.66609105180521</v>
      </c>
      <c r="I40" s="123">
        <f t="shared" si="21"/>
        <v>-50.600518053375311</v>
      </c>
      <c r="K40" s="2">
        <v>15</v>
      </c>
      <c r="L40" s="76">
        <v>-1630</v>
      </c>
      <c r="M40" s="76">
        <v>-1226.24692628809</v>
      </c>
      <c r="N40" s="76">
        <v>-1517.5043302116601</v>
      </c>
      <c r="P40" s="296" t="s">
        <v>778</v>
      </c>
      <c r="Q40" s="296"/>
      <c r="R40" s="296"/>
      <c r="T40" s="303" t="s">
        <v>307</v>
      </c>
      <c r="U40" s="304"/>
      <c r="V40" s="305"/>
    </row>
    <row r="41" spans="2:22" x14ac:dyDescent="0.35">
      <c r="B41" s="2">
        <v>16</v>
      </c>
      <c r="C41" s="3">
        <f t="shared" si="15"/>
        <v>0.2161764705882353</v>
      </c>
      <c r="D41" s="3">
        <f t="shared" si="16"/>
        <v>0.50147058823529411</v>
      </c>
      <c r="E41" s="3">
        <f t="shared" si="17"/>
        <v>7.2058823529411759E-2</v>
      </c>
      <c r="F41" s="3">
        <f t="shared" si="18"/>
        <v>0.10088235294117645</v>
      </c>
      <c r="G41" s="3">
        <f t="shared" si="19"/>
        <v>0.10941176470588238</v>
      </c>
      <c r="H41" s="123">
        <f t="shared" si="20"/>
        <v>390.61558823529424</v>
      </c>
      <c r="I41" s="123">
        <f t="shared" si="21"/>
        <v>-178.44597058823518</v>
      </c>
      <c r="K41" s="2">
        <v>16</v>
      </c>
      <c r="L41" s="76">
        <v>-1550</v>
      </c>
      <c r="M41" s="76">
        <v>-1253.2156529817801</v>
      </c>
      <c r="N41" s="76">
        <v>-1450</v>
      </c>
      <c r="P41" s="2" t="s">
        <v>817</v>
      </c>
      <c r="Q41" s="2" t="s">
        <v>818</v>
      </c>
      <c r="R41" s="2" t="s">
        <v>819</v>
      </c>
      <c r="T41" s="2" t="s">
        <v>817</v>
      </c>
      <c r="U41" s="2" t="s">
        <v>818</v>
      </c>
      <c r="V41" s="2" t="s">
        <v>819</v>
      </c>
    </row>
    <row r="42" spans="2:22" x14ac:dyDescent="0.35">
      <c r="B42" s="2">
        <v>17</v>
      </c>
      <c r="C42" s="3">
        <f t="shared" si="15"/>
        <v>0.16233766233766234</v>
      </c>
      <c r="D42" s="3">
        <f t="shared" si="16"/>
        <v>0.61688311688311692</v>
      </c>
      <c r="E42" s="3">
        <f t="shared" si="17"/>
        <v>7.792207792207792E-2</v>
      </c>
      <c r="F42" s="3">
        <f t="shared" si="18"/>
        <v>0.10909090909090909</v>
      </c>
      <c r="G42" s="3">
        <f t="shared" si="19"/>
        <v>3.3766233766233736E-2</v>
      </c>
      <c r="H42" s="123">
        <f t="shared" si="20"/>
        <v>172.18701298701308</v>
      </c>
      <c r="I42" s="123">
        <f t="shared" si="21"/>
        <v>-375.03168831168819</v>
      </c>
      <c r="K42" s="2">
        <v>17</v>
      </c>
      <c r="L42" s="76">
        <v>-1500</v>
      </c>
      <c r="M42" s="76">
        <v>-1253.2156529817801</v>
      </c>
      <c r="N42" s="76">
        <v>-1420</v>
      </c>
      <c r="P42" s="76">
        <v>5300</v>
      </c>
      <c r="Q42" s="76">
        <v>5300</v>
      </c>
      <c r="R42" s="76">
        <v>7500</v>
      </c>
      <c r="T42" s="73">
        <v>0.66</v>
      </c>
      <c r="U42" s="73">
        <v>0.33</v>
      </c>
      <c r="V42" s="73">
        <v>0.44</v>
      </c>
    </row>
    <row r="43" spans="2:22" x14ac:dyDescent="0.35">
      <c r="B43" s="2">
        <v>18</v>
      </c>
      <c r="C43" s="3">
        <f t="shared" si="15"/>
        <v>0.08</v>
      </c>
      <c r="D43" s="3">
        <f t="shared" si="16"/>
        <v>0.63636363636363635</v>
      </c>
      <c r="E43" s="3">
        <f t="shared" si="17"/>
        <v>7.792207792207792E-2</v>
      </c>
      <c r="F43" s="3">
        <f t="shared" si="18"/>
        <v>0.10909090909090909</v>
      </c>
      <c r="G43" s="3">
        <f t="shared" si="19"/>
        <v>9.6623376623376681E-2</v>
      </c>
      <c r="H43" s="123">
        <f t="shared" si="20"/>
        <v>-296.51428571428573</v>
      </c>
      <c r="I43" s="123">
        <f t="shared" si="21"/>
        <v>-796.86285714285714</v>
      </c>
      <c r="K43" s="2">
        <v>18</v>
      </c>
      <c r="L43" s="76">
        <v>-1478.8494660695801</v>
      </c>
      <c r="M43" s="76">
        <v>-1300</v>
      </c>
      <c r="N43" s="76">
        <v>-1372.5289810860199</v>
      </c>
    </row>
    <row r="45" spans="2:22" x14ac:dyDescent="0.35">
      <c r="B45" s="303" t="s">
        <v>26</v>
      </c>
      <c r="C45" s="304"/>
      <c r="D45" s="304"/>
      <c r="E45" s="304"/>
      <c r="F45" s="305"/>
      <c r="G45" s="303" t="s">
        <v>27</v>
      </c>
      <c r="H45" s="304"/>
      <c r="I45" s="304"/>
      <c r="J45" s="304"/>
      <c r="K45" s="305"/>
      <c r="L45" s="303" t="s">
        <v>28</v>
      </c>
      <c r="M45" s="304"/>
      <c r="N45" s="304"/>
      <c r="O45" s="304"/>
      <c r="P45" s="305"/>
    </row>
    <row r="46" spans="2:22" x14ac:dyDescent="0.35">
      <c r="B46" s="2" t="s">
        <v>16</v>
      </c>
      <c r="C46" s="2" t="s">
        <v>19</v>
      </c>
      <c r="D46" s="2" t="s">
        <v>1</v>
      </c>
      <c r="E46" s="2" t="s">
        <v>3</v>
      </c>
      <c r="F46" s="2" t="s">
        <v>4</v>
      </c>
      <c r="G46" s="2" t="s">
        <v>16</v>
      </c>
      <c r="H46" s="2" t="s">
        <v>19</v>
      </c>
      <c r="I46" s="2" t="s">
        <v>1</v>
      </c>
      <c r="J46" s="2" t="s">
        <v>3</v>
      </c>
      <c r="K46" s="2" t="s">
        <v>4</v>
      </c>
      <c r="L46" s="2" t="s">
        <v>16</v>
      </c>
      <c r="M46" s="2" t="s">
        <v>19</v>
      </c>
      <c r="N46" s="2" t="s">
        <v>1</v>
      </c>
      <c r="O46" s="2" t="s">
        <v>3</v>
      </c>
      <c r="P46" s="2" t="s">
        <v>4</v>
      </c>
    </row>
    <row r="47" spans="2:22" x14ac:dyDescent="0.35">
      <c r="B47" s="2">
        <v>2</v>
      </c>
      <c r="C47" s="3">
        <v>0.8</v>
      </c>
      <c r="D47" s="3">
        <v>0.57999999999999996</v>
      </c>
      <c r="E47" s="3">
        <v>0.3</v>
      </c>
      <c r="F47" s="3">
        <v>0</v>
      </c>
      <c r="G47" s="2">
        <v>2</v>
      </c>
      <c r="H47" s="3">
        <v>0</v>
      </c>
      <c r="I47" s="3">
        <v>0</v>
      </c>
      <c r="J47" s="3">
        <v>0</v>
      </c>
      <c r="K47" s="3">
        <v>0.33333333333333331</v>
      </c>
      <c r="L47" s="2">
        <v>2</v>
      </c>
      <c r="M47" s="3">
        <v>0</v>
      </c>
      <c r="N47" s="3">
        <v>0.2</v>
      </c>
      <c r="O47" s="3">
        <v>0.3</v>
      </c>
      <c r="P47" s="3">
        <v>0</v>
      </c>
    </row>
    <row r="48" spans="2:22" x14ac:dyDescent="0.35">
      <c r="B48" s="2">
        <v>3</v>
      </c>
      <c r="C48" s="3">
        <v>0.77777777777777779</v>
      </c>
      <c r="D48" s="3">
        <v>0.57999999999999996</v>
      </c>
      <c r="E48" s="3">
        <v>0.51282051282051277</v>
      </c>
      <c r="F48" s="3">
        <v>0.5</v>
      </c>
      <c r="G48" s="2">
        <v>3</v>
      </c>
      <c r="H48" s="3">
        <v>0</v>
      </c>
      <c r="I48" s="3">
        <v>1.3333333333333334E-2</v>
      </c>
      <c r="J48" s="3">
        <v>2.564102564102564E-2</v>
      </c>
      <c r="K48" s="3">
        <v>0.05</v>
      </c>
      <c r="L48" s="2">
        <v>3</v>
      </c>
      <c r="M48" s="3">
        <v>0.22222222222222221</v>
      </c>
      <c r="N48" s="3">
        <v>0.2</v>
      </c>
      <c r="O48" s="3">
        <v>0.17948717948717949</v>
      </c>
      <c r="P48" s="3">
        <v>0.2</v>
      </c>
    </row>
    <row r="49" spans="2:16" x14ac:dyDescent="0.35">
      <c r="B49" s="2">
        <v>4</v>
      </c>
      <c r="C49" s="3">
        <v>0.61290322580645162</v>
      </c>
      <c r="D49" s="3">
        <v>0.53136531365313655</v>
      </c>
      <c r="E49" s="3">
        <v>0.44666666666666666</v>
      </c>
      <c r="F49" s="3">
        <v>0.47619047619047616</v>
      </c>
      <c r="G49" s="2">
        <v>4</v>
      </c>
      <c r="H49" s="3">
        <v>3.2258064516129031E-2</v>
      </c>
      <c r="I49" s="3">
        <v>2.2140221402214021E-2</v>
      </c>
      <c r="J49" s="3">
        <v>4.6666666666666669E-2</v>
      </c>
      <c r="K49" s="3">
        <v>0</v>
      </c>
      <c r="L49" s="2">
        <v>4</v>
      </c>
      <c r="M49" s="3">
        <v>0.12903225806451613</v>
      </c>
      <c r="N49" s="3">
        <v>0.14760147601476015</v>
      </c>
      <c r="O49" s="3">
        <v>0.22666666666666666</v>
      </c>
      <c r="P49" s="3">
        <v>9.5238095238095233E-2</v>
      </c>
    </row>
    <row r="50" spans="2:16" x14ac:dyDescent="0.35">
      <c r="B50" s="2">
        <v>5</v>
      </c>
      <c r="C50" s="3">
        <v>0.58888888888888891</v>
      </c>
      <c r="D50" s="3">
        <v>0.53200000000000003</v>
      </c>
      <c r="E50" s="3">
        <v>0.40163934426229508</v>
      </c>
      <c r="F50" s="3">
        <v>0.31578947368421051</v>
      </c>
      <c r="G50" s="2">
        <v>5</v>
      </c>
      <c r="H50" s="3">
        <v>2.2222222222222223E-2</v>
      </c>
      <c r="I50" s="3">
        <v>3.3333333333333333E-2</v>
      </c>
      <c r="J50" s="3">
        <v>5.1912568306010931E-2</v>
      </c>
      <c r="K50" s="3">
        <v>3.5087719298245612E-2</v>
      </c>
      <c r="L50" s="2">
        <v>5</v>
      </c>
      <c r="M50" s="3">
        <v>0.12222222222222222</v>
      </c>
      <c r="N50" s="3">
        <v>0.152</v>
      </c>
      <c r="O50" s="3">
        <v>0.23224043715846995</v>
      </c>
      <c r="P50" s="3">
        <v>0.21052631578947367</v>
      </c>
    </row>
    <row r="51" spans="2:16" x14ac:dyDescent="0.35">
      <c r="B51" s="2">
        <v>6</v>
      </c>
      <c r="C51" s="3">
        <v>0.620253164556962</v>
      </c>
      <c r="D51" s="3">
        <v>0.4831383344803854</v>
      </c>
      <c r="E51" s="3">
        <v>0.34615384615384615</v>
      </c>
      <c r="F51" s="3">
        <v>0.46236559139784944</v>
      </c>
      <c r="G51" s="2">
        <v>6</v>
      </c>
      <c r="H51" s="3">
        <v>6.3291139240506328E-3</v>
      </c>
      <c r="I51" s="3">
        <v>3.2346868547832072E-2</v>
      </c>
      <c r="J51" s="3">
        <v>6.4102564102564097E-2</v>
      </c>
      <c r="K51" s="3">
        <v>3.7634408602150539E-2</v>
      </c>
      <c r="L51" s="2">
        <v>6</v>
      </c>
      <c r="M51" s="3">
        <v>0.17721518987341772</v>
      </c>
      <c r="N51" s="3">
        <v>0.17618719889883</v>
      </c>
      <c r="O51" s="3">
        <v>0.20384615384615384</v>
      </c>
      <c r="P51" s="3">
        <v>0.20430107526881722</v>
      </c>
    </row>
    <row r="52" spans="2:16" x14ac:dyDescent="0.35">
      <c r="B52" s="2">
        <v>7</v>
      </c>
      <c r="C52" s="3">
        <v>0.53915662650602414</v>
      </c>
      <c r="D52" s="3">
        <v>0.50059265112603712</v>
      </c>
      <c r="E52" s="3">
        <v>0.3305578684429642</v>
      </c>
      <c r="F52" s="3">
        <v>0.43629343629343631</v>
      </c>
      <c r="G52" s="2">
        <v>7</v>
      </c>
      <c r="H52" s="3">
        <v>3.313253012048193E-2</v>
      </c>
      <c r="I52" s="3">
        <v>3.5559067562228368E-2</v>
      </c>
      <c r="J52" s="3">
        <v>7.9100749375520404E-2</v>
      </c>
      <c r="K52" s="3">
        <v>2.7027027027027029E-2</v>
      </c>
      <c r="L52" s="2">
        <v>7</v>
      </c>
      <c r="M52" s="3">
        <v>0.13855421686746988</v>
      </c>
      <c r="N52" s="3">
        <v>0.14974318451205057</v>
      </c>
      <c r="O52" s="3">
        <v>0.21232306411323898</v>
      </c>
      <c r="P52" s="3">
        <v>0.20077220077220076</v>
      </c>
    </row>
    <row r="53" spans="2:16" x14ac:dyDescent="0.35">
      <c r="B53" s="2">
        <v>8</v>
      </c>
      <c r="C53" s="3">
        <v>0.60332541567695963</v>
      </c>
      <c r="D53" s="3">
        <v>0.48225108225108226</v>
      </c>
      <c r="E53" s="3">
        <v>0.31737704918032789</v>
      </c>
      <c r="F53" s="3">
        <v>0.43059490084985835</v>
      </c>
      <c r="G53" s="2">
        <v>8</v>
      </c>
      <c r="H53" s="3">
        <v>1.4251781472684086E-2</v>
      </c>
      <c r="I53" s="3">
        <v>4.8773448773448774E-2</v>
      </c>
      <c r="J53" s="3">
        <v>9.967213114754099E-2</v>
      </c>
      <c r="K53" s="3">
        <v>4.8158640226628892E-2</v>
      </c>
      <c r="L53" s="2">
        <v>8</v>
      </c>
      <c r="M53" s="3">
        <v>9.7387173396674589E-2</v>
      </c>
      <c r="N53" s="3">
        <v>0.15930735930735931</v>
      </c>
      <c r="O53" s="3">
        <v>0.21049180327868852</v>
      </c>
      <c r="P53" s="3">
        <v>0.22096317280453256</v>
      </c>
    </row>
    <row r="54" spans="2:16" x14ac:dyDescent="0.35">
      <c r="B54" s="2">
        <v>9</v>
      </c>
      <c r="C54" s="3">
        <v>0.53228962818003911</v>
      </c>
      <c r="D54" s="3">
        <v>0.45650628110926761</v>
      </c>
      <c r="E54" s="3">
        <v>0.31718061674008813</v>
      </c>
      <c r="F54" s="3">
        <v>0.39943342776203966</v>
      </c>
      <c r="G54" s="2">
        <v>9</v>
      </c>
      <c r="H54" s="3">
        <v>4.3052837573385516E-2</v>
      </c>
      <c r="I54" s="3">
        <v>5.5463379947854941E-2</v>
      </c>
      <c r="J54" s="3">
        <v>0.10297356828193832</v>
      </c>
      <c r="K54" s="3">
        <v>8.2152974504249299E-2</v>
      </c>
      <c r="L54" s="2">
        <v>9</v>
      </c>
      <c r="M54" s="3">
        <v>0.13307240704500978</v>
      </c>
      <c r="N54" s="3">
        <v>0.16188670301019198</v>
      </c>
      <c r="O54" s="3">
        <v>0.20154185022026433</v>
      </c>
      <c r="P54" s="3">
        <v>0.15297450424929179</v>
      </c>
    </row>
    <row r="55" spans="2:16" x14ac:dyDescent="0.35">
      <c r="B55" s="2">
        <v>10</v>
      </c>
      <c r="C55" s="3">
        <v>0.51838879159369522</v>
      </c>
      <c r="D55" s="3">
        <v>0.46042186436833749</v>
      </c>
      <c r="E55" s="3">
        <v>0.31178903826266807</v>
      </c>
      <c r="F55" s="3">
        <v>0.40057636887608067</v>
      </c>
      <c r="G55" s="2">
        <v>10</v>
      </c>
      <c r="H55" s="3">
        <v>5.2539404553415062E-2</v>
      </c>
      <c r="I55" s="3">
        <v>7.3712860058970292E-2</v>
      </c>
      <c r="J55" s="3">
        <v>0.1282316442605998</v>
      </c>
      <c r="K55" s="3">
        <v>0.12103746397694524</v>
      </c>
      <c r="L55" s="2">
        <v>10</v>
      </c>
      <c r="M55" s="3">
        <v>0.15586690017513136</v>
      </c>
      <c r="N55" s="3">
        <v>0.15082785212066227</v>
      </c>
      <c r="O55" s="3">
        <v>0.20889348500517063</v>
      </c>
      <c r="P55" s="3">
        <v>0.17002881844380405</v>
      </c>
    </row>
    <row r="56" spans="2:16" x14ac:dyDescent="0.35">
      <c r="B56" s="2">
        <v>11</v>
      </c>
      <c r="C56" s="3">
        <v>0.51823416506717845</v>
      </c>
      <c r="D56" s="3">
        <v>0.43072145246058291</v>
      </c>
      <c r="E56" s="3">
        <v>0.29198266522210187</v>
      </c>
      <c r="F56" s="3">
        <v>0.39367816091954022</v>
      </c>
      <c r="G56" s="2">
        <v>11</v>
      </c>
      <c r="H56" s="3">
        <v>8.829174664107485E-2</v>
      </c>
      <c r="I56" s="3">
        <v>9.7228858098423313E-2</v>
      </c>
      <c r="J56" s="3">
        <v>0.15655471289274106</v>
      </c>
      <c r="K56" s="3">
        <v>0.11206896551724138</v>
      </c>
      <c r="L56" s="2">
        <v>11</v>
      </c>
      <c r="M56" s="3">
        <v>0.1343570057581574</v>
      </c>
      <c r="N56" s="3">
        <v>0.14644051600573341</v>
      </c>
      <c r="O56" s="3">
        <v>0.19122426868905743</v>
      </c>
      <c r="P56" s="3">
        <v>0.19540229885057472</v>
      </c>
    </row>
    <row r="57" spans="2:16" x14ac:dyDescent="0.35">
      <c r="B57" s="2">
        <v>12</v>
      </c>
      <c r="C57" s="3">
        <v>0.47121535181236673</v>
      </c>
      <c r="D57" s="3">
        <v>0.39925904816186947</v>
      </c>
      <c r="E57" s="3">
        <v>0.29534005037783373</v>
      </c>
      <c r="F57" s="3">
        <v>0.36332179930795849</v>
      </c>
      <c r="G57" s="2">
        <v>12</v>
      </c>
      <c r="H57" s="3">
        <v>0.10660980810234541</v>
      </c>
      <c r="I57" s="3">
        <v>0.14249073810202337</v>
      </c>
      <c r="J57" s="3">
        <v>0.1857682619647355</v>
      </c>
      <c r="K57" s="3">
        <v>0.13148788927335639</v>
      </c>
      <c r="L57" s="2">
        <v>12</v>
      </c>
      <c r="M57" s="3">
        <v>0.13646055437100213</v>
      </c>
      <c r="N57" s="3">
        <v>0.13536620119692219</v>
      </c>
      <c r="O57" s="3">
        <v>0.1769521410579345</v>
      </c>
      <c r="P57" s="3">
        <v>0.19031141868512111</v>
      </c>
    </row>
    <row r="58" spans="2:16" x14ac:dyDescent="0.35">
      <c r="B58" s="2">
        <v>13</v>
      </c>
      <c r="C58" s="3">
        <v>0.46214099216710181</v>
      </c>
      <c r="D58" s="3">
        <v>0.38957725947521865</v>
      </c>
      <c r="E58" s="3">
        <v>0.25233644859813081</v>
      </c>
      <c r="F58" s="3">
        <v>0.30805687203791471</v>
      </c>
      <c r="G58" s="2">
        <v>13</v>
      </c>
      <c r="H58" s="3">
        <v>0.1514360313315927</v>
      </c>
      <c r="I58" s="3">
        <v>0.17784256559766765</v>
      </c>
      <c r="J58" s="3">
        <v>0.25934579439252337</v>
      </c>
      <c r="K58" s="3">
        <v>0.24644549763033174</v>
      </c>
      <c r="L58" s="2">
        <v>13</v>
      </c>
      <c r="M58" s="3">
        <v>9.3994778067885115E-2</v>
      </c>
      <c r="N58" s="3">
        <v>0.13192419825072887</v>
      </c>
      <c r="O58" s="3">
        <v>0.14797507788161993</v>
      </c>
      <c r="P58" s="3">
        <v>9.9526066350710901E-2</v>
      </c>
    </row>
    <row r="59" spans="2:16" x14ac:dyDescent="0.35">
      <c r="B59" s="2">
        <v>14</v>
      </c>
      <c r="C59" s="3">
        <v>0.44485294117647056</v>
      </c>
      <c r="D59" s="3">
        <v>0.35291214215202371</v>
      </c>
      <c r="E59" s="3">
        <v>0.24780701754385964</v>
      </c>
      <c r="F59" s="3">
        <v>0.37410071942446044</v>
      </c>
      <c r="G59" s="2">
        <v>14</v>
      </c>
      <c r="H59" s="3">
        <v>0.21691176470588236</v>
      </c>
      <c r="I59" s="3">
        <v>0.2418558736426456</v>
      </c>
      <c r="J59" s="3">
        <v>0.32127192982456143</v>
      </c>
      <c r="K59" s="3">
        <v>0.23021582733812951</v>
      </c>
      <c r="L59" s="2">
        <v>14</v>
      </c>
      <c r="M59" s="3">
        <v>7.3529411764705885E-2</v>
      </c>
      <c r="N59" s="3">
        <v>0.11204343534057255</v>
      </c>
      <c r="O59" s="3">
        <v>0.14254385964912281</v>
      </c>
      <c r="P59" s="3">
        <v>0.16546762589928057</v>
      </c>
    </row>
    <row r="60" spans="2:16" x14ac:dyDescent="0.35">
      <c r="B60" s="2">
        <v>15</v>
      </c>
      <c r="C60" s="3">
        <v>0.40229885057471265</v>
      </c>
      <c r="D60" s="3">
        <v>0.30141287284144425</v>
      </c>
      <c r="E60" s="3">
        <v>0.19656786271450857</v>
      </c>
      <c r="F60" s="3">
        <v>0.25555555555555554</v>
      </c>
      <c r="G60" s="2">
        <v>15</v>
      </c>
      <c r="H60" s="3">
        <v>0.27586206896551724</v>
      </c>
      <c r="I60" s="3">
        <v>0.34458398744113028</v>
      </c>
      <c r="J60" s="3">
        <v>0.42121684867394693</v>
      </c>
      <c r="K60" s="3">
        <v>0.33333333333333331</v>
      </c>
      <c r="L60" s="2">
        <v>15</v>
      </c>
      <c r="M60" s="3">
        <v>9.1954022988505746E-2</v>
      </c>
      <c r="N60" s="3">
        <v>9.3406593406593408E-2</v>
      </c>
      <c r="O60" s="3">
        <v>0.12168486739469579</v>
      </c>
      <c r="P60" s="3">
        <v>0.14444444444444443</v>
      </c>
    </row>
    <row r="61" spans="2:16" x14ac:dyDescent="0.35">
      <c r="B61" s="2">
        <v>16</v>
      </c>
      <c r="C61" s="3">
        <v>0.33333333333333331</v>
      </c>
      <c r="D61" s="3">
        <v>0.2161764705882353</v>
      </c>
      <c r="E61" s="3">
        <v>0.13880126182965299</v>
      </c>
      <c r="F61" s="3">
        <v>0.18367346938775511</v>
      </c>
      <c r="G61" s="2">
        <v>16</v>
      </c>
      <c r="H61" s="3">
        <v>0.46875</v>
      </c>
      <c r="I61" s="3">
        <v>0.50147058823529411</v>
      </c>
      <c r="J61" s="3">
        <v>0.51419558359621453</v>
      </c>
      <c r="K61" s="3">
        <v>0.59183673469387754</v>
      </c>
      <c r="L61" s="2">
        <v>16</v>
      </c>
      <c r="M61" s="3">
        <v>5.2083333333333336E-2</v>
      </c>
      <c r="N61" s="3">
        <v>7.2058823529411759E-2</v>
      </c>
      <c r="O61" s="3">
        <v>9.7791798107255523E-2</v>
      </c>
      <c r="P61" s="3">
        <v>4.0816326530612242E-2</v>
      </c>
    </row>
    <row r="62" spans="2:16" x14ac:dyDescent="0.35">
      <c r="B62" s="2">
        <v>17</v>
      </c>
      <c r="C62" s="3">
        <v>8.8235294117647065E-2</v>
      </c>
      <c r="D62" s="3">
        <v>0.16233766233766234</v>
      </c>
      <c r="E62" s="3">
        <v>0.12631578947368421</v>
      </c>
      <c r="F62" s="3">
        <v>0.15</v>
      </c>
      <c r="G62" s="2">
        <v>17</v>
      </c>
      <c r="H62" s="3">
        <v>0.52941176470588236</v>
      </c>
      <c r="I62" s="3">
        <v>0.61688311688311692</v>
      </c>
      <c r="J62" s="3">
        <v>0.6</v>
      </c>
      <c r="K62" s="3">
        <v>0.7</v>
      </c>
      <c r="L62" s="2">
        <v>17</v>
      </c>
      <c r="M62" s="3">
        <v>8.8235294117647065E-2</v>
      </c>
      <c r="N62" s="3">
        <v>7.792207792207792E-2</v>
      </c>
      <c r="O62" s="3">
        <v>6.3157894736842107E-2</v>
      </c>
      <c r="P62" s="3">
        <v>0.05</v>
      </c>
    </row>
    <row r="63" spans="2:16" x14ac:dyDescent="0.35">
      <c r="B63" s="2">
        <v>18</v>
      </c>
      <c r="C63" s="3">
        <v>0</v>
      </c>
      <c r="D63" s="3">
        <v>0.08</v>
      </c>
      <c r="E63" s="3">
        <v>0.2857142857142857</v>
      </c>
      <c r="F63" s="3">
        <v>0</v>
      </c>
      <c r="G63" s="2">
        <v>18</v>
      </c>
      <c r="H63" s="3">
        <v>1</v>
      </c>
      <c r="I63" s="3">
        <v>0.63636363636363635</v>
      </c>
      <c r="J63" s="3">
        <v>0.2857142857142857</v>
      </c>
      <c r="K63" s="3">
        <v>1</v>
      </c>
      <c r="L63" s="2">
        <v>18</v>
      </c>
      <c r="M63" s="3">
        <v>8.8235294117647065E-2</v>
      </c>
      <c r="N63" s="3">
        <v>7.792207792207792E-2</v>
      </c>
      <c r="O63" s="3">
        <v>6.3157894736842107E-2</v>
      </c>
      <c r="P63" s="3">
        <v>0.05</v>
      </c>
    </row>
  </sheetData>
  <mergeCells count="22">
    <mergeCell ref="R14:U14"/>
    <mergeCell ref="N13:U13"/>
    <mergeCell ref="N14:Q14"/>
    <mergeCell ref="J7:J8"/>
    <mergeCell ref="K7:K8"/>
    <mergeCell ref="L7:L8"/>
    <mergeCell ref="M7:M8"/>
    <mergeCell ref="B6:H6"/>
    <mergeCell ref="C14:F14"/>
    <mergeCell ref="G14:J14"/>
    <mergeCell ref="C13:J13"/>
    <mergeCell ref="B2:M2"/>
    <mergeCell ref="B3:M4"/>
    <mergeCell ref="J6:M6"/>
    <mergeCell ref="B45:F45"/>
    <mergeCell ref="G45:K45"/>
    <mergeCell ref="L45:P45"/>
    <mergeCell ref="P25:S25"/>
    <mergeCell ref="T40:V40"/>
    <mergeCell ref="P40:R40"/>
    <mergeCell ref="B25:I25"/>
    <mergeCell ref="K25:N25"/>
  </mergeCells>
  <conditionalFormatting sqref="K7:K8">
    <cfRule type="cellIs" dxfId="22" priority="1" operator="between">
      <formula>$M$7-101</formula>
      <formula>$M$7+101</formula>
    </cfRule>
    <cfRule type="cellIs" dxfId="21" priority="2" operator="lessThan">
      <formula>$M$7-100</formula>
    </cfRule>
    <cfRule type="cellIs" dxfId="20" priority="3" operator="greaterThan">
      <formula>$M$7+100</formula>
    </cfRule>
  </conditionalFormatting>
  <dataValidations count="3">
    <dataValidation type="list" allowBlank="1" showInputMessage="1" showErrorMessage="1" sqref="F8" xr:uid="{0A3619A4-AF8E-4705-B77B-41BF77939D32}">
      <formula1>$C$46:$F$46</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$L$26:$N$26</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election activeCell="U4" sqref="U4"/>
    </sheetView>
  </sheetViews>
  <sheetFormatPr defaultRowHeight="14.5" x14ac:dyDescent="0.35"/>
  <sheetData>
    <row r="2" spans="2:24" ht="18.5" x14ac:dyDescent="0.45">
      <c r="B2" s="243" t="s">
        <v>995</v>
      </c>
      <c r="C2" s="243"/>
      <c r="D2" s="243"/>
      <c r="E2" s="243"/>
      <c r="F2" s="243"/>
      <c r="G2" s="243"/>
      <c r="H2" s="243"/>
      <c r="I2" s="243"/>
      <c r="J2" s="243"/>
      <c r="K2" s="243"/>
      <c r="L2" s="243"/>
      <c r="M2" s="243"/>
      <c r="N2" s="243"/>
      <c r="O2" s="243"/>
      <c r="P2" s="243"/>
      <c r="Q2" s="243"/>
    </row>
    <row r="3" spans="2:24" ht="48.75" customHeight="1" x14ac:dyDescent="0.35">
      <c r="B3" s="244" t="s">
        <v>1010</v>
      </c>
      <c r="C3" s="245"/>
      <c r="D3" s="245"/>
      <c r="E3" s="245"/>
      <c r="F3" s="245"/>
      <c r="G3" s="245"/>
      <c r="H3" s="245"/>
      <c r="I3" s="245"/>
      <c r="J3" s="245"/>
      <c r="K3" s="245"/>
      <c r="L3" s="245"/>
      <c r="M3" s="245"/>
      <c r="N3" s="245"/>
      <c r="O3" s="245"/>
      <c r="P3" s="245"/>
      <c r="Q3" s="245"/>
    </row>
    <row r="4" spans="2:24" ht="52.5" customHeight="1" x14ac:dyDescent="0.35">
      <c r="B4" s="245"/>
      <c r="C4" s="245"/>
      <c r="D4" s="245"/>
      <c r="E4" s="245"/>
      <c r="F4" s="245"/>
      <c r="G4" s="245"/>
      <c r="H4" s="245"/>
      <c r="I4" s="245"/>
      <c r="J4" s="245"/>
      <c r="K4" s="245"/>
      <c r="L4" s="245"/>
      <c r="M4" s="245"/>
      <c r="N4" s="245"/>
      <c r="O4" s="245"/>
      <c r="P4" s="245"/>
      <c r="Q4" s="245"/>
    </row>
    <row r="6" spans="2:24" x14ac:dyDescent="0.35">
      <c r="C6" s="324" t="s">
        <v>995</v>
      </c>
      <c r="D6" s="324"/>
      <c r="E6" s="324"/>
      <c r="F6" s="296" t="s">
        <v>994</v>
      </c>
      <c r="G6" s="296"/>
      <c r="H6" s="296"/>
      <c r="J6" s="296" t="s">
        <v>1000</v>
      </c>
      <c r="K6" s="296"/>
      <c r="L6" s="296"/>
      <c r="M6" s="296"/>
      <c r="N6" s="296"/>
      <c r="O6" s="296"/>
      <c r="P6" s="296"/>
      <c r="Q6" s="296"/>
      <c r="S6" s="296" t="s">
        <v>307</v>
      </c>
      <c r="T6" s="296"/>
      <c r="U6" s="296"/>
    </row>
    <row r="7" spans="2:24" x14ac:dyDescent="0.35">
      <c r="C7" s="324"/>
      <c r="D7" s="324"/>
      <c r="E7" s="324"/>
      <c r="F7" s="217" t="s">
        <v>987</v>
      </c>
      <c r="G7" s="217" t="s">
        <v>681</v>
      </c>
      <c r="H7" s="217" t="s">
        <v>988</v>
      </c>
      <c r="J7" s="252" t="s">
        <v>769</v>
      </c>
      <c r="K7" s="252" t="s">
        <v>1001</v>
      </c>
      <c r="L7" s="252" t="s">
        <v>329</v>
      </c>
      <c r="M7" s="252" t="s">
        <v>1002</v>
      </c>
      <c r="N7" s="252" t="s">
        <v>1003</v>
      </c>
      <c r="O7" s="322" t="s">
        <v>999</v>
      </c>
      <c r="P7" s="252" t="s">
        <v>998</v>
      </c>
      <c r="Q7" s="323" t="s">
        <v>1004</v>
      </c>
      <c r="S7" s="217" t="s">
        <v>766</v>
      </c>
      <c r="T7" s="217" t="s">
        <v>767</v>
      </c>
      <c r="U7" s="217" t="s">
        <v>768</v>
      </c>
    </row>
    <row r="8" spans="2:24" x14ac:dyDescent="0.35">
      <c r="C8" s="297" t="s">
        <v>996</v>
      </c>
      <c r="D8" s="297"/>
      <c r="E8" s="217" t="s">
        <v>989</v>
      </c>
      <c r="F8" s="43">
        <v>1</v>
      </c>
      <c r="G8" s="43">
        <v>0</v>
      </c>
      <c r="H8" s="43">
        <v>0</v>
      </c>
      <c r="J8" s="252"/>
      <c r="K8" s="252"/>
      <c r="L8" s="252"/>
      <c r="M8" s="252"/>
      <c r="N8" s="252"/>
      <c r="O8" s="322"/>
      <c r="P8" s="252"/>
      <c r="Q8" s="322"/>
      <c r="S8" s="73">
        <v>0.66</v>
      </c>
      <c r="T8" s="73">
        <v>0.33</v>
      </c>
      <c r="U8" s="73">
        <v>0.44</v>
      </c>
    </row>
    <row r="9" spans="2:24" ht="15" customHeight="1" x14ac:dyDescent="0.35">
      <c r="C9" s="321">
        <v>0.16</v>
      </c>
      <c r="D9" s="321"/>
      <c r="E9" s="217" t="s">
        <v>778</v>
      </c>
      <c r="F9" s="218">
        <v>7500</v>
      </c>
      <c r="G9" s="218">
        <v>5200</v>
      </c>
      <c r="H9" s="218">
        <v>7500</v>
      </c>
      <c r="J9" s="219">
        <v>5</v>
      </c>
      <c r="K9" s="73">
        <f>J29</f>
        <v>0.54616869177505456</v>
      </c>
      <c r="L9" s="73">
        <f>C29+E29+G29</f>
        <v>0.24816405509114339</v>
      </c>
      <c r="M9" s="73">
        <f>I29</f>
        <v>0.20566725313380185</v>
      </c>
      <c r="N9" s="73">
        <f>D29+F29+H29</f>
        <v>0</v>
      </c>
      <c r="O9" s="221">
        <f>P29</f>
        <v>-318.94138180077334</v>
      </c>
      <c r="P9" s="221">
        <f>Q29</f>
        <v>-1467.9107607126496</v>
      </c>
      <c r="Q9" s="221">
        <f>P9+K9*$C$11</f>
        <v>-1467.9107607126496</v>
      </c>
    </row>
    <row r="10" spans="2:24" x14ac:dyDescent="0.35">
      <c r="C10" s="252" t="s">
        <v>997</v>
      </c>
      <c r="D10" s="252"/>
      <c r="E10" s="217" t="s">
        <v>161</v>
      </c>
      <c r="F10" s="217">
        <v>6.42</v>
      </c>
      <c r="G10" s="217">
        <v>6.42</v>
      </c>
      <c r="H10" s="217">
        <v>6.42</v>
      </c>
      <c r="J10" s="219">
        <v>4</v>
      </c>
      <c r="K10" s="73">
        <f t="shared" ref="K10:K14" si="0">J30</f>
        <v>0.6096570000299204</v>
      </c>
      <c r="L10" s="73">
        <f t="shared" ref="L10:L14" si="1">C30+E30+G30</f>
        <v>0.21729239633787831</v>
      </c>
      <c r="M10" s="73">
        <f t="shared" ref="M10:M14" si="2">I30</f>
        <v>0.17305060363220109</v>
      </c>
      <c r="N10" s="73">
        <f t="shared" ref="N10:N14" si="3">D30+F30+H30</f>
        <v>0</v>
      </c>
      <c r="O10" s="221">
        <f t="shared" ref="O10:P10" si="4">P30</f>
        <v>-217.06490791499846</v>
      </c>
      <c r="P10" s="221">
        <f t="shared" si="4"/>
        <v>-1382.3345226485987</v>
      </c>
      <c r="Q10" s="221">
        <f t="shared" ref="Q10:Q14" si="5">P10+K10*$C$11</f>
        <v>-1382.3345226485987</v>
      </c>
      <c r="S10" s="296" t="s">
        <v>778</v>
      </c>
      <c r="T10" s="296"/>
      <c r="U10" s="296"/>
      <c r="V10" s="296"/>
      <c r="W10" s="296"/>
      <c r="X10" s="296"/>
    </row>
    <row r="11" spans="2:24" x14ac:dyDescent="0.35">
      <c r="C11" s="259">
        <v>0</v>
      </c>
      <c r="D11" s="260"/>
      <c r="E11" s="217" t="s">
        <v>307</v>
      </c>
      <c r="F11" s="43">
        <v>0.44</v>
      </c>
      <c r="G11" s="43">
        <v>0.33</v>
      </c>
      <c r="H11" s="43">
        <v>0.33</v>
      </c>
      <c r="J11" s="219">
        <v>3</v>
      </c>
      <c r="K11" s="73">
        <f t="shared" si="0"/>
        <v>0.68052538214432012</v>
      </c>
      <c r="L11" s="73">
        <f t="shared" si="1"/>
        <v>0.18283212216819977</v>
      </c>
      <c r="M11" s="73">
        <f t="shared" si="2"/>
        <v>0.13664249568747996</v>
      </c>
      <c r="N11" s="73">
        <f t="shared" si="3"/>
        <v>0</v>
      </c>
      <c r="O11" s="221">
        <f t="shared" ref="O11:P11" si="6">P31</f>
        <v>-103.34600315505941</v>
      </c>
      <c r="P11" s="221">
        <f t="shared" si="6"/>
        <v>-1286.81064265025</v>
      </c>
      <c r="Q11" s="221">
        <f t="shared" si="5"/>
        <v>-1286.81064265025</v>
      </c>
      <c r="S11" s="11"/>
      <c r="T11" s="219" t="s">
        <v>53</v>
      </c>
      <c r="U11" s="59" t="s">
        <v>1006</v>
      </c>
      <c r="V11" s="111" t="s">
        <v>582</v>
      </c>
      <c r="W11" s="111" t="s">
        <v>411</v>
      </c>
      <c r="X11" s="111" t="s">
        <v>712</v>
      </c>
    </row>
    <row r="12" spans="2:24" x14ac:dyDescent="0.35">
      <c r="C12" s="296" t="s">
        <v>993</v>
      </c>
      <c r="D12" s="296"/>
      <c r="E12" s="296"/>
      <c r="F12" s="296"/>
      <c r="G12" s="296"/>
      <c r="H12" s="296"/>
      <c r="J12" s="219">
        <v>2</v>
      </c>
      <c r="K12" s="73">
        <f t="shared" si="0"/>
        <v>0.75963172032789661</v>
      </c>
      <c r="L12" s="73">
        <f t="shared" si="1"/>
        <v>0.14436608102216583</v>
      </c>
      <c r="M12" s="73">
        <f t="shared" si="2"/>
        <v>9.6002198649937504E-2</v>
      </c>
      <c r="N12" s="73">
        <f t="shared" si="3"/>
        <v>0</v>
      </c>
      <c r="O12" s="221">
        <f t="shared" ref="O12:P12" si="7">P32</f>
        <v>303.57544275232158</v>
      </c>
      <c r="P12" s="221">
        <f t="shared" si="7"/>
        <v>-944.99662808804987</v>
      </c>
      <c r="Q12" s="221">
        <f t="shared" si="5"/>
        <v>-944.99662808804987</v>
      </c>
      <c r="S12" s="219" t="s">
        <v>755</v>
      </c>
      <c r="T12" s="76">
        <v>7473</v>
      </c>
      <c r="U12" s="76">
        <v>9488.6295928500494</v>
      </c>
      <c r="V12" s="76">
        <v>5806.3705308775698</v>
      </c>
      <c r="W12" s="76">
        <v>6523.0973344590502</v>
      </c>
      <c r="X12" s="76">
        <v>10830.885780885699</v>
      </c>
    </row>
    <row r="13" spans="2:24" x14ac:dyDescent="0.35">
      <c r="C13" s="217" t="s">
        <v>294</v>
      </c>
      <c r="D13" s="217" t="s">
        <v>850</v>
      </c>
      <c r="E13" s="217" t="s">
        <v>825</v>
      </c>
      <c r="F13" s="217" t="s">
        <v>1007</v>
      </c>
      <c r="G13" s="217" t="s">
        <v>1008</v>
      </c>
      <c r="H13" s="217" t="s">
        <v>1009</v>
      </c>
      <c r="J13" s="219">
        <v>1</v>
      </c>
      <c r="K13" s="73">
        <f t="shared" si="0"/>
        <v>0.84793361962500002</v>
      </c>
      <c r="L13" s="73">
        <f t="shared" si="1"/>
        <v>0.101428630375</v>
      </c>
      <c r="M13" s="73">
        <f t="shared" si="2"/>
        <v>5.0637750000000002E-2</v>
      </c>
      <c r="N13" s="73">
        <f t="shared" si="3"/>
        <v>0</v>
      </c>
      <c r="O13" s="221">
        <f t="shared" ref="O13:P13" si="8">P33</f>
        <v>785.50239476249999</v>
      </c>
      <c r="P13" s="221">
        <f t="shared" si="8"/>
        <v>-540.17798839950001</v>
      </c>
      <c r="Q13" s="221">
        <f t="shared" si="5"/>
        <v>-540.17798839950001</v>
      </c>
      <c r="S13" s="111" t="s">
        <v>252</v>
      </c>
      <c r="T13" s="221">
        <v>5289</v>
      </c>
      <c r="U13" s="76">
        <v>6726.8623024830704</v>
      </c>
      <c r="V13" s="76">
        <v>3858.45701252768</v>
      </c>
      <c r="W13" s="76">
        <v>3980.0868323669101</v>
      </c>
      <c r="X13" s="76">
        <v>7190.9579230080499</v>
      </c>
    </row>
    <row r="14" spans="2:24" x14ac:dyDescent="0.35">
      <c r="C14" s="218">
        <f>T16*3000+T17*1500+T18*1000</f>
        <v>1500</v>
      </c>
      <c r="D14" s="218">
        <f>-T17*1000-T18*1500-T19*3000</f>
        <v>-1000</v>
      </c>
      <c r="E14" s="217">
        <f>-(F8*F9+G8*G9+H8*H9)/SUM(F8:H8)</f>
        <v>-7500</v>
      </c>
      <c r="F14" s="217">
        <f>-F9*F11</f>
        <v>-3300</v>
      </c>
      <c r="G14" s="217">
        <f>-G9*G11</f>
        <v>-1716</v>
      </c>
      <c r="H14" s="217">
        <f>-H9*H11</f>
        <v>-2475</v>
      </c>
      <c r="J14" s="219">
        <v>0</v>
      </c>
      <c r="K14" s="73">
        <f t="shared" si="0"/>
        <v>0.94650000000000001</v>
      </c>
      <c r="L14" s="73">
        <f t="shared" si="1"/>
        <v>5.3499999999999999E-2</v>
      </c>
      <c r="M14" s="73">
        <f t="shared" si="2"/>
        <v>0</v>
      </c>
      <c r="N14" s="73">
        <f t="shared" si="3"/>
        <v>0</v>
      </c>
      <c r="O14" s="221">
        <f t="shared" ref="O14:P14" si="9">P34</f>
        <v>1323.45</v>
      </c>
      <c r="P14" s="221">
        <f t="shared" si="9"/>
        <v>-88.301999999999907</v>
      </c>
      <c r="Q14" s="221">
        <f t="shared" si="5"/>
        <v>-88.301999999999907</v>
      </c>
    </row>
    <row r="15" spans="2:24" x14ac:dyDescent="0.35">
      <c r="S15" s="303" t="s">
        <v>1005</v>
      </c>
      <c r="T15" s="305"/>
    </row>
    <row r="16" spans="2:24" x14ac:dyDescent="0.35">
      <c r="S16" s="219">
        <v>0</v>
      </c>
      <c r="T16" s="3">
        <f>(1-F8)*(1-G8)*(1-H8)</f>
        <v>0</v>
      </c>
    </row>
    <row r="17" spans="2:20" x14ac:dyDescent="0.35">
      <c r="C17" s="296" t="s">
        <v>990</v>
      </c>
      <c r="D17" s="296"/>
      <c r="E17" s="296"/>
      <c r="F17" s="296"/>
      <c r="G17" s="296"/>
      <c r="H17" s="296"/>
      <c r="I17" s="296"/>
      <c r="J17" s="296" t="s">
        <v>991</v>
      </c>
      <c r="K17" s="296"/>
      <c r="L17" s="296"/>
      <c r="M17" s="296"/>
      <c r="N17" s="296"/>
      <c r="O17" s="296"/>
      <c r="P17" s="296"/>
      <c r="Q17" s="296"/>
      <c r="S17" s="219">
        <v>1</v>
      </c>
      <c r="T17" s="3">
        <f>F8*(1-G8)*(1-H8)+G8*(1-F8)*(1-H8)+H8*(1-F8)*(1-G8)</f>
        <v>1</v>
      </c>
    </row>
    <row r="18" spans="2:20" x14ac:dyDescent="0.35">
      <c r="B18" s="252" t="s">
        <v>769</v>
      </c>
      <c r="C18" s="258" t="s">
        <v>988</v>
      </c>
      <c r="D18" s="258"/>
      <c r="E18" s="258" t="s">
        <v>681</v>
      </c>
      <c r="F18" s="258"/>
      <c r="G18" s="258" t="s">
        <v>987</v>
      </c>
      <c r="H18" s="258"/>
      <c r="I18" s="220" t="s">
        <v>679</v>
      </c>
      <c r="J18" s="258" t="s">
        <v>988</v>
      </c>
      <c r="K18" s="258"/>
      <c r="L18" s="258" t="s">
        <v>681</v>
      </c>
      <c r="M18" s="258"/>
      <c r="N18" s="258" t="s">
        <v>987</v>
      </c>
      <c r="O18" s="258"/>
      <c r="P18" s="220" t="s">
        <v>679</v>
      </c>
      <c r="Q18" s="283" t="s">
        <v>326</v>
      </c>
      <c r="S18" s="219">
        <v>2</v>
      </c>
      <c r="T18" s="3">
        <f>F8*G8*(1-H8)+F8*(1-G8)*H8+(1-F8)*G8*H8</f>
        <v>0</v>
      </c>
    </row>
    <row r="19" spans="2:20" x14ac:dyDescent="0.35">
      <c r="B19" s="252"/>
      <c r="C19" s="219" t="s">
        <v>710</v>
      </c>
      <c r="D19" s="219" t="s">
        <v>825</v>
      </c>
      <c r="E19" s="219" t="s">
        <v>710</v>
      </c>
      <c r="F19" s="219" t="s">
        <v>825</v>
      </c>
      <c r="G19" s="219" t="s">
        <v>710</v>
      </c>
      <c r="H19" s="219" t="s">
        <v>825</v>
      </c>
      <c r="I19" s="219" t="s">
        <v>825</v>
      </c>
      <c r="J19" s="219" t="s">
        <v>710</v>
      </c>
      <c r="K19" s="219" t="s">
        <v>825</v>
      </c>
      <c r="L19" s="219" t="s">
        <v>710</v>
      </c>
      <c r="M19" s="219" t="s">
        <v>825</v>
      </c>
      <c r="N19" s="219" t="s">
        <v>710</v>
      </c>
      <c r="O19" s="219" t="s">
        <v>825</v>
      </c>
      <c r="P19" s="219" t="s">
        <v>825</v>
      </c>
      <c r="Q19" s="283"/>
      <c r="S19" s="219">
        <v>3</v>
      </c>
      <c r="T19" s="3">
        <f>F8*G8*H8</f>
        <v>0</v>
      </c>
    </row>
    <row r="20" spans="2:20" x14ac:dyDescent="0.35">
      <c r="B20" s="219">
        <v>5</v>
      </c>
      <c r="C20" s="43">
        <f>H8*H10/120</f>
        <v>0</v>
      </c>
      <c r="D20" s="43">
        <f>H8*(F8*F10+G8*G10)/120</f>
        <v>0</v>
      </c>
      <c r="E20" s="43">
        <f>G8*G10/120</f>
        <v>0</v>
      </c>
      <c r="F20" s="43">
        <f>G8*(F8*F10+H8*H10)/120</f>
        <v>0</v>
      </c>
      <c r="G20" s="43">
        <f>F8*F10/120</f>
        <v>5.3499999999999999E-2</v>
      </c>
      <c r="H20" s="43">
        <f>F8*(G8*G10+H8*H10)/120</f>
        <v>0</v>
      </c>
      <c r="I20" s="43">
        <f>(G8*G10+H8*H10+F8*F10)/120</f>
        <v>5.3499999999999999E-2</v>
      </c>
      <c r="J20" s="43">
        <f>C20</f>
        <v>0</v>
      </c>
      <c r="K20" s="43">
        <f>D20</f>
        <v>0</v>
      </c>
      <c r="L20" s="43">
        <f>(1-J20-K20)*E20</f>
        <v>0</v>
      </c>
      <c r="M20" s="43">
        <f>(1-J20-K20)*F20</f>
        <v>0</v>
      </c>
      <c r="N20" s="43">
        <f>(1-J20-K20-L20-M20)*G20</f>
        <v>5.3499999999999999E-2</v>
      </c>
      <c r="O20" s="43">
        <f>(1-J20-K20-L20-M20)*H20</f>
        <v>0</v>
      </c>
      <c r="P20" s="43">
        <f>(1-J20-K20-L20-M20-N20-O20)*I20</f>
        <v>5.0637750000000002E-2</v>
      </c>
      <c r="Q20" s="43">
        <f>1-SUM(J20:P20)</f>
        <v>0.89586224999999997</v>
      </c>
    </row>
    <row r="21" spans="2:20" x14ac:dyDescent="0.35">
      <c r="B21" s="219">
        <v>4</v>
      </c>
      <c r="C21" s="43">
        <f>C20</f>
        <v>0</v>
      </c>
      <c r="D21" s="43">
        <f t="shared" ref="D21:H21" si="10">D20</f>
        <v>0</v>
      </c>
      <c r="E21" s="43">
        <f t="shared" si="10"/>
        <v>0</v>
      </c>
      <c r="F21" s="43">
        <f t="shared" si="10"/>
        <v>0</v>
      </c>
      <c r="G21" s="43">
        <f t="shared" si="10"/>
        <v>5.3499999999999999E-2</v>
      </c>
      <c r="H21" s="43">
        <f t="shared" si="10"/>
        <v>0</v>
      </c>
      <c r="I21" s="43">
        <f>I20</f>
        <v>5.3499999999999999E-2</v>
      </c>
      <c r="J21" s="43">
        <f t="shared" ref="J21:J25" si="11">C21</f>
        <v>0</v>
      </c>
      <c r="K21" s="43">
        <f t="shared" ref="K21:K25" si="12">D21</f>
        <v>0</v>
      </c>
      <c r="L21" s="43">
        <f t="shared" ref="L21:L25" si="13">(1-J21-K21)*E21</f>
        <v>0</v>
      </c>
      <c r="M21" s="43">
        <f t="shared" ref="M21:M25" si="14">(1-J21-K21)*F21</f>
        <v>0</v>
      </c>
      <c r="N21" s="43">
        <f t="shared" ref="N21:N25" si="15">(1-J21-K21-L21-M21)*G21</f>
        <v>5.3499999999999999E-2</v>
      </c>
      <c r="O21" s="43">
        <f t="shared" ref="O21:O25" si="16">(1-J21-K21-L21-M21)*H21</f>
        <v>0</v>
      </c>
      <c r="P21" s="43">
        <f t="shared" ref="P21:P25" si="17">(1-J21-K21-L21-M21-N21-O21)*I21</f>
        <v>5.0637750000000002E-2</v>
      </c>
      <c r="Q21" s="43">
        <f t="shared" ref="Q21:Q25" si="18">1-SUM(J21:P21)</f>
        <v>0.89586224999999997</v>
      </c>
    </row>
    <row r="22" spans="2:20" x14ac:dyDescent="0.35">
      <c r="B22" s="219">
        <v>3</v>
      </c>
      <c r="C22" s="43">
        <f t="shared" ref="C22:C25" si="19">C21</f>
        <v>0</v>
      </c>
      <c r="D22" s="43">
        <f t="shared" ref="D22:D25" si="20">D21</f>
        <v>0</v>
      </c>
      <c r="E22" s="43">
        <f t="shared" ref="E22:E25" si="21">E21</f>
        <v>0</v>
      </c>
      <c r="F22" s="43">
        <f t="shared" ref="F22:F25" si="22">F21</f>
        <v>0</v>
      </c>
      <c r="G22" s="43">
        <f t="shared" ref="G22:G25" si="23">G21</f>
        <v>5.3499999999999999E-2</v>
      </c>
      <c r="H22" s="43">
        <f t="shared" ref="H22:H25" si="24">H21</f>
        <v>0</v>
      </c>
      <c r="I22" s="43">
        <f t="shared" ref="I22:I24" si="25">I21</f>
        <v>5.3499999999999999E-2</v>
      </c>
      <c r="J22" s="43">
        <f t="shared" si="11"/>
        <v>0</v>
      </c>
      <c r="K22" s="43">
        <f t="shared" si="12"/>
        <v>0</v>
      </c>
      <c r="L22" s="43">
        <f t="shared" si="13"/>
        <v>0</v>
      </c>
      <c r="M22" s="43">
        <f t="shared" si="14"/>
        <v>0</v>
      </c>
      <c r="N22" s="43">
        <f t="shared" si="15"/>
        <v>5.3499999999999999E-2</v>
      </c>
      <c r="O22" s="43">
        <f t="shared" si="16"/>
        <v>0</v>
      </c>
      <c r="P22" s="43">
        <f t="shared" si="17"/>
        <v>5.0637750000000002E-2</v>
      </c>
      <c r="Q22" s="43">
        <f t="shared" si="18"/>
        <v>0.89586224999999997</v>
      </c>
    </row>
    <row r="23" spans="2:20" x14ac:dyDescent="0.35">
      <c r="B23" s="219">
        <v>2</v>
      </c>
      <c r="C23" s="43">
        <f t="shared" si="19"/>
        <v>0</v>
      </c>
      <c r="D23" s="43">
        <f t="shared" si="20"/>
        <v>0</v>
      </c>
      <c r="E23" s="43">
        <f t="shared" si="21"/>
        <v>0</v>
      </c>
      <c r="F23" s="43">
        <f t="shared" si="22"/>
        <v>0</v>
      </c>
      <c r="G23" s="43">
        <f t="shared" si="23"/>
        <v>5.3499999999999999E-2</v>
      </c>
      <c r="H23" s="43">
        <f t="shared" si="24"/>
        <v>0</v>
      </c>
      <c r="I23" s="43">
        <f t="shared" si="25"/>
        <v>5.3499999999999999E-2</v>
      </c>
      <c r="J23" s="43">
        <f t="shared" si="11"/>
        <v>0</v>
      </c>
      <c r="K23" s="43">
        <f t="shared" si="12"/>
        <v>0</v>
      </c>
      <c r="L23" s="43">
        <f t="shared" si="13"/>
        <v>0</v>
      </c>
      <c r="M23" s="43">
        <f t="shared" si="14"/>
        <v>0</v>
      </c>
      <c r="N23" s="43">
        <f t="shared" si="15"/>
        <v>5.3499999999999999E-2</v>
      </c>
      <c r="O23" s="43">
        <f t="shared" si="16"/>
        <v>0</v>
      </c>
      <c r="P23" s="43">
        <f t="shared" si="17"/>
        <v>5.0637750000000002E-2</v>
      </c>
      <c r="Q23" s="43">
        <f t="shared" si="18"/>
        <v>0.89586224999999997</v>
      </c>
    </row>
    <row r="24" spans="2:20" x14ac:dyDescent="0.35">
      <c r="B24" s="219">
        <v>1</v>
      </c>
      <c r="C24" s="43">
        <f t="shared" si="19"/>
        <v>0</v>
      </c>
      <c r="D24" s="43">
        <f t="shared" si="20"/>
        <v>0</v>
      </c>
      <c r="E24" s="43">
        <f t="shared" si="21"/>
        <v>0</v>
      </c>
      <c r="F24" s="43">
        <f t="shared" si="22"/>
        <v>0</v>
      </c>
      <c r="G24" s="43">
        <f t="shared" si="23"/>
        <v>5.3499999999999999E-2</v>
      </c>
      <c r="H24" s="43">
        <f t="shared" si="24"/>
        <v>0</v>
      </c>
      <c r="I24" s="43">
        <f t="shared" si="25"/>
        <v>5.3499999999999999E-2</v>
      </c>
      <c r="J24" s="43">
        <f t="shared" si="11"/>
        <v>0</v>
      </c>
      <c r="K24" s="43">
        <f t="shared" si="12"/>
        <v>0</v>
      </c>
      <c r="L24" s="43">
        <f t="shared" si="13"/>
        <v>0</v>
      </c>
      <c r="M24" s="43">
        <f t="shared" si="14"/>
        <v>0</v>
      </c>
      <c r="N24" s="43">
        <f t="shared" si="15"/>
        <v>5.3499999999999999E-2</v>
      </c>
      <c r="O24" s="43">
        <f t="shared" si="16"/>
        <v>0</v>
      </c>
      <c r="P24" s="43">
        <f t="shared" si="17"/>
        <v>5.0637750000000002E-2</v>
      </c>
      <c r="Q24" s="43">
        <f t="shared" si="18"/>
        <v>0.89586224999999997</v>
      </c>
    </row>
    <row r="25" spans="2:20" x14ac:dyDescent="0.35">
      <c r="B25" s="219">
        <v>0</v>
      </c>
      <c r="C25" s="43">
        <f t="shared" si="19"/>
        <v>0</v>
      </c>
      <c r="D25" s="43">
        <f t="shared" si="20"/>
        <v>0</v>
      </c>
      <c r="E25" s="43">
        <f t="shared" si="21"/>
        <v>0</v>
      </c>
      <c r="F25" s="43">
        <f t="shared" si="22"/>
        <v>0</v>
      </c>
      <c r="G25" s="43">
        <f t="shared" si="23"/>
        <v>5.3499999999999999E-2</v>
      </c>
      <c r="H25" s="43">
        <f t="shared" si="24"/>
        <v>0</v>
      </c>
      <c r="I25" s="83"/>
      <c r="J25" s="43">
        <f t="shared" si="11"/>
        <v>0</v>
      </c>
      <c r="K25" s="43">
        <f t="shared" si="12"/>
        <v>0</v>
      </c>
      <c r="L25" s="43">
        <f t="shared" si="13"/>
        <v>0</v>
      </c>
      <c r="M25" s="43">
        <f t="shared" si="14"/>
        <v>0</v>
      </c>
      <c r="N25" s="43">
        <f t="shared" si="15"/>
        <v>5.3499999999999999E-2</v>
      </c>
      <c r="O25" s="43">
        <f t="shared" si="16"/>
        <v>0</v>
      </c>
      <c r="P25" s="43">
        <f t="shared" si="17"/>
        <v>0</v>
      </c>
      <c r="Q25" s="229">
        <f t="shared" si="18"/>
        <v>0.94650000000000001</v>
      </c>
    </row>
    <row r="26" spans="2:20" ht="15.75" customHeight="1" x14ac:dyDescent="0.35">
      <c r="C26" s="296" t="s">
        <v>992</v>
      </c>
      <c r="D26" s="296"/>
      <c r="E26" s="296"/>
      <c r="F26" s="296"/>
      <c r="G26" s="296"/>
      <c r="H26" s="296"/>
      <c r="I26" s="296"/>
      <c r="J26" s="296"/>
      <c r="K26" s="296" t="s">
        <v>993</v>
      </c>
      <c r="L26" s="296"/>
      <c r="M26" s="296"/>
      <c r="N26" s="296"/>
      <c r="O26" s="296"/>
      <c r="P26" s="296"/>
      <c r="Q26" s="296"/>
    </row>
    <row r="27" spans="2:20" x14ac:dyDescent="0.35">
      <c r="B27" s="252" t="s">
        <v>769</v>
      </c>
      <c r="C27" s="258" t="s">
        <v>988</v>
      </c>
      <c r="D27" s="258"/>
      <c r="E27" s="258" t="s">
        <v>681</v>
      </c>
      <c r="F27" s="258"/>
      <c r="G27" s="258" t="s">
        <v>987</v>
      </c>
      <c r="H27" s="258"/>
      <c r="I27" s="220" t="s">
        <v>679</v>
      </c>
      <c r="J27" s="283" t="s">
        <v>36</v>
      </c>
      <c r="K27" s="221" t="s">
        <v>988</v>
      </c>
      <c r="L27" s="221" t="s">
        <v>681</v>
      </c>
      <c r="M27" s="221" t="s">
        <v>987</v>
      </c>
      <c r="N27" s="221" t="s">
        <v>679</v>
      </c>
      <c r="O27" s="283" t="s">
        <v>36</v>
      </c>
      <c r="P27" s="284" t="s">
        <v>999</v>
      </c>
      <c r="Q27" s="325" t="s">
        <v>998</v>
      </c>
    </row>
    <row r="28" spans="2:20" x14ac:dyDescent="0.35">
      <c r="B28" s="252"/>
      <c r="C28" s="219" t="s">
        <v>710</v>
      </c>
      <c r="D28" s="219" t="s">
        <v>825</v>
      </c>
      <c r="E28" s="219" t="s">
        <v>710</v>
      </c>
      <c r="F28" s="219" t="s">
        <v>825</v>
      </c>
      <c r="G28" s="219" t="s">
        <v>710</v>
      </c>
      <c r="H28" s="219" t="s">
        <v>825</v>
      </c>
      <c r="I28" s="219" t="s">
        <v>825</v>
      </c>
      <c r="J28" s="283"/>
      <c r="K28" s="219" t="s">
        <v>710</v>
      </c>
      <c r="L28" s="219" t="s">
        <v>710</v>
      </c>
      <c r="M28" s="219" t="s">
        <v>710</v>
      </c>
      <c r="N28" s="219" t="s">
        <v>825</v>
      </c>
      <c r="O28" s="283"/>
      <c r="P28" s="284"/>
      <c r="Q28" s="325"/>
    </row>
    <row r="29" spans="2:20" x14ac:dyDescent="0.35">
      <c r="B29" s="219">
        <v>5</v>
      </c>
      <c r="C29" s="43">
        <f t="shared" ref="C29:I33" si="26">J20+$Q20*C30</f>
        <v>0</v>
      </c>
      <c r="D29" s="43">
        <f t="shared" si="26"/>
        <v>0</v>
      </c>
      <c r="E29" s="43">
        <f t="shared" si="26"/>
        <v>0</v>
      </c>
      <c r="F29" s="43">
        <f t="shared" si="26"/>
        <v>0</v>
      </c>
      <c r="G29" s="43">
        <f t="shared" si="26"/>
        <v>0.24816405509114339</v>
      </c>
      <c r="H29" s="43">
        <f t="shared" si="26"/>
        <v>0</v>
      </c>
      <c r="I29" s="43">
        <f t="shared" si="26"/>
        <v>0.20566725313380185</v>
      </c>
      <c r="J29" s="229">
        <f>Q20*J30</f>
        <v>0.54616869177505456</v>
      </c>
      <c r="K29" s="228">
        <f>C29*$H$14</f>
        <v>0</v>
      </c>
      <c r="L29" s="221">
        <f>E29*$G$14</f>
        <v>0</v>
      </c>
      <c r="M29" s="221">
        <f>$F$14*G29</f>
        <v>-818.94138180077323</v>
      </c>
      <c r="N29" s="221">
        <f>MAX(I29*$E$14,$D$14)</f>
        <v>-1000</v>
      </c>
      <c r="O29" s="221">
        <f>$C$14</f>
        <v>1500</v>
      </c>
      <c r="P29" s="221">
        <f>SUM(K29:O29)</f>
        <v>-318.94138180077334</v>
      </c>
      <c r="Q29" s="221">
        <f>$C$9*$E$14+(1-$C$9)*P29</f>
        <v>-1467.9107607126496</v>
      </c>
    </row>
    <row r="30" spans="2:20" x14ac:dyDescent="0.35">
      <c r="B30" s="219">
        <v>4</v>
      </c>
      <c r="C30" s="43">
        <f t="shared" si="26"/>
        <v>0</v>
      </c>
      <c r="D30" s="43">
        <f t="shared" si="26"/>
        <v>0</v>
      </c>
      <c r="E30" s="43">
        <f t="shared" si="26"/>
        <v>0</v>
      </c>
      <c r="F30" s="43">
        <f t="shared" si="26"/>
        <v>0</v>
      </c>
      <c r="G30" s="43">
        <f t="shared" si="26"/>
        <v>0.21729239633787831</v>
      </c>
      <c r="H30" s="43">
        <f t="shared" si="26"/>
        <v>0</v>
      </c>
      <c r="I30" s="43">
        <f t="shared" si="26"/>
        <v>0.17305060363220109</v>
      </c>
      <c r="J30" s="229">
        <f>Q21*J31</f>
        <v>0.6096570000299204</v>
      </c>
      <c r="K30" s="228">
        <f t="shared" ref="K30:K34" si="27">C30*$H$14</f>
        <v>0</v>
      </c>
      <c r="L30" s="221">
        <f t="shared" ref="L30:L34" si="28">E30*$G$14</f>
        <v>0</v>
      </c>
      <c r="M30" s="221">
        <f t="shared" ref="M30:M34" si="29">$F$14*G30</f>
        <v>-717.06490791499846</v>
      </c>
      <c r="N30" s="221">
        <f t="shared" ref="N30:N34" si="30">MAX(I30*$E$14,$D$14)</f>
        <v>-1000</v>
      </c>
      <c r="O30" s="221">
        <f t="shared" ref="O30:O34" si="31">$C$14</f>
        <v>1500</v>
      </c>
      <c r="P30" s="221">
        <f t="shared" ref="P30:P34" si="32">SUM(K30:O30)</f>
        <v>-217.06490791499846</v>
      </c>
      <c r="Q30" s="221">
        <f t="shared" ref="Q30:Q34" si="33">$C$9*$E$14+(1-$C$9)*P30</f>
        <v>-1382.3345226485987</v>
      </c>
    </row>
    <row r="31" spans="2:20" x14ac:dyDescent="0.35">
      <c r="B31" s="219">
        <v>3</v>
      </c>
      <c r="C31" s="43">
        <f t="shared" si="26"/>
        <v>0</v>
      </c>
      <c r="D31" s="43">
        <f t="shared" si="26"/>
        <v>0</v>
      </c>
      <c r="E31" s="43">
        <f t="shared" si="26"/>
        <v>0</v>
      </c>
      <c r="F31" s="43">
        <f t="shared" si="26"/>
        <v>0</v>
      </c>
      <c r="G31" s="43">
        <f t="shared" si="26"/>
        <v>0.18283212216819977</v>
      </c>
      <c r="H31" s="43">
        <f t="shared" si="26"/>
        <v>0</v>
      </c>
      <c r="I31" s="43">
        <f t="shared" si="26"/>
        <v>0.13664249568747996</v>
      </c>
      <c r="J31" s="229">
        <f>Q22*J32</f>
        <v>0.68052538214432012</v>
      </c>
      <c r="K31" s="228">
        <f t="shared" si="27"/>
        <v>0</v>
      </c>
      <c r="L31" s="221">
        <f t="shared" si="28"/>
        <v>0</v>
      </c>
      <c r="M31" s="221">
        <f t="shared" si="29"/>
        <v>-603.34600315505929</v>
      </c>
      <c r="N31" s="221">
        <f t="shared" si="30"/>
        <v>-1000</v>
      </c>
      <c r="O31" s="221">
        <f t="shared" si="31"/>
        <v>1500</v>
      </c>
      <c r="P31" s="221">
        <f t="shared" si="32"/>
        <v>-103.34600315505941</v>
      </c>
      <c r="Q31" s="221">
        <f t="shared" si="33"/>
        <v>-1286.81064265025</v>
      </c>
    </row>
    <row r="32" spans="2:20" x14ac:dyDescent="0.35">
      <c r="B32" s="219">
        <v>2</v>
      </c>
      <c r="C32" s="43">
        <f t="shared" si="26"/>
        <v>0</v>
      </c>
      <c r="D32" s="43">
        <f t="shared" si="26"/>
        <v>0</v>
      </c>
      <c r="E32" s="43">
        <f t="shared" si="26"/>
        <v>0</v>
      </c>
      <c r="F32" s="43">
        <f t="shared" si="26"/>
        <v>0</v>
      </c>
      <c r="G32" s="43">
        <f t="shared" si="26"/>
        <v>0.14436608102216583</v>
      </c>
      <c r="H32" s="43">
        <f t="shared" si="26"/>
        <v>0</v>
      </c>
      <c r="I32" s="43">
        <f t="shared" si="26"/>
        <v>9.6002198649937504E-2</v>
      </c>
      <c r="J32" s="229">
        <f>Q23*J33</f>
        <v>0.75963172032789661</v>
      </c>
      <c r="K32" s="228">
        <f t="shared" si="27"/>
        <v>0</v>
      </c>
      <c r="L32" s="221">
        <f t="shared" si="28"/>
        <v>0</v>
      </c>
      <c r="M32" s="221">
        <f t="shared" si="29"/>
        <v>-476.40806737314722</v>
      </c>
      <c r="N32" s="221">
        <f t="shared" si="30"/>
        <v>-720.01648987453132</v>
      </c>
      <c r="O32" s="221">
        <f t="shared" si="31"/>
        <v>1500</v>
      </c>
      <c r="P32" s="221">
        <f t="shared" si="32"/>
        <v>303.57544275232158</v>
      </c>
      <c r="Q32" s="221">
        <f t="shared" si="33"/>
        <v>-944.99662808804987</v>
      </c>
    </row>
    <row r="33" spans="2:17" x14ac:dyDescent="0.35">
      <c r="B33" s="219">
        <v>1</v>
      </c>
      <c r="C33" s="43">
        <f t="shared" si="26"/>
        <v>0</v>
      </c>
      <c r="D33" s="43">
        <f t="shared" si="26"/>
        <v>0</v>
      </c>
      <c r="E33" s="43">
        <f t="shared" si="26"/>
        <v>0</v>
      </c>
      <c r="F33" s="43">
        <f t="shared" si="26"/>
        <v>0</v>
      </c>
      <c r="G33" s="43">
        <f t="shared" si="26"/>
        <v>0.101428630375</v>
      </c>
      <c r="H33" s="43">
        <f t="shared" si="26"/>
        <v>0</v>
      </c>
      <c r="I33" s="43">
        <f t="shared" si="26"/>
        <v>5.0637750000000002E-2</v>
      </c>
      <c r="J33" s="229">
        <f>Q24*J34</f>
        <v>0.84793361962500002</v>
      </c>
      <c r="K33" s="228">
        <f t="shared" si="27"/>
        <v>0</v>
      </c>
      <c r="L33" s="221">
        <f t="shared" si="28"/>
        <v>0</v>
      </c>
      <c r="M33" s="221">
        <f t="shared" si="29"/>
        <v>-334.71448023749997</v>
      </c>
      <c r="N33" s="221">
        <f t="shared" si="30"/>
        <v>-379.78312500000004</v>
      </c>
      <c r="O33" s="221">
        <f t="shared" si="31"/>
        <v>1500</v>
      </c>
      <c r="P33" s="221">
        <f t="shared" si="32"/>
        <v>785.50239476249999</v>
      </c>
      <c r="Q33" s="221">
        <f t="shared" si="33"/>
        <v>-540.17798839950001</v>
      </c>
    </row>
    <row r="34" spans="2:17" x14ac:dyDescent="0.35">
      <c r="B34" s="219">
        <v>0</v>
      </c>
      <c r="C34" s="43">
        <f t="shared" ref="C34:J34" si="34">J25</f>
        <v>0</v>
      </c>
      <c r="D34" s="43">
        <f t="shared" si="34"/>
        <v>0</v>
      </c>
      <c r="E34" s="43">
        <f t="shared" si="34"/>
        <v>0</v>
      </c>
      <c r="F34" s="43">
        <f t="shared" si="34"/>
        <v>0</v>
      </c>
      <c r="G34" s="43">
        <f t="shared" si="34"/>
        <v>5.3499999999999999E-2</v>
      </c>
      <c r="H34" s="43">
        <f t="shared" si="34"/>
        <v>0</v>
      </c>
      <c r="I34" s="43">
        <f t="shared" si="34"/>
        <v>0</v>
      </c>
      <c r="J34" s="229">
        <f t="shared" si="34"/>
        <v>0.94650000000000001</v>
      </c>
      <c r="K34" s="228">
        <f t="shared" si="27"/>
        <v>0</v>
      </c>
      <c r="L34" s="221">
        <f t="shared" si="28"/>
        <v>0</v>
      </c>
      <c r="M34" s="221">
        <f t="shared" si="29"/>
        <v>-176.54999999999998</v>
      </c>
      <c r="N34" s="221">
        <f t="shared" si="30"/>
        <v>0</v>
      </c>
      <c r="O34" s="221">
        <f t="shared" si="31"/>
        <v>1500</v>
      </c>
      <c r="P34" s="221">
        <f t="shared" si="32"/>
        <v>1323.45</v>
      </c>
      <c r="Q34" s="221">
        <f t="shared" si="33"/>
        <v>-88.301999999999907</v>
      </c>
    </row>
  </sheetData>
  <mergeCells count="41">
    <mergeCell ref="Q27:Q28"/>
    <mergeCell ref="P27:P28"/>
    <mergeCell ref="O27:O28"/>
    <mergeCell ref="Q18:Q19"/>
    <mergeCell ref="J27:J28"/>
    <mergeCell ref="K26:Q26"/>
    <mergeCell ref="C26:J26"/>
    <mergeCell ref="N18:O18"/>
    <mergeCell ref="L18:M18"/>
    <mergeCell ref="J18:K18"/>
    <mergeCell ref="G18:H18"/>
    <mergeCell ref="E18:F18"/>
    <mergeCell ref="C18:D18"/>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C6:E7"/>
    <mergeCell ref="C8:D8"/>
    <mergeCell ref="J6:Q6"/>
    <mergeCell ref="S15:T15"/>
    <mergeCell ref="B2:Q2"/>
    <mergeCell ref="S10:X10"/>
    <mergeCell ref="B3:Q4"/>
    <mergeCell ref="S6:U6"/>
    <mergeCell ref="F6:H6"/>
    <mergeCell ref="C9:D9"/>
    <mergeCell ref="O7:O8"/>
    <mergeCell ref="P7:P8"/>
    <mergeCell ref="N7:N8"/>
    <mergeCell ref="Q7:Q8"/>
  </mergeCells>
  <conditionalFormatting sqref="O9:P14">
    <cfRule type="cellIs" dxfId="19" priority="3" operator="lessThan">
      <formula>$D$14</formula>
    </cfRule>
    <cfRule type="cellIs" dxfId="18" priority="4" operator="greaterThan">
      <formula>$D$14</formula>
    </cfRule>
  </conditionalFormatting>
  <conditionalFormatting sqref="Q9:Q14">
    <cfRule type="cellIs" dxfId="17" priority="1" operator="lessThan">
      <formula>$D$14</formula>
    </cfRule>
    <cfRule type="cellIs" dxfId="16"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H17" sqref="AH17"/>
    </sheetView>
  </sheetViews>
  <sheetFormatPr defaultRowHeight="14.5" x14ac:dyDescent="0.35"/>
  <cols>
    <col min="14" max="14" width="9.1796875" customWidth="1"/>
  </cols>
  <sheetData>
    <row r="2" spans="2:26" ht="18.5" x14ac:dyDescent="0.45">
      <c r="B2" s="243" t="s">
        <v>947</v>
      </c>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2:26" ht="67.5" customHeight="1" x14ac:dyDescent="0.35">
      <c r="B3" s="244" t="s">
        <v>949</v>
      </c>
      <c r="C3" s="245"/>
      <c r="D3" s="245"/>
      <c r="E3" s="245"/>
      <c r="F3" s="245"/>
      <c r="G3" s="245"/>
      <c r="H3" s="245"/>
      <c r="I3" s="245"/>
      <c r="J3" s="245"/>
      <c r="K3" s="245"/>
      <c r="L3" s="245"/>
      <c r="M3" s="245"/>
      <c r="N3" s="245"/>
      <c r="O3" s="245"/>
      <c r="P3" s="245"/>
      <c r="Q3" s="245"/>
      <c r="R3" s="245"/>
      <c r="S3" s="245"/>
      <c r="T3" s="245"/>
      <c r="U3" s="245"/>
      <c r="V3" s="245"/>
      <c r="W3" s="245"/>
      <c r="X3" s="245"/>
      <c r="Y3" s="245"/>
      <c r="Z3" s="245"/>
    </row>
    <row r="4" spans="2:26" ht="95.25" customHeight="1" x14ac:dyDescent="0.35">
      <c r="B4" s="245"/>
      <c r="C4" s="245"/>
      <c r="D4" s="245"/>
      <c r="E4" s="245"/>
      <c r="F4" s="245"/>
      <c r="G4" s="245"/>
      <c r="H4" s="245"/>
      <c r="I4" s="245"/>
      <c r="J4" s="245"/>
      <c r="K4" s="245"/>
      <c r="L4" s="245"/>
      <c r="M4" s="245"/>
      <c r="N4" s="245"/>
      <c r="O4" s="245"/>
      <c r="P4" s="245"/>
      <c r="Q4" s="245"/>
      <c r="R4" s="245"/>
      <c r="S4" s="245"/>
      <c r="T4" s="245"/>
      <c r="U4" s="245"/>
      <c r="V4" s="245"/>
      <c r="W4" s="245"/>
      <c r="X4" s="245"/>
      <c r="Y4" s="245"/>
      <c r="Z4" s="245"/>
    </row>
    <row r="6" spans="2:26" x14ac:dyDescent="0.35">
      <c r="B6" s="235" t="s">
        <v>895</v>
      </c>
      <c r="C6" s="235"/>
      <c r="D6" s="235"/>
      <c r="E6" s="235"/>
      <c r="F6" s="235"/>
      <c r="G6" s="235"/>
      <c r="H6" s="235"/>
      <c r="I6" s="235"/>
      <c r="K6" s="326" t="s">
        <v>941</v>
      </c>
      <c r="L6" s="327"/>
      <c r="M6" s="327"/>
      <c r="N6" s="327"/>
      <c r="O6" s="327"/>
      <c r="P6" s="328"/>
      <c r="R6" s="329" t="s">
        <v>932</v>
      </c>
      <c r="S6" s="329"/>
      <c r="T6" s="329"/>
      <c r="U6" s="329"/>
      <c r="V6" s="329"/>
      <c r="W6" s="329"/>
    </row>
    <row r="7" spans="2:26" x14ac:dyDescent="0.35">
      <c r="B7" s="203" t="s">
        <v>894</v>
      </c>
      <c r="C7" s="206" t="s">
        <v>709</v>
      </c>
      <c r="D7" s="258" t="s">
        <v>712</v>
      </c>
      <c r="E7" s="258"/>
      <c r="F7" s="258"/>
      <c r="G7" s="258" t="s">
        <v>948</v>
      </c>
      <c r="H7" s="258"/>
      <c r="I7" s="258"/>
      <c r="K7" s="297" t="s">
        <v>684</v>
      </c>
      <c r="L7" s="297"/>
      <c r="M7" s="297"/>
      <c r="N7" s="204" t="s">
        <v>527</v>
      </c>
      <c r="O7" s="201" t="s">
        <v>153</v>
      </c>
      <c r="P7" s="204" t="s">
        <v>933</v>
      </c>
      <c r="R7" s="297" t="s">
        <v>684</v>
      </c>
      <c r="S7" s="297"/>
      <c r="T7" s="297"/>
      <c r="U7" s="204" t="s">
        <v>527</v>
      </c>
      <c r="V7" s="204" t="s">
        <v>153</v>
      </c>
      <c r="W7" s="204" t="s">
        <v>933</v>
      </c>
    </row>
    <row r="8" spans="2:26" x14ac:dyDescent="0.35">
      <c r="B8" s="202" t="s">
        <v>162</v>
      </c>
      <c r="C8" s="205">
        <v>0</v>
      </c>
      <c r="D8" s="201">
        <v>1</v>
      </c>
      <c r="E8" s="201">
        <v>2</v>
      </c>
      <c r="F8" s="201">
        <v>3</v>
      </c>
      <c r="G8" s="201">
        <v>1</v>
      </c>
      <c r="H8" s="201">
        <v>2</v>
      </c>
      <c r="I8" s="201">
        <v>3</v>
      </c>
      <c r="K8" s="330" t="s">
        <v>926</v>
      </c>
      <c r="L8" s="331"/>
      <c r="M8" s="332"/>
      <c r="N8" s="210">
        <v>0.26756520900750702</v>
      </c>
      <c r="O8" s="73">
        <f t="shared" ref="O8:O22" si="0">N8/$N$8</f>
        <v>1</v>
      </c>
      <c r="P8" s="73">
        <v>0.49416283799050992</v>
      </c>
      <c r="R8" s="330" t="s">
        <v>926</v>
      </c>
      <c r="S8" s="331"/>
      <c r="T8" s="332"/>
      <c r="U8" s="210">
        <v>0.53279890000129704</v>
      </c>
      <c r="V8" s="43">
        <f t="shared" ref="V8:V18" si="1">U8/$U$8</f>
        <v>1</v>
      </c>
      <c r="W8" s="73">
        <v>0.41</v>
      </c>
    </row>
    <row r="9" spans="2:26" x14ac:dyDescent="0.35">
      <c r="B9" s="22" t="s">
        <v>166</v>
      </c>
      <c r="C9" s="211">
        <v>6.2909757250968904E-3</v>
      </c>
      <c r="D9" s="211">
        <v>5.8363563079403401E-2</v>
      </c>
      <c r="E9" s="211">
        <v>0.181845826364603</v>
      </c>
      <c r="F9" s="211">
        <v>0.52380952380952295</v>
      </c>
      <c r="G9" s="210">
        <v>6.9917891296887205E-2</v>
      </c>
      <c r="H9" s="210">
        <v>0.27636654435976998</v>
      </c>
      <c r="I9" s="210">
        <v>0.76903134574593401</v>
      </c>
      <c r="K9" s="330" t="s">
        <v>927</v>
      </c>
      <c r="L9" s="331"/>
      <c r="M9" s="332"/>
      <c r="N9" s="211">
        <v>0.32832618025750998</v>
      </c>
      <c r="O9" s="73">
        <f t="shared" si="0"/>
        <v>1.2270884599510776</v>
      </c>
      <c r="P9" s="11"/>
      <c r="R9" s="330" t="s">
        <v>927</v>
      </c>
      <c r="S9" s="331"/>
      <c r="T9" s="332"/>
      <c r="U9" s="73">
        <v>0.57999999999999996</v>
      </c>
      <c r="V9" s="43">
        <f t="shared" si="1"/>
        <v>1.0885908360520038</v>
      </c>
      <c r="W9" s="11"/>
    </row>
    <row r="10" spans="2:26" x14ac:dyDescent="0.35">
      <c r="B10" s="201">
        <v>8</v>
      </c>
      <c r="C10" s="211">
        <v>4.4594482616143002E-2</v>
      </c>
      <c r="D10" s="211">
        <v>0.189633087586462</v>
      </c>
      <c r="E10" s="211">
        <v>0.37969949055265301</v>
      </c>
      <c r="F10" s="211">
        <v>0.69208353569694003</v>
      </c>
      <c r="G10" s="210">
        <v>0.26756520900750702</v>
      </c>
      <c r="H10" s="210">
        <v>0.53279890000129704</v>
      </c>
      <c r="I10" s="210">
        <v>0.88477326035965598</v>
      </c>
      <c r="K10" s="330" t="s">
        <v>928</v>
      </c>
      <c r="L10" s="331"/>
      <c r="M10" s="332"/>
      <c r="N10" s="43">
        <v>0.376694336450562</v>
      </c>
      <c r="O10" s="73">
        <f t="shared" si="0"/>
        <v>1.407859930100229</v>
      </c>
      <c r="P10" s="11"/>
      <c r="R10" s="330" t="s">
        <v>928</v>
      </c>
      <c r="S10" s="331"/>
      <c r="T10" s="332"/>
      <c r="U10" s="43">
        <v>0.724444444444444</v>
      </c>
      <c r="V10" s="43">
        <f t="shared" si="1"/>
        <v>1.3596958335362186</v>
      </c>
      <c r="W10" s="11"/>
    </row>
    <row r="11" spans="2:26" x14ac:dyDescent="0.35">
      <c r="B11" s="201">
        <v>12</v>
      </c>
      <c r="C11" s="211">
        <v>0.11762479993626899</v>
      </c>
      <c r="D11" s="211">
        <v>0.40968594828142102</v>
      </c>
      <c r="E11" s="211">
        <v>0.58925066680086502</v>
      </c>
      <c r="F11" s="211">
        <v>0.816255364806867</v>
      </c>
      <c r="G11" s="210">
        <v>0.457797055756549</v>
      </c>
      <c r="H11" s="210">
        <v>0.69041882504115903</v>
      </c>
      <c r="I11" s="210">
        <v>0.91924954742443299</v>
      </c>
      <c r="K11" s="330" t="s">
        <v>929</v>
      </c>
      <c r="L11" s="331"/>
      <c r="M11" s="332"/>
      <c r="N11" s="43">
        <v>0.32282211228221103</v>
      </c>
      <c r="O11" s="73">
        <f t="shared" si="0"/>
        <v>1.2065175195223294</v>
      </c>
      <c r="P11" s="211">
        <v>0.49505986950598602</v>
      </c>
      <c r="R11" s="330" t="s">
        <v>929</v>
      </c>
      <c r="S11" s="331"/>
      <c r="T11" s="332"/>
      <c r="U11" s="43">
        <v>0.59378273622459599</v>
      </c>
      <c r="V11" s="43">
        <f t="shared" si="1"/>
        <v>1.1144593883792751</v>
      </c>
      <c r="W11" s="211">
        <v>0.373245338361617</v>
      </c>
    </row>
    <row r="12" spans="2:26" x14ac:dyDescent="0.35">
      <c r="B12" s="201">
        <v>16</v>
      </c>
      <c r="C12" s="211">
        <v>0.194615529088707</v>
      </c>
      <c r="D12" s="211">
        <v>0.63208086973107003</v>
      </c>
      <c r="E12" s="211">
        <v>0.75869859918662397</v>
      </c>
      <c r="F12" s="211">
        <v>0.89971000483325203</v>
      </c>
      <c r="G12" s="210">
        <v>0.55220594552796598</v>
      </c>
      <c r="H12" s="210">
        <v>0.73412174204776504</v>
      </c>
      <c r="I12" s="210">
        <v>0.90559791332263195</v>
      </c>
      <c r="K12" s="330" t="s">
        <v>934</v>
      </c>
      <c r="L12" s="331"/>
      <c r="M12" s="332"/>
      <c r="N12" s="210">
        <v>0.170433101670732</v>
      </c>
      <c r="O12" s="73">
        <f t="shared" si="0"/>
        <v>0.6369778130083803</v>
      </c>
      <c r="P12" s="210">
        <v>0.49063377364569399</v>
      </c>
      <c r="R12" s="330" t="s">
        <v>934</v>
      </c>
      <c r="S12" s="331"/>
      <c r="T12" s="332"/>
      <c r="U12" s="210">
        <v>0.29849895496864898</v>
      </c>
      <c r="V12" s="43">
        <f t="shared" si="1"/>
        <v>0.56024694301719147</v>
      </c>
      <c r="W12" s="210">
        <v>0.56222686680600398</v>
      </c>
    </row>
    <row r="13" spans="2:26" x14ac:dyDescent="0.35">
      <c r="K13" s="330" t="s">
        <v>935</v>
      </c>
      <c r="L13" s="331"/>
      <c r="M13" s="332"/>
      <c r="N13" s="210">
        <v>0.242421612028972</v>
      </c>
      <c r="O13" s="73">
        <f t="shared" si="0"/>
        <v>0.90602815264435377</v>
      </c>
      <c r="P13" s="210">
        <v>0.51077804461676402</v>
      </c>
      <c r="R13" s="330" t="s">
        <v>935</v>
      </c>
      <c r="S13" s="331"/>
      <c r="T13" s="332"/>
      <c r="U13" s="210">
        <v>0.44446222151113901</v>
      </c>
      <c r="V13" s="43">
        <f t="shared" si="1"/>
        <v>0.83420258846265827</v>
      </c>
      <c r="W13" s="210">
        <v>0.49006039758409597</v>
      </c>
    </row>
    <row r="14" spans="2:26" x14ac:dyDescent="0.35">
      <c r="B14" s="329" t="s">
        <v>946</v>
      </c>
      <c r="C14" s="329"/>
      <c r="D14" s="329"/>
      <c r="E14" s="329"/>
      <c r="F14" s="329"/>
      <c r="G14" s="329"/>
      <c r="K14" s="330" t="s">
        <v>930</v>
      </c>
      <c r="L14" s="331"/>
      <c r="M14" s="332"/>
      <c r="N14" s="210">
        <v>0.38364671381749099</v>
      </c>
      <c r="O14" s="73">
        <f t="shared" si="0"/>
        <v>1.4338437917267752</v>
      </c>
      <c r="P14" s="11"/>
      <c r="R14" s="330" t="s">
        <v>930</v>
      </c>
      <c r="S14" s="331"/>
      <c r="T14" s="332"/>
      <c r="U14" s="210">
        <v>0.61929426999028803</v>
      </c>
      <c r="V14" s="43">
        <f t="shared" si="1"/>
        <v>1.1623414950533502</v>
      </c>
      <c r="W14" s="11"/>
    </row>
    <row r="15" spans="2:26" x14ac:dyDescent="0.35">
      <c r="B15" s="297" t="s">
        <v>684</v>
      </c>
      <c r="C15" s="297"/>
      <c r="D15" s="297"/>
      <c r="E15" s="204" t="s">
        <v>527</v>
      </c>
      <c r="F15" s="204" t="s">
        <v>153</v>
      </c>
      <c r="G15" s="204" t="s">
        <v>933</v>
      </c>
      <c r="K15" s="330" t="s">
        <v>931</v>
      </c>
      <c r="L15" s="331"/>
      <c r="M15" s="332"/>
      <c r="N15" s="210">
        <v>0.38364671381749099</v>
      </c>
      <c r="O15" s="73">
        <f t="shared" si="0"/>
        <v>1.4338437917267752</v>
      </c>
      <c r="P15" s="11"/>
      <c r="R15" s="330" t="s">
        <v>931</v>
      </c>
      <c r="S15" s="331"/>
      <c r="T15" s="332"/>
      <c r="U15" s="210">
        <v>0.66</v>
      </c>
      <c r="V15" s="43">
        <f t="shared" si="1"/>
        <v>1.238741296197108</v>
      </c>
      <c r="W15" s="11"/>
    </row>
    <row r="16" spans="2:26" x14ac:dyDescent="0.35">
      <c r="B16" s="330" t="s">
        <v>926</v>
      </c>
      <c r="C16" s="331"/>
      <c r="D16" s="332"/>
      <c r="E16" s="210">
        <v>0.11846821354461422</v>
      </c>
      <c r="F16" s="43">
        <f t="shared" ref="F16:F24" si="2">E16/$E$16</f>
        <v>1</v>
      </c>
      <c r="G16" s="73">
        <v>0.55737911085958625</v>
      </c>
      <c r="K16" s="294" t="s">
        <v>938</v>
      </c>
      <c r="L16" s="333"/>
      <c r="M16" s="295"/>
      <c r="N16" s="43">
        <v>0.19273920406435199</v>
      </c>
      <c r="O16" s="73">
        <f t="shared" si="0"/>
        <v>0.72034478914238942</v>
      </c>
      <c r="P16" s="43">
        <v>0.51767569856054196</v>
      </c>
      <c r="R16" s="294" t="s">
        <v>938</v>
      </c>
      <c r="S16" s="333"/>
      <c r="T16" s="295"/>
      <c r="U16" s="43">
        <v>0.41406874500399599</v>
      </c>
      <c r="V16" s="43">
        <f t="shared" si="1"/>
        <v>0.77715765742569665</v>
      </c>
      <c r="W16" s="43">
        <v>0.50119904076738597</v>
      </c>
    </row>
    <row r="17" spans="2:54" x14ac:dyDescent="0.35">
      <c r="B17" s="330" t="s">
        <v>928</v>
      </c>
      <c r="C17" s="331"/>
      <c r="D17" s="332"/>
      <c r="E17" s="43">
        <v>0.16789012550319601</v>
      </c>
      <c r="F17" s="43">
        <f t="shared" si="2"/>
        <v>1.4171744511026148</v>
      </c>
      <c r="G17" s="11"/>
      <c r="K17" s="294" t="s">
        <v>937</v>
      </c>
      <c r="L17" s="333"/>
      <c r="M17" s="295"/>
      <c r="N17" s="43">
        <v>0.23326761440282201</v>
      </c>
      <c r="O17" s="73">
        <f t="shared" si="0"/>
        <v>0.87181594074989499</v>
      </c>
      <c r="P17" s="43">
        <v>0.53704472346165799</v>
      </c>
      <c r="R17" s="294" t="s">
        <v>937</v>
      </c>
      <c r="S17" s="333"/>
      <c r="T17" s="295"/>
      <c r="U17" s="43">
        <v>0.48964771322620498</v>
      </c>
      <c r="V17" s="43">
        <f t="shared" si="1"/>
        <v>0.91901036812390757</v>
      </c>
      <c r="W17" s="43">
        <v>0.46446229913473402</v>
      </c>
    </row>
    <row r="18" spans="2:54" x14ac:dyDescent="0.35">
      <c r="B18" s="330" t="s">
        <v>934</v>
      </c>
      <c r="C18" s="331"/>
      <c r="D18" s="332"/>
      <c r="E18" s="210">
        <v>6.1043075322710201E-2</v>
      </c>
      <c r="F18" s="43">
        <f t="shared" si="2"/>
        <v>0.51526965332115726</v>
      </c>
      <c r="G18" s="210">
        <v>0.43098964490046798</v>
      </c>
      <c r="K18" s="294" t="s">
        <v>936</v>
      </c>
      <c r="L18" s="333"/>
      <c r="M18" s="295"/>
      <c r="N18" s="43">
        <v>0.232713599331522</v>
      </c>
      <c r="O18" s="73">
        <f t="shared" si="0"/>
        <v>0.86974536112052148</v>
      </c>
      <c r="P18" s="43">
        <v>0.52350114894505895</v>
      </c>
      <c r="R18" s="294" t="s">
        <v>936</v>
      </c>
      <c r="S18" s="333"/>
      <c r="T18" s="295"/>
      <c r="U18" s="43">
        <v>0.441176470588235</v>
      </c>
      <c r="V18" s="43">
        <f t="shared" si="1"/>
        <v>0.82803562580020529</v>
      </c>
      <c r="W18" s="43">
        <v>0.49732620320855597</v>
      </c>
    </row>
    <row r="19" spans="2:54" x14ac:dyDescent="0.35">
      <c r="B19" s="330" t="s">
        <v>935</v>
      </c>
      <c r="C19" s="331"/>
      <c r="D19" s="332"/>
      <c r="E19" s="210">
        <v>0.104308390022675</v>
      </c>
      <c r="F19" s="43">
        <f t="shared" si="2"/>
        <v>0.88047575718184745</v>
      </c>
      <c r="G19" s="210">
        <v>0.46185749865910403</v>
      </c>
      <c r="K19" s="294" t="s">
        <v>942</v>
      </c>
      <c r="L19" s="333"/>
      <c r="M19" s="295"/>
      <c r="N19" s="43">
        <v>0.27614445805544202</v>
      </c>
      <c r="O19" s="73">
        <f t="shared" si="0"/>
        <v>1.0320641427178012</v>
      </c>
      <c r="P19" s="43">
        <v>0.489542216777823</v>
      </c>
    </row>
    <row r="20" spans="2:54" x14ac:dyDescent="0.35">
      <c r="B20" s="330" t="s">
        <v>930</v>
      </c>
      <c r="C20" s="331"/>
      <c r="D20" s="332"/>
      <c r="E20" s="210">
        <v>0.19156756756756699</v>
      </c>
      <c r="F20" s="43">
        <f t="shared" si="2"/>
        <v>1.6170377001204979</v>
      </c>
      <c r="G20" s="11"/>
      <c r="K20" s="294" t="s">
        <v>943</v>
      </c>
      <c r="L20" s="333"/>
      <c r="M20" s="295"/>
      <c r="N20" s="43">
        <v>0.25644481002467601</v>
      </c>
      <c r="O20" s="73">
        <f t="shared" si="0"/>
        <v>0.95843854653570071</v>
      </c>
      <c r="P20" s="43">
        <v>0.49664852377535401</v>
      </c>
    </row>
    <row r="21" spans="2:54" x14ac:dyDescent="0.35">
      <c r="B21" s="330" t="s">
        <v>931</v>
      </c>
      <c r="C21" s="331"/>
      <c r="D21" s="332"/>
      <c r="E21" s="210">
        <v>0.160642570281124</v>
      </c>
      <c r="F21" s="43">
        <f t="shared" si="2"/>
        <v>1.3559972373570675</v>
      </c>
      <c r="G21" s="11"/>
      <c r="K21" s="294" t="s">
        <v>944</v>
      </c>
      <c r="L21" s="333"/>
      <c r="M21" s="295"/>
      <c r="N21" s="43">
        <v>0.23475389762316001</v>
      </c>
      <c r="O21" s="73">
        <f t="shared" si="0"/>
        <v>0.87737078558884529</v>
      </c>
      <c r="P21" s="43">
        <v>0.48840006122493601</v>
      </c>
    </row>
    <row r="22" spans="2:54" x14ac:dyDescent="0.35">
      <c r="B22" s="294" t="s">
        <v>938</v>
      </c>
      <c r="C22" s="333"/>
      <c r="D22" s="295"/>
      <c r="E22" s="43">
        <v>4.1259057971014403E-2</v>
      </c>
      <c r="F22" s="43">
        <f t="shared" si="2"/>
        <v>0.34827112468845123</v>
      </c>
      <c r="G22" s="43">
        <v>0.38170289855072398</v>
      </c>
      <c r="K22" s="294" t="s">
        <v>945</v>
      </c>
      <c r="L22" s="333"/>
      <c r="M22" s="295"/>
      <c r="N22" s="43">
        <v>0.16079295154185</v>
      </c>
      <c r="O22" s="73">
        <f t="shared" si="0"/>
        <v>0.60094865150176779</v>
      </c>
      <c r="P22" s="43">
        <v>0.445759911894273</v>
      </c>
    </row>
    <row r="23" spans="2:54" x14ac:dyDescent="0.35">
      <c r="B23" s="294" t="s">
        <v>937</v>
      </c>
      <c r="C23" s="333"/>
      <c r="D23" s="295"/>
      <c r="E23" s="43">
        <v>9.1448931116389506E-2</v>
      </c>
      <c r="F23" s="43">
        <f t="shared" si="2"/>
        <v>0.77192799975793125</v>
      </c>
      <c r="G23" s="43">
        <v>0.49904988123515398</v>
      </c>
    </row>
    <row r="24" spans="2:54" x14ac:dyDescent="0.35">
      <c r="B24" s="294" t="s">
        <v>936</v>
      </c>
      <c r="C24" s="333"/>
      <c r="D24" s="295"/>
      <c r="E24" s="43">
        <v>8.5368399081611299E-2</v>
      </c>
      <c r="F24" s="43">
        <f t="shared" si="2"/>
        <v>0.72060172536882405</v>
      </c>
      <c r="G24" s="43">
        <v>0.43508662074723398</v>
      </c>
    </row>
    <row r="27" spans="2:54" ht="18.5" x14ac:dyDescent="0.45">
      <c r="B27" s="243" t="s">
        <v>40</v>
      </c>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row>
    <row r="29" spans="2:54" x14ac:dyDescent="0.35">
      <c r="B29" s="235" t="s">
        <v>895</v>
      </c>
      <c r="C29" s="235"/>
      <c r="D29" s="235"/>
      <c r="E29" s="235"/>
      <c r="F29" s="235"/>
      <c r="G29" s="235"/>
      <c r="H29" s="235"/>
      <c r="I29" s="235"/>
      <c r="J29" s="235"/>
      <c r="K29" s="235"/>
      <c r="L29" s="235"/>
      <c r="M29" s="235"/>
      <c r="N29" s="235"/>
      <c r="O29" s="235"/>
      <c r="Q29" s="235" t="s">
        <v>904</v>
      </c>
      <c r="R29" s="235"/>
      <c r="S29" s="235"/>
      <c r="T29" s="235"/>
      <c r="U29" s="235"/>
      <c r="V29" s="235" t="s">
        <v>905</v>
      </c>
      <c r="W29" s="235"/>
      <c r="X29" s="235"/>
      <c r="Y29" s="235"/>
      <c r="Z29" s="235"/>
      <c r="AB29" s="235" t="s">
        <v>921</v>
      </c>
      <c r="AC29" s="235"/>
      <c r="AD29" s="235"/>
      <c r="AE29" s="235"/>
      <c r="AF29" s="235" t="s">
        <v>922</v>
      </c>
      <c r="AG29" s="235"/>
      <c r="AH29" s="235"/>
      <c r="AI29" s="235"/>
      <c r="AM29" s="235" t="s">
        <v>912</v>
      </c>
      <c r="AN29" s="235"/>
      <c r="AO29" s="235"/>
      <c r="AP29" s="235"/>
      <c r="AQ29" s="235"/>
      <c r="AR29" s="235" t="s">
        <v>913</v>
      </c>
      <c r="AS29" s="235"/>
      <c r="AT29" s="235"/>
      <c r="AU29" s="235"/>
      <c r="AV29" s="235"/>
      <c r="AW29" s="235" t="s">
        <v>914</v>
      </c>
      <c r="AX29" s="235"/>
      <c r="AY29" s="235"/>
      <c r="AZ29" s="235"/>
      <c r="BA29" s="235"/>
    </row>
    <row r="30" spans="2:54" x14ac:dyDescent="0.35">
      <c r="B30" s="188" t="s">
        <v>894</v>
      </c>
      <c r="C30" s="187" t="s">
        <v>709</v>
      </c>
      <c r="D30" s="258" t="s">
        <v>712</v>
      </c>
      <c r="E30" s="258"/>
      <c r="F30" s="258"/>
      <c r="G30" s="258" t="s">
        <v>411</v>
      </c>
      <c r="H30" s="258"/>
      <c r="I30" s="258"/>
      <c r="J30" s="258" t="s">
        <v>893</v>
      </c>
      <c r="K30" s="258"/>
      <c r="L30" s="258"/>
      <c r="M30" s="258" t="s">
        <v>896</v>
      </c>
      <c r="N30" s="258"/>
      <c r="O30" s="258"/>
      <c r="Q30" s="201" t="s">
        <v>898</v>
      </c>
      <c r="R30" s="201" t="s">
        <v>1</v>
      </c>
      <c r="S30" s="201" t="s">
        <v>899</v>
      </c>
      <c r="T30" s="201" t="s">
        <v>110</v>
      </c>
      <c r="U30" s="201" t="s">
        <v>900</v>
      </c>
      <c r="V30" s="201" t="s">
        <v>898</v>
      </c>
      <c r="W30" s="201" t="s">
        <v>1</v>
      </c>
      <c r="X30" s="201" t="s">
        <v>899</v>
      </c>
      <c r="Y30" s="201" t="s">
        <v>110</v>
      </c>
      <c r="Z30" s="201" t="s">
        <v>900</v>
      </c>
      <c r="AB30" s="201" t="s">
        <v>162</v>
      </c>
      <c r="AC30" s="201">
        <v>1</v>
      </c>
      <c r="AD30" s="201">
        <v>2</v>
      </c>
      <c r="AE30" s="201">
        <v>3</v>
      </c>
      <c r="AF30" s="201" t="s">
        <v>162</v>
      </c>
      <c r="AG30" s="201">
        <v>1</v>
      </c>
      <c r="AH30" s="201">
        <v>2</v>
      </c>
      <c r="AI30" s="201">
        <v>3</v>
      </c>
      <c r="AM30" s="201" t="s">
        <v>162</v>
      </c>
      <c r="AN30" s="201">
        <v>0</v>
      </c>
      <c r="AO30" s="201">
        <v>1</v>
      </c>
      <c r="AP30" s="201">
        <v>2</v>
      </c>
      <c r="AQ30" s="201">
        <v>3</v>
      </c>
      <c r="AR30" s="201" t="s">
        <v>162</v>
      </c>
      <c r="AS30" s="201">
        <v>0</v>
      </c>
      <c r="AT30" s="201">
        <v>1</v>
      </c>
      <c r="AU30" s="201">
        <v>2</v>
      </c>
      <c r="AV30" s="201">
        <v>3</v>
      </c>
      <c r="AW30" s="201" t="s">
        <v>162</v>
      </c>
      <c r="AX30" s="201">
        <v>0</v>
      </c>
      <c r="AY30" s="201">
        <v>1</v>
      </c>
      <c r="AZ30" s="201">
        <v>2</v>
      </c>
      <c r="BA30" s="201">
        <v>3</v>
      </c>
    </row>
    <row r="31" spans="2:54" x14ac:dyDescent="0.35">
      <c r="B31" s="202" t="s">
        <v>162</v>
      </c>
      <c r="C31" s="186">
        <v>0</v>
      </c>
      <c r="D31" s="186">
        <v>1</v>
      </c>
      <c r="E31" s="186">
        <v>2</v>
      </c>
      <c r="F31" s="186">
        <v>3</v>
      </c>
      <c r="G31" s="186">
        <v>1</v>
      </c>
      <c r="H31" s="186">
        <v>2</v>
      </c>
      <c r="I31" s="186">
        <v>3</v>
      </c>
      <c r="J31" s="186">
        <v>1</v>
      </c>
      <c r="K31" s="186">
        <v>2</v>
      </c>
      <c r="L31" s="186">
        <v>3</v>
      </c>
      <c r="M31" s="201">
        <v>1</v>
      </c>
      <c r="N31" s="201">
        <v>2</v>
      </c>
      <c r="O31" s="201">
        <v>3</v>
      </c>
      <c r="Q31" s="22" t="s">
        <v>493</v>
      </c>
      <c r="R31" s="43">
        <v>0</v>
      </c>
      <c r="S31" s="43">
        <v>5.9574468085106299E-3</v>
      </c>
      <c r="T31" s="43">
        <v>0</v>
      </c>
      <c r="U31" s="43">
        <v>0</v>
      </c>
      <c r="V31" s="22" t="s">
        <v>493</v>
      </c>
      <c r="W31" s="43">
        <v>0.11764705882352899</v>
      </c>
      <c r="X31" s="43">
        <v>0.10042553191489299</v>
      </c>
      <c r="Y31" s="43">
        <v>3.5714285714285698E-2</v>
      </c>
      <c r="Z31" s="43">
        <v>2.94117647058823E-2</v>
      </c>
      <c r="AB31" s="22" t="s">
        <v>493</v>
      </c>
      <c r="AC31" s="43">
        <v>4.3967327887981297E-3</v>
      </c>
      <c r="AD31" s="43">
        <v>7.2109654350417093E-2</v>
      </c>
      <c r="AE31" s="43">
        <v>0.45</v>
      </c>
      <c r="AF31" s="22" t="s">
        <v>493</v>
      </c>
      <c r="AG31" s="211">
        <v>9.785764294049E-2</v>
      </c>
      <c r="AH31" s="211">
        <v>0.44994040524433798</v>
      </c>
      <c r="AI31" s="211">
        <v>0.48749999999999999</v>
      </c>
      <c r="AM31" s="22" t="s">
        <v>493</v>
      </c>
      <c r="AN31" s="43">
        <v>0</v>
      </c>
      <c r="AO31" s="43">
        <v>1.51515151515151E-2</v>
      </c>
      <c r="AP31" s="43">
        <v>0.125</v>
      </c>
      <c r="AQ31" s="83"/>
      <c r="AR31" s="22" t="s">
        <v>493</v>
      </c>
      <c r="AS31" s="43">
        <v>5.6603773584905599E-2</v>
      </c>
      <c r="AT31" s="43">
        <v>0.30303030303030298</v>
      </c>
      <c r="AU31" s="83"/>
      <c r="AV31" s="83"/>
      <c r="AW31" s="22" t="s">
        <v>493</v>
      </c>
      <c r="AX31" s="83"/>
      <c r="AY31" s="43">
        <v>0</v>
      </c>
      <c r="AZ31" s="43">
        <v>0</v>
      </c>
      <c r="BA31" s="83"/>
      <c r="BB31" t="s">
        <v>908</v>
      </c>
    </row>
    <row r="32" spans="2:54" x14ac:dyDescent="0.35">
      <c r="B32" s="22" t="s">
        <v>493</v>
      </c>
      <c r="C32" s="211">
        <v>7.9650925189489295E-5</v>
      </c>
      <c r="D32" s="211">
        <v>2.0725388601036201E-2</v>
      </c>
      <c r="E32" s="211">
        <v>0.12087912087912001</v>
      </c>
      <c r="F32" s="211">
        <v>0.44444444444444398</v>
      </c>
      <c r="G32" s="211">
        <v>8.1869957285239606E-3</v>
      </c>
      <c r="H32" s="211">
        <v>0.100662251655629</v>
      </c>
      <c r="I32" s="211">
        <v>0.66666666666666596</v>
      </c>
      <c r="J32" s="211">
        <v>5.1244509516837396E-3</v>
      </c>
      <c r="K32" s="211">
        <v>3.9215686274509803E-2</v>
      </c>
      <c r="L32" s="211">
        <v>0.5</v>
      </c>
      <c r="M32" s="210">
        <v>7.9574141148062699E-3</v>
      </c>
      <c r="N32" s="210">
        <v>9.6774193548387094E-2</v>
      </c>
      <c r="O32" s="210">
        <v>0.65384615384615297</v>
      </c>
      <c r="Q32" s="201">
        <v>1</v>
      </c>
      <c r="R32" s="43">
        <v>3.4296913277804902E-3</v>
      </c>
      <c r="S32" s="43">
        <v>7.41890959282263E-3</v>
      </c>
      <c r="T32" s="43">
        <v>7.29483282674772E-3</v>
      </c>
      <c r="U32" s="43">
        <v>4.1493775933609898E-3</v>
      </c>
      <c r="V32" s="201">
        <v>1</v>
      </c>
      <c r="W32" s="43">
        <v>0.10632043116119499</v>
      </c>
      <c r="X32" s="43">
        <v>0.107487922705314</v>
      </c>
      <c r="Y32" s="43">
        <v>9.4832826747720297E-2</v>
      </c>
      <c r="Z32" s="43">
        <v>5.8091286307053902E-2</v>
      </c>
      <c r="AB32" s="201">
        <v>1</v>
      </c>
      <c r="AC32" s="43">
        <v>1.40817151178304E-2</v>
      </c>
      <c r="AD32" s="43">
        <v>0.104606112785191</v>
      </c>
      <c r="AE32" s="43">
        <v>0.57507082152974498</v>
      </c>
      <c r="AF32" s="201">
        <v>1</v>
      </c>
      <c r="AG32" s="211">
        <v>0.180218506743517</v>
      </c>
      <c r="AH32" s="211">
        <v>0.48798966853206999</v>
      </c>
      <c r="AI32" s="211">
        <v>0.37393767705382402</v>
      </c>
      <c r="AM32" s="201">
        <v>1</v>
      </c>
      <c r="AN32" s="43">
        <v>1.9138755980861199E-3</v>
      </c>
      <c r="AO32" s="43">
        <v>3.9115646258503403E-2</v>
      </c>
      <c r="AP32" s="43">
        <v>0.209302325581395</v>
      </c>
      <c r="AQ32" s="83"/>
      <c r="AR32" s="201">
        <v>1</v>
      </c>
      <c r="AS32" s="43">
        <v>0.10200956937798999</v>
      </c>
      <c r="AT32" s="43">
        <v>0.25</v>
      </c>
      <c r="AU32" s="43">
        <v>0.48837209302325502</v>
      </c>
      <c r="AV32" s="83"/>
      <c r="AW32" s="201">
        <v>1</v>
      </c>
      <c r="AX32" s="43">
        <v>0</v>
      </c>
      <c r="AY32" s="43">
        <v>0</v>
      </c>
      <c r="AZ32" s="43">
        <v>0</v>
      </c>
      <c r="BA32" s="43">
        <v>0</v>
      </c>
      <c r="BB32" t="s">
        <v>909</v>
      </c>
    </row>
    <row r="33" spans="2:54" x14ac:dyDescent="0.35">
      <c r="B33" s="186">
        <v>1</v>
      </c>
      <c r="C33" s="211">
        <v>2.1509629705140001E-4</v>
      </c>
      <c r="D33" s="211">
        <v>1.85185185185185E-2</v>
      </c>
      <c r="E33" s="211">
        <v>0.11664899257688199</v>
      </c>
      <c r="F33" s="211">
        <v>0.50925925925925897</v>
      </c>
      <c r="G33" s="211">
        <v>1.0016158435531899E-2</v>
      </c>
      <c r="H33" s="211">
        <v>0.154825926974242</v>
      </c>
      <c r="I33" s="211">
        <v>0.68243243243243201</v>
      </c>
      <c r="J33" s="211">
        <v>6.17223474086411E-3</v>
      </c>
      <c r="K33" s="211">
        <v>0.104693140794223</v>
      </c>
      <c r="L33" s="211">
        <v>0.45454545454545398</v>
      </c>
      <c r="M33" s="210">
        <v>9.6486215585802407E-3</v>
      </c>
      <c r="N33" s="210">
        <v>0.151181102362204</v>
      </c>
      <c r="O33" s="210">
        <v>0.66666666666666596</v>
      </c>
      <c r="Q33" s="201">
        <v>2</v>
      </c>
      <c r="R33" s="43">
        <v>1.5111827523675099E-2</v>
      </c>
      <c r="S33" s="43">
        <v>1.63432073544433E-2</v>
      </c>
      <c r="T33" s="43">
        <v>1.28342245989304E-2</v>
      </c>
      <c r="U33" s="43">
        <v>5.2083333333333296E-3</v>
      </c>
      <c r="V33" s="201">
        <v>2</v>
      </c>
      <c r="W33" s="43">
        <v>0.178118073745718</v>
      </c>
      <c r="X33" s="43">
        <v>0.174353736151488</v>
      </c>
      <c r="Y33" s="43">
        <v>0.165953654188948</v>
      </c>
      <c r="Z33" s="43">
        <v>7.9861111111111105E-2</v>
      </c>
      <c r="AB33" s="201">
        <v>2</v>
      </c>
      <c r="AC33" s="43">
        <v>3.4049836965362998E-2</v>
      </c>
      <c r="AD33" s="43">
        <v>0.16559130656252599</v>
      </c>
      <c r="AE33" s="43">
        <v>0.63019508057675999</v>
      </c>
      <c r="AF33" s="201">
        <v>2</v>
      </c>
      <c r="AG33" s="211">
        <v>0.27732156371789701</v>
      </c>
      <c r="AH33" s="211">
        <v>0.53438322438237496</v>
      </c>
      <c r="AI33" s="211">
        <v>0.34266327396098301</v>
      </c>
      <c r="AM33" s="201">
        <v>2</v>
      </c>
      <c r="AN33" s="43">
        <v>3.6335323124837698E-3</v>
      </c>
      <c r="AO33" s="43">
        <v>5.8068118369625901E-2</v>
      </c>
      <c r="AP33" s="43">
        <v>0.28286852589641398</v>
      </c>
      <c r="AQ33" s="43">
        <v>0.71428571428571397</v>
      </c>
      <c r="AR33" s="201">
        <v>2</v>
      </c>
      <c r="AS33" s="43">
        <v>0.15539839086426099</v>
      </c>
      <c r="AT33" s="43">
        <v>0.33668341708542698</v>
      </c>
      <c r="AU33" s="43">
        <v>0.42231075697211101</v>
      </c>
      <c r="AV33" s="83"/>
      <c r="AW33" s="201">
        <v>2</v>
      </c>
      <c r="AX33" s="43">
        <v>5.3571428571428499E-2</v>
      </c>
      <c r="AY33" s="43">
        <v>9.6153846153846107E-3</v>
      </c>
      <c r="AZ33" s="43">
        <v>1.4084507042253501E-2</v>
      </c>
      <c r="BA33" s="43">
        <v>0.1</v>
      </c>
      <c r="BB33" t="s">
        <v>910</v>
      </c>
    </row>
    <row r="34" spans="2:54" x14ac:dyDescent="0.35">
      <c r="B34" s="186">
        <v>2</v>
      </c>
      <c r="C34" s="211">
        <v>1.08252679349443E-3</v>
      </c>
      <c r="D34" s="211">
        <v>2.4996795282656002E-2</v>
      </c>
      <c r="E34" s="211">
        <v>0.13924891990694499</v>
      </c>
      <c r="F34" s="211">
        <v>0.47499999999999998</v>
      </c>
      <c r="G34" s="211">
        <v>2.11979308177105E-2</v>
      </c>
      <c r="H34" s="211">
        <v>0.16730445430889301</v>
      </c>
      <c r="I34" s="211">
        <v>0.72924187725631695</v>
      </c>
      <c r="J34" s="211">
        <v>1.4436803796195699E-2</v>
      </c>
      <c r="K34" s="211">
        <v>0.10376569037656901</v>
      </c>
      <c r="L34" s="211">
        <v>0.52777777777777701</v>
      </c>
      <c r="M34" s="210">
        <v>2.0407011205509602E-2</v>
      </c>
      <c r="N34" s="210">
        <v>0.16198022579061699</v>
      </c>
      <c r="O34" s="210">
        <v>0.71694915254237201</v>
      </c>
      <c r="Q34" s="201">
        <v>3</v>
      </c>
      <c r="R34" s="43">
        <v>3.6476109215016997E-2</v>
      </c>
      <c r="S34" s="43">
        <v>3.3934004212497003E-2</v>
      </c>
      <c r="T34" s="43">
        <v>2.9732655950695401E-2</v>
      </c>
      <c r="U34" s="43">
        <v>1.2884043607532199E-2</v>
      </c>
      <c r="V34" s="201">
        <v>3</v>
      </c>
      <c r="W34" s="43">
        <v>0.260132252559726</v>
      </c>
      <c r="X34" s="43">
        <v>0.25911537561432202</v>
      </c>
      <c r="Y34" s="43">
        <v>0.24618972266177999</v>
      </c>
      <c r="Z34" s="43">
        <v>0.149653121902874</v>
      </c>
      <c r="AB34" s="201">
        <v>3</v>
      </c>
      <c r="AC34" s="43">
        <v>6.1489296439755398E-2</v>
      </c>
      <c r="AD34" s="43">
        <v>0.24134258247760501</v>
      </c>
      <c r="AE34" s="43">
        <v>0.71734234234234195</v>
      </c>
      <c r="AF34" s="201">
        <v>3</v>
      </c>
      <c r="AG34" s="211">
        <v>0.36046138372316899</v>
      </c>
      <c r="AH34" s="211">
        <v>0.56049268079528003</v>
      </c>
      <c r="AI34" s="211">
        <v>0.26238738738738698</v>
      </c>
      <c r="AM34" s="201">
        <v>3</v>
      </c>
      <c r="AN34" s="43">
        <v>5.9565393241901602E-3</v>
      </c>
      <c r="AO34" s="43">
        <v>7.5251290410214597E-2</v>
      </c>
      <c r="AP34" s="43">
        <v>0.27627627627627599</v>
      </c>
      <c r="AQ34" s="43">
        <v>0.82857142857142796</v>
      </c>
      <c r="AR34" s="201">
        <v>3</v>
      </c>
      <c r="AS34" s="43">
        <v>0.201897268081038</v>
      </c>
      <c r="AT34" s="43">
        <v>0.37788644390111298</v>
      </c>
      <c r="AU34" s="43">
        <v>0.50750750750750695</v>
      </c>
      <c r="AV34" s="43">
        <v>0.14285714285714199</v>
      </c>
      <c r="AW34" s="201">
        <v>3</v>
      </c>
      <c r="AX34" s="43">
        <v>3.0864197530864099E-2</v>
      </c>
      <c r="AY34" s="43">
        <v>3.6101083032490898E-3</v>
      </c>
      <c r="AZ34" s="43">
        <v>1.0869565217391301E-2</v>
      </c>
      <c r="BA34" s="43">
        <v>3.4482758620689599E-2</v>
      </c>
      <c r="BB34" t="s">
        <v>911</v>
      </c>
    </row>
    <row r="35" spans="2:54" x14ac:dyDescent="0.35">
      <c r="B35" s="186">
        <v>3</v>
      </c>
      <c r="C35" s="211">
        <v>2.90163739319477E-3</v>
      </c>
      <c r="D35" s="211">
        <v>3.9466158245948499E-2</v>
      </c>
      <c r="E35" s="211">
        <v>0.15132496513249599</v>
      </c>
      <c r="F35" s="211">
        <v>0.48605150214592202</v>
      </c>
      <c r="G35" s="211">
        <v>4.2201435718947099E-2</v>
      </c>
      <c r="H35" s="211">
        <v>0.21925081749603301</v>
      </c>
      <c r="I35" s="211">
        <v>0.73391630231105498</v>
      </c>
      <c r="J35" s="211">
        <v>3.1875316441763703E-2</v>
      </c>
      <c r="K35" s="211">
        <v>0.14691249634181999</v>
      </c>
      <c r="L35" s="211">
        <v>0.52592592592592502</v>
      </c>
      <c r="M35" s="210">
        <v>4.0698214726344502E-2</v>
      </c>
      <c r="N35" s="210">
        <v>0.21204524253731299</v>
      </c>
      <c r="O35" s="210">
        <v>0.717741935483871</v>
      </c>
      <c r="Q35" s="201">
        <v>4</v>
      </c>
      <c r="R35" s="43">
        <v>6.5817005896899303E-2</v>
      </c>
      <c r="S35" s="43">
        <v>6.06621685234583E-2</v>
      </c>
      <c r="T35" s="43">
        <v>5.4526255159834801E-2</v>
      </c>
      <c r="U35" s="43">
        <v>2.7846534653465298E-2</v>
      </c>
      <c r="V35" s="201">
        <v>4</v>
      </c>
      <c r="W35" s="43">
        <v>0.34563439223891901</v>
      </c>
      <c r="X35" s="43">
        <v>0.34137768711752697</v>
      </c>
      <c r="Y35" s="43">
        <v>0.32470960929250198</v>
      </c>
      <c r="Z35" s="43">
        <v>0.21720297029702901</v>
      </c>
      <c r="AB35" s="201">
        <v>4</v>
      </c>
      <c r="AC35" s="43">
        <v>0.100467059046895</v>
      </c>
      <c r="AD35" s="43">
        <v>0.32234516513627098</v>
      </c>
      <c r="AE35" s="43">
        <v>0.77141017385705002</v>
      </c>
      <c r="AF35" s="201">
        <v>4</v>
      </c>
      <c r="AG35" s="211">
        <v>0.42960318967153899</v>
      </c>
      <c r="AH35" s="211">
        <v>0.54270116505260502</v>
      </c>
      <c r="AI35" s="211">
        <v>0.22193603777634599</v>
      </c>
      <c r="AM35" s="201">
        <v>4</v>
      </c>
      <c r="AN35" s="43">
        <v>9.9531780076821692E-3</v>
      </c>
      <c r="AO35" s="43">
        <v>0.104502973661852</v>
      </c>
      <c r="AP35" s="43">
        <v>0.31705298013244998</v>
      </c>
      <c r="AQ35" s="43">
        <v>0.859375</v>
      </c>
      <c r="AR35" s="201">
        <v>4</v>
      </c>
      <c r="AS35" s="43">
        <v>0.26189474864720802</v>
      </c>
      <c r="AT35" s="43">
        <v>0.42548853016142701</v>
      </c>
      <c r="AU35" s="43">
        <v>0.51903973509933699</v>
      </c>
      <c r="AV35" s="43">
        <v>0.140625</v>
      </c>
      <c r="AW35" s="201">
        <v>4</v>
      </c>
      <c r="AX35" s="43">
        <v>3.0985915492957702E-2</v>
      </c>
      <c r="AY35" s="43">
        <v>4.8780487804877997E-3</v>
      </c>
      <c r="AZ35" s="43">
        <v>2.87206266318537E-2</v>
      </c>
      <c r="BA35" s="43">
        <v>0.12727272727272701</v>
      </c>
    </row>
    <row r="36" spans="2:54" x14ac:dyDescent="0.35">
      <c r="B36" s="186">
        <v>4</v>
      </c>
      <c r="C36" s="211">
        <v>6.2909757250968904E-3</v>
      </c>
      <c r="D36" s="211">
        <v>5.8363563079403401E-2</v>
      </c>
      <c r="E36" s="211">
        <v>0.181845826364603</v>
      </c>
      <c r="F36" s="211">
        <v>0.52380952380952295</v>
      </c>
      <c r="G36" s="211">
        <v>7.2682492600269794E-2</v>
      </c>
      <c r="H36" s="211">
        <v>0.28442783413418699</v>
      </c>
      <c r="I36" s="211">
        <v>0.78504914640455203</v>
      </c>
      <c r="J36" s="211">
        <v>5.7801794847052002E-2</v>
      </c>
      <c r="K36" s="211">
        <v>0.21664029535864901</v>
      </c>
      <c r="L36" s="211">
        <v>0.60477453580901797</v>
      </c>
      <c r="M36" s="210">
        <v>6.9917891296887205E-2</v>
      </c>
      <c r="N36" s="210">
        <v>0.27636654435976998</v>
      </c>
      <c r="O36" s="210">
        <v>0.76903134574593401</v>
      </c>
      <c r="Q36" s="201">
        <v>5</v>
      </c>
      <c r="R36" s="43">
        <v>0.10800135904187499</v>
      </c>
      <c r="S36" s="43">
        <v>9.7857884306879306E-2</v>
      </c>
      <c r="T36" s="43">
        <v>8.8490037872550595E-2</v>
      </c>
      <c r="U36" s="43">
        <v>5.1203501094091899E-2</v>
      </c>
      <c r="V36" s="201">
        <v>5</v>
      </c>
      <c r="W36" s="43">
        <v>0.40911407457742199</v>
      </c>
      <c r="X36" s="43">
        <v>0.40719071435311799</v>
      </c>
      <c r="Y36" s="43">
        <v>0.39087765519512502</v>
      </c>
      <c r="Z36" s="43">
        <v>0.284901531728665</v>
      </c>
      <c r="AB36" s="201">
        <v>5</v>
      </c>
      <c r="AC36" s="43">
        <v>0.14807160798743199</v>
      </c>
      <c r="AD36" s="43">
        <v>0.39679952030280802</v>
      </c>
      <c r="AE36" s="43">
        <v>0.82396426921299804</v>
      </c>
      <c r="AF36" s="201">
        <v>5</v>
      </c>
      <c r="AG36" s="211">
        <v>0.47592765274662502</v>
      </c>
      <c r="AH36" s="211">
        <v>0.51224539509434597</v>
      </c>
      <c r="AI36" s="211">
        <v>0.17064531033420599</v>
      </c>
      <c r="AM36" s="201">
        <v>5</v>
      </c>
      <c r="AN36" s="43">
        <v>1.44567862564151E-2</v>
      </c>
      <c r="AO36" s="43">
        <v>0.120589717741935</v>
      </c>
      <c r="AP36" s="43">
        <v>0.365461847389558</v>
      </c>
      <c r="AQ36" s="43">
        <v>0.84684684684684597</v>
      </c>
      <c r="AR36" s="201">
        <v>5</v>
      </c>
      <c r="AS36" s="43">
        <v>0.30643567934847998</v>
      </c>
      <c r="AT36" s="43">
        <v>0.45211693548387</v>
      </c>
      <c r="AU36" s="43">
        <v>0.51921973608720595</v>
      </c>
      <c r="AV36" s="43">
        <v>0.144144144144144</v>
      </c>
      <c r="AW36" s="201">
        <v>5</v>
      </c>
      <c r="AX36" s="43">
        <v>4.33333333333333E-2</v>
      </c>
      <c r="AY36" s="43">
        <v>1.8808777429466999E-2</v>
      </c>
      <c r="AZ36" s="43">
        <v>3.7676609105180503E-2</v>
      </c>
      <c r="BA36" s="43">
        <v>7.4468085106382906E-2</v>
      </c>
    </row>
    <row r="37" spans="2:54" x14ac:dyDescent="0.35">
      <c r="B37" s="186">
        <v>5</v>
      </c>
      <c r="C37" s="211">
        <v>1.1850927290178E-2</v>
      </c>
      <c r="D37" s="211">
        <v>8.1628864065352594E-2</v>
      </c>
      <c r="E37" s="211">
        <v>0.22805794792651901</v>
      </c>
      <c r="F37" s="211">
        <v>0.56461066145687899</v>
      </c>
      <c r="G37" s="211">
        <v>0.114787825298762</v>
      </c>
      <c r="H37" s="211">
        <v>0.35225569768975301</v>
      </c>
      <c r="I37" s="211">
        <v>0.81451835495445701</v>
      </c>
      <c r="J37" s="211">
        <v>9.4125494119608799E-2</v>
      </c>
      <c r="K37" s="211">
        <v>0.21664029535864901</v>
      </c>
      <c r="L37" s="211">
        <v>0.65254237288135597</v>
      </c>
      <c r="M37" s="210">
        <v>0.109971120404817</v>
      </c>
      <c r="N37" s="210">
        <v>0.34327820971656497</v>
      </c>
      <c r="O37" s="210">
        <v>0.79794350842418205</v>
      </c>
      <c r="Q37" s="201">
        <v>6</v>
      </c>
      <c r="R37" s="43">
        <v>0.159349949899799</v>
      </c>
      <c r="S37" s="43">
        <v>0.143214215973442</v>
      </c>
      <c r="T37" s="43">
        <v>0.133227148949288</v>
      </c>
      <c r="U37" s="43">
        <v>8.0402010050251202E-2</v>
      </c>
      <c r="V37" s="201">
        <v>6</v>
      </c>
      <c r="W37" s="43">
        <v>0.45766533066132198</v>
      </c>
      <c r="X37" s="43">
        <v>0.45996875610232302</v>
      </c>
      <c r="Y37" s="43">
        <v>0.440887838462724</v>
      </c>
      <c r="Z37" s="43">
        <v>0.35108877721942999</v>
      </c>
      <c r="AB37" s="201">
        <v>6</v>
      </c>
      <c r="AC37" s="43">
        <v>0.20131002263642001</v>
      </c>
      <c r="AD37" s="43">
        <v>0.47400535577658698</v>
      </c>
      <c r="AE37" s="43">
        <v>0.86552758575714095</v>
      </c>
      <c r="AF37" s="201">
        <v>6</v>
      </c>
      <c r="AG37" s="211">
        <v>0.50224919327650097</v>
      </c>
      <c r="AH37" s="211">
        <v>0.46283473603672498</v>
      </c>
      <c r="AI37" s="211">
        <v>0.13016825355419301</v>
      </c>
      <c r="AM37" s="201">
        <v>6</v>
      </c>
      <c r="AN37" s="43">
        <v>1.9954022988505699E-2</v>
      </c>
      <c r="AO37" s="43">
        <v>0.14464864864864799</v>
      </c>
      <c r="AP37" s="43">
        <v>0.39201053555750598</v>
      </c>
      <c r="AQ37" s="43">
        <v>0.85185185185185097</v>
      </c>
      <c r="AR37" s="201">
        <v>6</v>
      </c>
      <c r="AS37" s="43">
        <v>0.34558620689655101</v>
      </c>
      <c r="AT37" s="43">
        <v>0.476108108108108</v>
      </c>
      <c r="AU37" s="43">
        <v>0.50658472344161498</v>
      </c>
      <c r="AV37" s="43">
        <v>0.137566137566137</v>
      </c>
      <c r="AW37" s="201">
        <v>6</v>
      </c>
      <c r="AX37" s="43">
        <v>3.4562211981566802E-2</v>
      </c>
      <c r="AY37" s="43">
        <v>1.9431988041853501E-2</v>
      </c>
      <c r="AZ37" s="43">
        <v>4.36730123180291E-2</v>
      </c>
      <c r="BA37" s="43">
        <v>8.0745341614906804E-2</v>
      </c>
    </row>
    <row r="38" spans="2:54" x14ac:dyDescent="0.35">
      <c r="B38" s="186">
        <v>6</v>
      </c>
      <c r="C38" s="211">
        <v>1.9901075901203501E-2</v>
      </c>
      <c r="D38" s="211">
        <v>0.11115959419657399</v>
      </c>
      <c r="E38" s="211">
        <v>0.27440947911056301</v>
      </c>
      <c r="F38" s="211">
        <v>0.60879202068710703</v>
      </c>
      <c r="G38" s="211">
        <v>0.164969179647449</v>
      </c>
      <c r="H38" s="211">
        <v>0.42010113299368801</v>
      </c>
      <c r="I38" s="211">
        <v>0.84975897161221203</v>
      </c>
      <c r="J38" s="211">
        <v>0.139569994038448</v>
      </c>
      <c r="K38" s="211">
        <v>0.35477377739146299</v>
      </c>
      <c r="L38" s="211">
        <v>0.71796610169491504</v>
      </c>
      <c r="M38" s="210">
        <v>0.15772684023109501</v>
      </c>
      <c r="N38" s="210">
        <v>0.40886304075802499</v>
      </c>
      <c r="O38" s="210">
        <v>0.83442454839473001</v>
      </c>
      <c r="Q38" s="201">
        <v>7</v>
      </c>
      <c r="R38" s="43">
        <v>0.216681522984846</v>
      </c>
      <c r="S38" s="43">
        <v>0.19831051764747501</v>
      </c>
      <c r="T38" s="43">
        <v>0.18115810902510701</v>
      </c>
      <c r="U38" s="43">
        <v>0.11206386753400301</v>
      </c>
      <c r="V38" s="201">
        <v>7</v>
      </c>
      <c r="W38" s="43">
        <v>0.48328027505411902</v>
      </c>
      <c r="X38" s="43">
        <v>0.487718490445747</v>
      </c>
      <c r="Y38" s="43">
        <v>0.47529970594887999</v>
      </c>
      <c r="Z38" s="43">
        <v>0.398876404494382</v>
      </c>
      <c r="AB38" s="201">
        <v>7</v>
      </c>
      <c r="AC38" s="43">
        <v>0.26349125918418997</v>
      </c>
      <c r="AD38" s="43">
        <v>0.539259007477906</v>
      </c>
      <c r="AE38" s="43">
        <v>0.887751134154245</v>
      </c>
      <c r="AF38" s="201">
        <v>7</v>
      </c>
      <c r="AG38" s="211">
        <v>0.50421493884883795</v>
      </c>
      <c r="AH38" s="211">
        <v>0.41617097212780402</v>
      </c>
      <c r="AI38" s="211">
        <v>0.108749189889825</v>
      </c>
      <c r="AM38" s="201">
        <v>7</v>
      </c>
      <c r="AN38" s="43">
        <v>2.3358896784633699E-2</v>
      </c>
      <c r="AO38" s="43">
        <v>0.17740789607226201</v>
      </c>
      <c r="AP38" s="43">
        <v>0.42117647058823499</v>
      </c>
      <c r="AQ38" s="43">
        <v>0.87845303867403302</v>
      </c>
      <c r="AR38" s="201">
        <v>7</v>
      </c>
      <c r="AS38" s="43">
        <v>0.36996646262811</v>
      </c>
      <c r="AT38" s="43">
        <v>0.50715518116309699</v>
      </c>
      <c r="AU38" s="43">
        <v>0.496470588235294</v>
      </c>
      <c r="AV38" s="43">
        <v>0.11049723756906001</v>
      </c>
      <c r="AW38" s="201">
        <v>7</v>
      </c>
      <c r="AX38" s="43">
        <v>3.2128514056224897E-2</v>
      </c>
      <c r="AY38" s="43">
        <v>2.7459954233409599E-2</v>
      </c>
      <c r="AZ38" s="43">
        <v>4.9348230912476698E-2</v>
      </c>
      <c r="BA38" s="43">
        <v>0.11949685534591099</v>
      </c>
    </row>
    <row r="39" spans="2:54" x14ac:dyDescent="0.35">
      <c r="B39" s="186">
        <v>7</v>
      </c>
      <c r="C39" s="211">
        <v>3.0816651526262201E-2</v>
      </c>
      <c r="D39" s="211">
        <v>0.14710284370322799</v>
      </c>
      <c r="E39" s="211">
        <v>0.32608329685869097</v>
      </c>
      <c r="F39" s="211">
        <v>0.64728953634962805</v>
      </c>
      <c r="G39" s="211">
        <v>0.22114021086091201</v>
      </c>
      <c r="H39" s="211">
        <v>0.48739034617594301</v>
      </c>
      <c r="I39" s="211">
        <v>0.878249248245907</v>
      </c>
      <c r="J39" s="211">
        <v>0.19167241122960599</v>
      </c>
      <c r="K39" s="211">
        <v>0.42075534759358202</v>
      </c>
      <c r="L39" s="211">
        <v>0.75923619759236105</v>
      </c>
      <c r="M39" s="210">
        <v>0.21122860935823501</v>
      </c>
      <c r="N39" s="210">
        <v>0.473784777905921</v>
      </c>
      <c r="O39" s="210">
        <v>0.86174743870150805</v>
      </c>
      <c r="Q39" s="201">
        <v>8</v>
      </c>
      <c r="R39" s="43">
        <v>0.27614445805544202</v>
      </c>
      <c r="S39" s="43">
        <v>0.25644481002467601</v>
      </c>
      <c r="T39" s="43">
        <v>0.23475389762316001</v>
      </c>
      <c r="U39" s="43">
        <v>0.16079295154185</v>
      </c>
      <c r="V39" s="201">
        <v>8</v>
      </c>
      <c r="W39" s="43">
        <v>0.489542216777823</v>
      </c>
      <c r="X39" s="43">
        <v>0.49664852377535401</v>
      </c>
      <c r="Y39" s="43">
        <v>0.48840006122493601</v>
      </c>
      <c r="Z39" s="43">
        <v>0.445759911894273</v>
      </c>
      <c r="AB39" s="201">
        <v>8</v>
      </c>
      <c r="AC39" s="43">
        <v>0.32282211228221103</v>
      </c>
      <c r="AD39" s="43">
        <v>0.59378273622459599</v>
      </c>
      <c r="AE39" s="43">
        <v>0.90609507144940205</v>
      </c>
      <c r="AF39" s="201">
        <v>8</v>
      </c>
      <c r="AG39" s="211">
        <v>0.49505986950598602</v>
      </c>
      <c r="AH39" s="211">
        <v>0.373245338361617</v>
      </c>
      <c r="AI39" s="211">
        <v>9.1280256634587303E-2</v>
      </c>
      <c r="AM39" s="201">
        <v>8</v>
      </c>
      <c r="AN39" s="43">
        <v>2.9258810461476301E-2</v>
      </c>
      <c r="AO39" s="43">
        <v>0.19273920406435199</v>
      </c>
      <c r="AP39" s="43">
        <v>0.41406874500399599</v>
      </c>
      <c r="AQ39" s="43">
        <v>0.90476190476190399</v>
      </c>
      <c r="AR39" s="201">
        <v>8</v>
      </c>
      <c r="AS39" s="43">
        <v>0.38553973543370601</v>
      </c>
      <c r="AT39" s="43">
        <v>0.51767569856054196</v>
      </c>
      <c r="AU39" s="43">
        <v>0.50119904076738597</v>
      </c>
      <c r="AV39" s="43">
        <v>8.5714285714285701E-2</v>
      </c>
      <c r="AW39" s="201">
        <v>8</v>
      </c>
      <c r="AX39" s="43">
        <v>4.2277825711820503E-2</v>
      </c>
      <c r="AY39" s="43">
        <v>3.4596375617792399E-2</v>
      </c>
      <c r="AZ39" s="43">
        <v>5.9845559845559802E-2</v>
      </c>
      <c r="BA39" s="43">
        <v>0.13157894736842099</v>
      </c>
    </row>
    <row r="40" spans="2:54" x14ac:dyDescent="0.35">
      <c r="B40" s="186">
        <v>8</v>
      </c>
      <c r="C40" s="211">
        <v>4.4594482616143002E-2</v>
      </c>
      <c r="D40" s="211">
        <v>0.189633087586462</v>
      </c>
      <c r="E40" s="211">
        <v>0.37969949055265301</v>
      </c>
      <c r="F40" s="211">
        <v>0.69208353569694003</v>
      </c>
      <c r="G40" s="211">
        <v>0.27988598040790102</v>
      </c>
      <c r="H40" s="211">
        <v>0.54745564753322695</v>
      </c>
      <c r="I40" s="211">
        <v>0.89964615116886104</v>
      </c>
      <c r="J40" s="211">
        <v>0.24782052024423001</v>
      </c>
      <c r="K40" s="211">
        <v>0.48618604777268598</v>
      </c>
      <c r="L40" s="211">
        <v>0.80527131782945705</v>
      </c>
      <c r="M40" s="210">
        <v>0.26756520900750702</v>
      </c>
      <c r="N40" s="210">
        <v>0.53279890000129704</v>
      </c>
      <c r="O40" s="210">
        <v>0.88477326035965598</v>
      </c>
      <c r="Q40" s="201">
        <v>9</v>
      </c>
      <c r="R40" s="43">
        <v>0.33677238846750701</v>
      </c>
      <c r="S40" s="43">
        <v>0.313553545439472</v>
      </c>
      <c r="T40" s="43">
        <v>0.288423925403684</v>
      </c>
      <c r="U40" s="43">
        <v>0.21416430594900801</v>
      </c>
      <c r="V40" s="201">
        <v>9</v>
      </c>
      <c r="W40" s="43">
        <v>0.47854597914708502</v>
      </c>
      <c r="X40" s="43">
        <v>0.49039258672463598</v>
      </c>
      <c r="Y40" s="43">
        <v>0.48664998862860998</v>
      </c>
      <c r="Z40" s="43">
        <v>0.45269121813031099</v>
      </c>
      <c r="AB40" s="201">
        <v>9</v>
      </c>
      <c r="AC40" s="43">
        <v>0.37953111759721297</v>
      </c>
      <c r="AD40" s="43">
        <v>0.63902864426108497</v>
      </c>
      <c r="AE40" s="43">
        <v>0.92162579317441196</v>
      </c>
      <c r="AF40" s="201">
        <v>9</v>
      </c>
      <c r="AG40" s="211">
        <v>0.47543545805479698</v>
      </c>
      <c r="AH40" s="211">
        <v>0.33504393908901797</v>
      </c>
      <c r="AI40" s="211">
        <v>7.7688218144400606E-2</v>
      </c>
      <c r="AM40" s="201">
        <v>9</v>
      </c>
      <c r="AN40" s="43">
        <v>3.1309428658049199E-2</v>
      </c>
      <c r="AO40" s="43">
        <v>0.20431818181818101</v>
      </c>
      <c r="AP40" s="43">
        <v>0.41091832416419799</v>
      </c>
      <c r="AQ40" s="43">
        <v>0.85840707964601703</v>
      </c>
      <c r="AR40" s="201">
        <v>9</v>
      </c>
      <c r="AS40" s="43">
        <v>0.39390348096904798</v>
      </c>
      <c r="AT40" s="43">
        <v>0.51863636363636301</v>
      </c>
      <c r="AU40" s="43">
        <v>0.51079136690647398</v>
      </c>
      <c r="AV40" s="43">
        <v>0.12831858407079599</v>
      </c>
      <c r="AW40" s="201">
        <v>9</v>
      </c>
      <c r="AX40" s="43">
        <v>4.1373239436619698E-2</v>
      </c>
      <c r="AY40" s="43">
        <v>3.7263626251390403E-2</v>
      </c>
      <c r="AZ40" s="43">
        <v>9.68074150360453E-2</v>
      </c>
      <c r="BA40" s="43">
        <v>0.15463917525773099</v>
      </c>
    </row>
    <row r="41" spans="2:54" x14ac:dyDescent="0.35">
      <c r="B41" s="186">
        <v>9</v>
      </c>
      <c r="C41" s="211">
        <v>6.0536935919620498E-2</v>
      </c>
      <c r="D41" s="211">
        <v>0.235854578563995</v>
      </c>
      <c r="E41" s="211">
        <v>0.43010717011181498</v>
      </c>
      <c r="F41" s="211">
        <v>0.72229869236063304</v>
      </c>
      <c r="G41" s="211">
        <v>0.33847663436771702</v>
      </c>
      <c r="H41" s="211">
        <v>0.59898154628163103</v>
      </c>
      <c r="I41" s="211">
        <v>0.913823758195355</v>
      </c>
      <c r="J41" s="211">
        <v>0.30429384988275099</v>
      </c>
      <c r="K41" s="211">
        <v>0.54228439146924101</v>
      </c>
      <c r="L41" s="211">
        <v>0.83629536921151404</v>
      </c>
      <c r="M41" s="210">
        <v>0.32386130661169499</v>
      </c>
      <c r="N41" s="210">
        <v>0.58355115883165098</v>
      </c>
      <c r="O41" s="210">
        <v>0.899740826626653</v>
      </c>
      <c r="Q41" s="201">
        <v>10</v>
      </c>
      <c r="R41" s="43">
        <v>0.38875584700431898</v>
      </c>
      <c r="S41" s="43">
        <v>0.36877294448204401</v>
      </c>
      <c r="T41" s="43">
        <v>0.33688586545729399</v>
      </c>
      <c r="U41" s="43">
        <v>0.272558139534883</v>
      </c>
      <c r="V41" s="201">
        <v>10</v>
      </c>
      <c r="W41" s="43">
        <v>0.46297083771625502</v>
      </c>
      <c r="X41" s="43">
        <v>0.47507126889394702</v>
      </c>
      <c r="Y41" s="43">
        <v>0.476190476190476</v>
      </c>
      <c r="Z41" s="43">
        <v>0.466046511627907</v>
      </c>
      <c r="AB41" s="201">
        <v>10</v>
      </c>
      <c r="AC41" s="43">
        <v>0.42218760648395998</v>
      </c>
      <c r="AD41" s="43">
        <v>0.686468794835007</v>
      </c>
      <c r="AE41" s="43">
        <v>0.93095389844911802</v>
      </c>
      <c r="AF41" s="201">
        <v>10</v>
      </c>
      <c r="AG41" s="211">
        <v>0.45947524704278803</v>
      </c>
      <c r="AH41" s="211">
        <v>0.293176111908177</v>
      </c>
      <c r="AI41" s="211">
        <v>6.7346505205013799E-2</v>
      </c>
      <c r="AM41" s="201">
        <v>10</v>
      </c>
      <c r="AN41" s="43">
        <v>3.5394023891758199E-2</v>
      </c>
      <c r="AO41" s="43">
        <v>0.211123581493951</v>
      </c>
      <c r="AP41" s="43">
        <v>0.40104849279161198</v>
      </c>
      <c r="AQ41" s="43">
        <v>0.79638009049773695</v>
      </c>
      <c r="AR41" s="201">
        <v>10</v>
      </c>
      <c r="AS41" s="43">
        <v>0.392344497607655</v>
      </c>
      <c r="AT41" s="43">
        <v>0.52288315251278195</v>
      </c>
      <c r="AU41" s="43">
        <v>0.51507208387942305</v>
      </c>
      <c r="AV41" s="43">
        <v>0.19909502262443399</v>
      </c>
      <c r="AW41" s="201">
        <v>10</v>
      </c>
      <c r="AX41" s="43">
        <v>7.4306177260519204E-2</v>
      </c>
      <c r="AY41" s="43">
        <v>5.0797401063201401E-2</v>
      </c>
      <c r="AZ41" s="43">
        <v>0.103485838779956</v>
      </c>
      <c r="BA41" s="43">
        <v>0.16477272727272699</v>
      </c>
    </row>
    <row r="42" spans="2:54" x14ac:dyDescent="0.35">
      <c r="B42" s="186">
        <v>10</v>
      </c>
      <c r="C42" s="211">
        <v>7.8444598211776295E-2</v>
      </c>
      <c r="D42" s="211">
        <v>0.29245620307472198</v>
      </c>
      <c r="E42" s="211">
        <v>0.48774974478634903</v>
      </c>
      <c r="F42" s="211">
        <v>0.75764895330112703</v>
      </c>
      <c r="G42" s="211">
        <v>0.39258381811190601</v>
      </c>
      <c r="H42" s="211">
        <v>0.64248967389581901</v>
      </c>
      <c r="I42" s="211">
        <v>0.92269556695682198</v>
      </c>
      <c r="J42" s="211">
        <v>0.35672514619883</v>
      </c>
      <c r="K42" s="211">
        <v>0.59200694210094895</v>
      </c>
      <c r="L42" s="211">
        <v>0.85979427549194898</v>
      </c>
      <c r="M42" s="210">
        <v>0.375872174848911</v>
      </c>
      <c r="N42" s="210">
        <v>0.62710706652270598</v>
      </c>
      <c r="O42" s="210">
        <v>0.90980338237316105</v>
      </c>
      <c r="Q42" s="201">
        <v>11</v>
      </c>
      <c r="R42" s="43">
        <v>0.42920248328557697</v>
      </c>
      <c r="S42" s="43">
        <v>0.42150844634784601</v>
      </c>
      <c r="T42" s="43">
        <v>0.37963981701314398</v>
      </c>
      <c r="U42" s="43">
        <v>0.314602720114531</v>
      </c>
      <c r="V42" s="201">
        <v>11</v>
      </c>
      <c r="W42" s="43">
        <v>0.446466093600764</v>
      </c>
      <c r="X42" s="43">
        <v>0.45032119914346802</v>
      </c>
      <c r="Y42" s="43">
        <v>0.46001505588047897</v>
      </c>
      <c r="Z42" s="43">
        <v>0.47709377236936201</v>
      </c>
      <c r="AB42" s="201">
        <v>11</v>
      </c>
      <c r="AC42" s="43">
        <v>0.448342328450269</v>
      </c>
      <c r="AD42" s="43">
        <v>0.71359131367969197</v>
      </c>
      <c r="AE42" s="43">
        <v>0.93473924194927305</v>
      </c>
      <c r="AF42" s="201">
        <v>11</v>
      </c>
      <c r="AG42" s="211">
        <v>0.45470316114109399</v>
      </c>
      <c r="AH42" s="211">
        <v>0.26961681712013102</v>
      </c>
      <c r="AI42" s="211">
        <v>6.3835850669706401E-2</v>
      </c>
      <c r="AM42" s="201">
        <v>11</v>
      </c>
      <c r="AN42" s="43">
        <v>3.6692100538599601E-2</v>
      </c>
      <c r="AO42" s="43">
        <v>0.208810220920947</v>
      </c>
      <c r="AP42" s="43">
        <v>0.41331417624521</v>
      </c>
      <c r="AQ42" s="43">
        <v>0.70042194092827004</v>
      </c>
      <c r="AR42" s="201">
        <v>11</v>
      </c>
      <c r="AS42" s="43">
        <v>0.39336475164572099</v>
      </c>
      <c r="AT42" s="43">
        <v>0.53087569869576701</v>
      </c>
      <c r="AU42" s="43">
        <v>0.497126436781609</v>
      </c>
      <c r="AV42" s="43">
        <v>0.29535864978902898</v>
      </c>
      <c r="AW42" s="201">
        <v>11</v>
      </c>
      <c r="AX42" s="43">
        <v>6.6258919469928595E-2</v>
      </c>
      <c r="AY42" s="43">
        <v>7.7756532823454405E-2</v>
      </c>
      <c r="AZ42" s="43">
        <v>0.14600231749710299</v>
      </c>
      <c r="BA42" s="43">
        <v>0.210843373493975</v>
      </c>
    </row>
    <row r="43" spans="2:54" x14ac:dyDescent="0.35">
      <c r="B43" s="186">
        <v>11</v>
      </c>
      <c r="C43" s="211">
        <v>9.7669661099058405E-2</v>
      </c>
      <c r="D43" s="211">
        <v>0.351459817397411</v>
      </c>
      <c r="E43" s="211">
        <v>0.53996035595293301</v>
      </c>
      <c r="F43" s="211">
        <v>0.789845367100937</v>
      </c>
      <c r="G43" s="211">
        <v>0.43927677597381698</v>
      </c>
      <c r="H43" s="211">
        <v>0.67886194337635297</v>
      </c>
      <c r="I43" s="211">
        <v>0.92884946716865502</v>
      </c>
      <c r="J43" s="211">
        <v>0.40231961441006497</v>
      </c>
      <c r="K43" s="211">
        <v>0.63452869371422704</v>
      </c>
      <c r="L43" s="211">
        <v>0.87393887945670601</v>
      </c>
      <c r="M43" s="210">
        <v>0.42076542112575099</v>
      </c>
      <c r="N43" s="210">
        <v>0.66406283023493695</v>
      </c>
      <c r="O43" s="210">
        <v>0.91615561987931105</v>
      </c>
      <c r="Q43" s="201">
        <v>12</v>
      </c>
      <c r="R43" s="43">
        <v>0.46763112182727901</v>
      </c>
      <c r="S43" s="43">
        <v>0.46147092973860798</v>
      </c>
      <c r="T43" s="43">
        <v>0.40805771063018897</v>
      </c>
      <c r="U43" s="43">
        <v>0.36418511066398301</v>
      </c>
      <c r="V43" s="201">
        <v>12</v>
      </c>
      <c r="W43" s="43">
        <v>0.42568250758341702</v>
      </c>
      <c r="X43" s="43">
        <v>0.42952620996290097</v>
      </c>
      <c r="Y43" s="43">
        <v>0.44892473118279502</v>
      </c>
      <c r="Z43" s="43">
        <v>0.47243460764587503</v>
      </c>
      <c r="AB43" s="201">
        <v>12</v>
      </c>
      <c r="AC43" s="43">
        <v>0.47837024207183798</v>
      </c>
      <c r="AD43" s="43">
        <v>0.73210039630118895</v>
      </c>
      <c r="AE43" s="43">
        <v>0.92172523961661301</v>
      </c>
      <c r="AF43" s="201">
        <v>12</v>
      </c>
      <c r="AG43" s="211">
        <v>0.43845107014722201</v>
      </c>
      <c r="AH43" s="211">
        <v>0.25213562307353499</v>
      </c>
      <c r="AI43" s="211">
        <v>7.7076677316293904E-2</v>
      </c>
      <c r="AM43" s="201">
        <v>12</v>
      </c>
      <c r="AN43" s="43">
        <v>4.1259057971014403E-2</v>
      </c>
      <c r="AO43" s="43">
        <v>0.207976794778825</v>
      </c>
      <c r="AP43" s="43">
        <v>0.38423153692614698</v>
      </c>
      <c r="AQ43" s="43">
        <v>0.68539325842696597</v>
      </c>
      <c r="AR43" s="201">
        <v>12</v>
      </c>
      <c r="AS43" s="43">
        <v>0.38170289855072398</v>
      </c>
      <c r="AT43" s="43">
        <v>0.54633792603335696</v>
      </c>
      <c r="AU43" s="43">
        <v>0.509481037924151</v>
      </c>
      <c r="AV43" s="43">
        <v>0.30337078651685301</v>
      </c>
      <c r="AW43" s="201">
        <v>12</v>
      </c>
      <c r="AX43" s="43">
        <v>8.2327113062568597E-2</v>
      </c>
      <c r="AY43" s="43">
        <v>9.9023709902370902E-2</v>
      </c>
      <c r="AZ43" s="43">
        <v>0.18311688311688301</v>
      </c>
      <c r="BA43" s="43">
        <v>0.34426229508196698</v>
      </c>
    </row>
    <row r="44" spans="2:54" x14ac:dyDescent="0.35">
      <c r="B44" s="186">
        <v>12</v>
      </c>
      <c r="C44" s="211">
        <v>0.11762479993626899</v>
      </c>
      <c r="D44" s="211">
        <v>0.40968594828142102</v>
      </c>
      <c r="E44" s="211">
        <v>0.58925066680086502</v>
      </c>
      <c r="F44" s="211">
        <v>0.816255364806867</v>
      </c>
      <c r="G44" s="211">
        <v>0.479389184704412</v>
      </c>
      <c r="H44" s="211">
        <v>0.70457073912157797</v>
      </c>
      <c r="I44" s="211">
        <v>0.93280082075333404</v>
      </c>
      <c r="J44" s="211">
        <v>0.43894319828329298</v>
      </c>
      <c r="K44" s="211">
        <v>0.66518593020981698</v>
      </c>
      <c r="L44" s="211">
        <v>0.87890028365699302</v>
      </c>
      <c r="M44" s="210">
        <v>0.457797055756549</v>
      </c>
      <c r="N44" s="210">
        <v>0.69041882504115903</v>
      </c>
      <c r="O44" s="210">
        <v>0.91924954742443299</v>
      </c>
      <c r="Q44" s="201">
        <v>13</v>
      </c>
      <c r="R44" s="43">
        <v>0.49102140497055002</v>
      </c>
      <c r="S44" s="43">
        <v>0.50038826428981398</v>
      </c>
      <c r="T44" s="43">
        <v>0.43897345274910599</v>
      </c>
      <c r="U44" s="43">
        <v>0.42898134863701498</v>
      </c>
      <c r="V44" s="201">
        <v>13</v>
      </c>
      <c r="W44" s="43">
        <v>0.40910788679787302</v>
      </c>
      <c r="X44" s="43">
        <v>0.40079003342449099</v>
      </c>
      <c r="Y44" s="43">
        <v>0.42696493835093702</v>
      </c>
      <c r="Z44" s="43">
        <v>0.43711142993782798</v>
      </c>
      <c r="AB44" s="201">
        <v>13</v>
      </c>
      <c r="AC44" s="43">
        <v>0.51428279421533996</v>
      </c>
      <c r="AD44" s="43">
        <v>0.73468194574368495</v>
      </c>
      <c r="AE44" s="43">
        <v>0.92784552845528401</v>
      </c>
      <c r="AF44" s="201">
        <v>13</v>
      </c>
      <c r="AG44" s="211">
        <v>0.41437988655526597</v>
      </c>
      <c r="AH44" s="211">
        <v>0.24988306828811899</v>
      </c>
      <c r="AI44" s="211">
        <v>7.0630081300812997E-2</v>
      </c>
      <c r="AM44" s="201">
        <v>13</v>
      </c>
      <c r="AN44" s="43">
        <v>3.9199606363785403E-2</v>
      </c>
      <c r="AO44" s="43">
        <v>0.200750469043151</v>
      </c>
      <c r="AP44" s="43">
        <v>0.35413416536661402</v>
      </c>
      <c r="AQ44" s="43">
        <v>0.61016949152542299</v>
      </c>
      <c r="AR44" s="201">
        <v>13</v>
      </c>
      <c r="AS44" s="43">
        <v>0.37455579246623999</v>
      </c>
      <c r="AT44" s="43">
        <v>0.552063789868667</v>
      </c>
      <c r="AU44" s="43">
        <v>0.52002080083203295</v>
      </c>
      <c r="AV44" s="43">
        <v>0.36440677966101598</v>
      </c>
      <c r="AW44" s="201">
        <v>13</v>
      </c>
      <c r="AX44" s="43">
        <v>0.10739191073919099</v>
      </c>
      <c r="AY44" s="43">
        <v>0.11915887850467199</v>
      </c>
      <c r="AZ44" s="43">
        <v>0.20998531571218701</v>
      </c>
      <c r="BA44" s="43">
        <v>0.34027777777777701</v>
      </c>
    </row>
    <row r="45" spans="2:54" x14ac:dyDescent="0.35">
      <c r="B45" s="186">
        <v>13</v>
      </c>
      <c r="C45" s="211">
        <v>0.137462960775492</v>
      </c>
      <c r="D45" s="211">
        <v>0.46518880647336402</v>
      </c>
      <c r="E45" s="211">
        <v>0.636697247706422</v>
      </c>
      <c r="F45" s="211">
        <v>0.83911719939117202</v>
      </c>
      <c r="G45" s="211">
        <v>0.50960248876598602</v>
      </c>
      <c r="H45" s="211">
        <v>0.72175257328480202</v>
      </c>
      <c r="I45" s="211">
        <v>0.92904560737994601</v>
      </c>
      <c r="J45" s="211">
        <v>0.47121702669709598</v>
      </c>
      <c r="K45" s="211">
        <v>0.69263973785367605</v>
      </c>
      <c r="L45" s="211">
        <v>0.88150083115649402</v>
      </c>
      <c r="M45" s="210">
        <v>0.487888068215937</v>
      </c>
      <c r="N45" s="210">
        <v>0.710598744567841</v>
      </c>
      <c r="O45" s="210">
        <v>0.916382036685642</v>
      </c>
      <c r="Q45" s="201">
        <v>14</v>
      </c>
      <c r="R45" s="43">
        <v>0.51504385122591301</v>
      </c>
      <c r="S45" s="43">
        <v>0.52846458784584505</v>
      </c>
      <c r="T45" s="43">
        <v>0.46394173175523501</v>
      </c>
      <c r="U45" s="43">
        <v>0.46463484761357099</v>
      </c>
      <c r="V45" s="201">
        <v>14</v>
      </c>
      <c r="W45" s="43">
        <v>0.39181230394981098</v>
      </c>
      <c r="X45" s="43">
        <v>0.376639829988965</v>
      </c>
      <c r="Y45" s="43">
        <v>0.40490679955915398</v>
      </c>
      <c r="Z45" s="43">
        <v>0.40828062104657797</v>
      </c>
      <c r="AB45" s="201">
        <v>14</v>
      </c>
      <c r="AC45" s="43">
        <v>0.56654653108508102</v>
      </c>
      <c r="AD45" s="43">
        <v>0.74134419551934805</v>
      </c>
      <c r="AE45" s="43">
        <v>0.90896551724137897</v>
      </c>
      <c r="AF45" s="201">
        <v>14</v>
      </c>
      <c r="AG45" s="211">
        <v>0.376689406616038</v>
      </c>
      <c r="AH45" s="211">
        <v>0.24189252702490899</v>
      </c>
      <c r="AI45" s="211">
        <v>8.9655172413793102E-2</v>
      </c>
      <c r="AM45" s="201">
        <v>14</v>
      </c>
      <c r="AN45" s="43">
        <v>3.8225773124870799E-2</v>
      </c>
      <c r="AO45" s="43">
        <v>0.207792207792207</v>
      </c>
      <c r="AP45" s="43">
        <v>0.33584499461786799</v>
      </c>
      <c r="AQ45" s="43">
        <v>0.586666666666666</v>
      </c>
      <c r="AR45" s="201">
        <v>14</v>
      </c>
      <c r="AS45" s="43">
        <v>0.35601625456298602</v>
      </c>
      <c r="AT45" s="43">
        <v>0.53027491988530895</v>
      </c>
      <c r="AU45" s="43">
        <v>0.52583423035522003</v>
      </c>
      <c r="AV45" s="43">
        <v>0.38666666666666599</v>
      </c>
      <c r="AW45" s="201">
        <v>14</v>
      </c>
      <c r="AX45" s="43">
        <v>0.117117117117117</v>
      </c>
      <c r="AY45" s="43">
        <v>0.14610389610389601</v>
      </c>
      <c r="AZ45" s="43">
        <v>0.27243589743589702</v>
      </c>
      <c r="BA45" s="43">
        <v>0.44696969696969602</v>
      </c>
    </row>
    <row r="46" spans="2:54" x14ac:dyDescent="0.35">
      <c r="B46" s="186">
        <v>14</v>
      </c>
      <c r="C46" s="211">
        <v>0.15678275162890001</v>
      </c>
      <c r="D46" s="211">
        <v>0.52680470061555595</v>
      </c>
      <c r="E46" s="211">
        <v>0.67909832996330399</v>
      </c>
      <c r="F46" s="211">
        <v>0.862210338680926</v>
      </c>
      <c r="G46" s="211">
        <v>0.53252297228854595</v>
      </c>
      <c r="H46" s="211">
        <v>0.73434348403601102</v>
      </c>
      <c r="I46" s="211">
        <v>0.92841208679780896</v>
      </c>
      <c r="J46" s="211">
        <v>0.49802798035421902</v>
      </c>
      <c r="K46" s="211">
        <v>0.70633693972179201</v>
      </c>
      <c r="L46" s="211">
        <v>0.89175795513823597</v>
      </c>
      <c r="M46" s="210">
        <v>0.51205927364765402</v>
      </c>
      <c r="N46" s="210">
        <v>0.72296458561518795</v>
      </c>
      <c r="O46" s="210">
        <v>0.91815128504672805</v>
      </c>
      <c r="Q46" s="201">
        <v>15</v>
      </c>
      <c r="R46" s="43">
        <v>0.53765846383296001</v>
      </c>
      <c r="S46" s="43">
        <v>0.550780300452136</v>
      </c>
      <c r="T46" s="43">
        <v>0.48754224182370098</v>
      </c>
      <c r="U46" s="43">
        <v>0.52223719676549796</v>
      </c>
      <c r="V46" s="201">
        <v>15</v>
      </c>
      <c r="W46" s="43">
        <v>0.36770711267355499</v>
      </c>
      <c r="X46" s="43">
        <v>0.35431960717584698</v>
      </c>
      <c r="Y46" s="43">
        <v>0.37888767970674098</v>
      </c>
      <c r="Z46" s="43">
        <v>0.37331536388140102</v>
      </c>
      <c r="AB46" s="201">
        <v>15</v>
      </c>
      <c r="AC46" s="43">
        <v>0.61017829323178097</v>
      </c>
      <c r="AD46" s="43">
        <v>0.75266868076535698</v>
      </c>
      <c r="AE46" s="43">
        <v>0.89921807124239705</v>
      </c>
      <c r="AF46" s="201">
        <v>15</v>
      </c>
      <c r="AG46" s="211">
        <v>0.33546823610870602</v>
      </c>
      <c r="AH46" s="211">
        <v>0.231621349446122</v>
      </c>
      <c r="AI46" s="211">
        <v>9.9044309296264094E-2</v>
      </c>
      <c r="AM46" s="201">
        <v>15</v>
      </c>
      <c r="AN46" s="43">
        <v>4.2055282346955998E-2</v>
      </c>
      <c r="AO46" s="43">
        <v>0.21007751937984401</v>
      </c>
      <c r="AP46" s="43">
        <v>0.33587370713119202</v>
      </c>
      <c r="AQ46" s="43">
        <v>0.56956521739130395</v>
      </c>
      <c r="AR46" s="201">
        <v>15</v>
      </c>
      <c r="AS46" s="43">
        <v>0.33355943700186502</v>
      </c>
      <c r="AT46" s="43">
        <v>0.51976744186046497</v>
      </c>
      <c r="AU46" s="43">
        <v>0.50789330430048996</v>
      </c>
      <c r="AV46" s="43">
        <v>0.39130434782608697</v>
      </c>
      <c r="AW46" s="201">
        <v>15</v>
      </c>
      <c r="AX46" s="43">
        <v>0.141129032258064</v>
      </c>
      <c r="AY46" s="43">
        <v>0.20110701107011</v>
      </c>
      <c r="AZ46" s="43">
        <v>0.34846029173419701</v>
      </c>
      <c r="BA46" s="43">
        <v>0.42748091603053401</v>
      </c>
    </row>
    <row r="47" spans="2:54" x14ac:dyDescent="0.35">
      <c r="B47" s="186">
        <v>15</v>
      </c>
      <c r="C47" s="211">
        <v>0.17603997826013701</v>
      </c>
      <c r="D47" s="211">
        <v>0.58254855797527905</v>
      </c>
      <c r="E47" s="211">
        <v>0.71930958094886399</v>
      </c>
      <c r="F47" s="211">
        <v>0.87999168053244503</v>
      </c>
      <c r="G47" s="211">
        <v>0.55262541022034695</v>
      </c>
      <c r="H47" s="211">
        <v>0.740326240264916</v>
      </c>
      <c r="I47" s="211">
        <v>0.92055791388720398</v>
      </c>
      <c r="J47" s="211">
        <v>0.52252653348461098</v>
      </c>
      <c r="K47" s="211">
        <v>0.71218868546923897</v>
      </c>
      <c r="L47" s="211">
        <v>0.89185271093070395</v>
      </c>
      <c r="M47" s="210">
        <v>0.53396147440978103</v>
      </c>
      <c r="N47" s="210">
        <v>0.72832624063588003</v>
      </c>
      <c r="O47" s="210">
        <v>0.91209167094236299</v>
      </c>
      <c r="Q47" s="201">
        <v>16</v>
      </c>
      <c r="R47" s="43">
        <v>0.55591156680551101</v>
      </c>
      <c r="S47" s="43">
        <v>0.57081471295978004</v>
      </c>
      <c r="T47" s="43">
        <v>0.50343926262209304</v>
      </c>
      <c r="U47" s="43">
        <v>0.55097087378640697</v>
      </c>
      <c r="V47" s="201">
        <v>16</v>
      </c>
      <c r="W47" s="43">
        <v>0.34215796219160499</v>
      </c>
      <c r="X47" s="43">
        <v>0.32703105305374103</v>
      </c>
      <c r="Y47" s="43">
        <v>0.35218049250240702</v>
      </c>
      <c r="Z47" s="43">
        <v>0.34466019417475702</v>
      </c>
      <c r="AB47" s="201">
        <v>16</v>
      </c>
      <c r="AC47" s="43">
        <v>0.61997578692493904</v>
      </c>
      <c r="AD47" s="43">
        <v>0.77382403119668497</v>
      </c>
      <c r="AE47" s="43">
        <v>0.90550363447559701</v>
      </c>
      <c r="AF47" s="201">
        <v>16</v>
      </c>
      <c r="AG47" s="211">
        <v>0.29769975786924902</v>
      </c>
      <c r="AH47" s="211">
        <v>0.20692176456251499</v>
      </c>
      <c r="AI47" s="211">
        <v>9.0342679127725797E-2</v>
      </c>
      <c r="AM47" s="201">
        <v>16</v>
      </c>
      <c r="AN47" s="43">
        <v>4.0082009226037899E-2</v>
      </c>
      <c r="AO47" s="43">
        <v>0.20712844653665</v>
      </c>
      <c r="AP47" s="43">
        <v>0.32169866201279801</v>
      </c>
      <c r="AQ47" s="43">
        <v>0.53333333333333299</v>
      </c>
      <c r="AR47" s="201">
        <v>16</v>
      </c>
      <c r="AS47" s="43">
        <v>0.29861609431060898</v>
      </c>
      <c r="AT47" s="43">
        <v>0.48419636852723602</v>
      </c>
      <c r="AU47" s="43">
        <v>0.50261780104711995</v>
      </c>
      <c r="AV47" s="43">
        <v>0.42352941176470499</v>
      </c>
      <c r="AW47" s="201">
        <v>16</v>
      </c>
      <c r="AX47" s="43">
        <v>0.13554987212276201</v>
      </c>
      <c r="AY47" s="43">
        <v>0.241341991341991</v>
      </c>
      <c r="AZ47" s="43">
        <v>0.40687160940325401</v>
      </c>
      <c r="BA47" s="43">
        <v>0.47058823529411697</v>
      </c>
    </row>
    <row r="48" spans="2:54" x14ac:dyDescent="0.35">
      <c r="B48" s="186">
        <v>16</v>
      </c>
      <c r="C48" s="211">
        <v>0.194615529088707</v>
      </c>
      <c r="D48" s="211">
        <v>0.63208086973107003</v>
      </c>
      <c r="E48" s="211">
        <v>0.75869859918662397</v>
      </c>
      <c r="F48" s="211">
        <v>0.89971000483325203</v>
      </c>
      <c r="G48" s="211">
        <v>0.57077446757237105</v>
      </c>
      <c r="H48" s="211">
        <v>0.74427495363185503</v>
      </c>
      <c r="I48" s="211">
        <v>0.91330322016610799</v>
      </c>
      <c r="J48" s="211">
        <v>0.541917716765417</v>
      </c>
      <c r="K48" s="211">
        <v>0.72151184655885603</v>
      </c>
      <c r="L48" s="211">
        <v>0.88856682769726203</v>
      </c>
      <c r="M48" s="210">
        <v>0.55220594552796598</v>
      </c>
      <c r="N48" s="210">
        <v>0.73412174204776504</v>
      </c>
      <c r="O48" s="210">
        <v>0.90559791332263195</v>
      </c>
      <c r="Q48" s="201">
        <v>17</v>
      </c>
      <c r="R48" s="43">
        <v>0.57968321798504296</v>
      </c>
      <c r="S48" s="43">
        <v>0.58214285714285696</v>
      </c>
      <c r="T48" s="43">
        <v>0.51665692577440003</v>
      </c>
      <c r="U48" s="43">
        <v>0.59862610402355199</v>
      </c>
      <c r="V48" s="201">
        <v>17</v>
      </c>
      <c r="W48" s="43">
        <v>0.29913140415253803</v>
      </c>
      <c r="X48" s="43">
        <v>0.29992997198879501</v>
      </c>
      <c r="Y48" s="43">
        <v>0.32086499123319601</v>
      </c>
      <c r="Z48" s="43">
        <v>0.28066732090284502</v>
      </c>
      <c r="AB48" s="201">
        <v>17</v>
      </c>
      <c r="AC48" s="43">
        <v>0.63933036660309295</v>
      </c>
      <c r="AD48" s="43">
        <v>0.80735930735930705</v>
      </c>
      <c r="AE48" s="43">
        <v>0.90838709677419305</v>
      </c>
      <c r="AF48" s="201">
        <v>17</v>
      </c>
      <c r="AG48" s="211">
        <v>0.21445221445221399</v>
      </c>
      <c r="AH48" s="211">
        <v>0.15259740259740201</v>
      </c>
      <c r="AI48" s="211">
        <v>8.7741935483870895E-2</v>
      </c>
      <c r="AM48" s="201">
        <v>17</v>
      </c>
      <c r="AN48" s="43">
        <v>3.4980055231666099E-2</v>
      </c>
      <c r="AO48" s="43">
        <v>0.193847939640162</v>
      </c>
      <c r="AP48" s="43">
        <v>0.33146067415730301</v>
      </c>
      <c r="AQ48" s="43">
        <v>0.51489361702127601</v>
      </c>
      <c r="AR48" s="201">
        <v>17</v>
      </c>
      <c r="AS48" s="43">
        <v>0.26434489107087999</v>
      </c>
      <c r="AT48" s="43">
        <v>0.432675565873476</v>
      </c>
      <c r="AU48" s="43">
        <v>0.45131086142322002</v>
      </c>
      <c r="AV48" s="43">
        <v>0.412765957446808</v>
      </c>
      <c r="AW48" s="201">
        <v>17</v>
      </c>
      <c r="AX48" s="43">
        <v>0.13596491228070101</v>
      </c>
      <c r="AY48" s="43">
        <v>0.28293413173652598</v>
      </c>
      <c r="AZ48" s="43">
        <v>0.43314500941619499</v>
      </c>
      <c r="BA48" s="43">
        <v>0.62809917355371903</v>
      </c>
    </row>
    <row r="49" spans="2:54" x14ac:dyDescent="0.35">
      <c r="B49" s="186">
        <v>17</v>
      </c>
      <c r="C49" s="211">
        <v>0.21637333616915599</v>
      </c>
      <c r="D49" s="211">
        <v>0.68976732549412001</v>
      </c>
      <c r="E49" s="211">
        <v>0.78829353523587598</v>
      </c>
      <c r="F49" s="211">
        <v>0.92016436747871999</v>
      </c>
      <c r="G49" s="211">
        <v>0.58506903814650102</v>
      </c>
      <c r="H49" s="211">
        <v>0.74285438858630104</v>
      </c>
      <c r="I49" s="211">
        <v>0.90285204991087298</v>
      </c>
      <c r="J49" s="211">
        <v>0.56031894374739</v>
      </c>
      <c r="K49" s="211">
        <v>0.72345572818665604</v>
      </c>
      <c r="L49" s="211">
        <v>0.87473156764495297</v>
      </c>
      <c r="M49" s="210">
        <v>0.56867599994731899</v>
      </c>
      <c r="N49" s="210">
        <v>0.73368405001524795</v>
      </c>
      <c r="O49" s="210">
        <v>0.89350309376487302</v>
      </c>
      <c r="Q49" s="201">
        <v>18</v>
      </c>
      <c r="R49" s="43">
        <v>0.57534482758620598</v>
      </c>
      <c r="S49" s="43">
        <v>0.57179421551062104</v>
      </c>
      <c r="T49" s="43">
        <v>0.51782393056416598</v>
      </c>
      <c r="U49" s="43">
        <v>0.63043478260869501</v>
      </c>
      <c r="V49" s="201">
        <v>18</v>
      </c>
      <c r="W49" s="43">
        <v>0.26870689655172397</v>
      </c>
      <c r="X49" s="43">
        <v>0.28026618889173199</v>
      </c>
      <c r="Y49" s="43">
        <v>0.28363298202107801</v>
      </c>
      <c r="Z49" s="43">
        <v>0.25296442687747001</v>
      </c>
      <c r="AB49" s="201">
        <v>18</v>
      </c>
      <c r="AC49" s="43">
        <v>0.58401792382374895</v>
      </c>
      <c r="AD49" s="43">
        <v>0.80714957666980203</v>
      </c>
      <c r="AE49" s="43">
        <v>0.92432432432432399</v>
      </c>
      <c r="AF49" s="201">
        <v>18</v>
      </c>
      <c r="AG49" s="211">
        <v>0.17326362957430899</v>
      </c>
      <c r="AH49" s="211">
        <v>0.13076199435559699</v>
      </c>
      <c r="AI49" s="211">
        <v>6.4864864864864799E-2</v>
      </c>
      <c r="AM49" s="201">
        <v>18</v>
      </c>
      <c r="AN49" s="43">
        <v>3.6070242050308399E-2</v>
      </c>
      <c r="AO49" s="43">
        <v>0.17638266068759301</v>
      </c>
      <c r="AP49" s="43">
        <v>0.30864197530864101</v>
      </c>
      <c r="AQ49" s="43">
        <v>0.44805194805194798</v>
      </c>
      <c r="AR49" s="201">
        <v>18</v>
      </c>
      <c r="AS49" s="43">
        <v>0.226388229710488</v>
      </c>
      <c r="AT49" s="43">
        <v>0.38415545590433398</v>
      </c>
      <c r="AU49" s="43">
        <v>0.44855967078189302</v>
      </c>
      <c r="AV49" s="43">
        <v>0.45454545454545398</v>
      </c>
      <c r="AW49" s="201">
        <v>18</v>
      </c>
      <c r="AX49" s="43">
        <v>0.13157894736842099</v>
      </c>
      <c r="AY49" s="43">
        <v>0.322033898305084</v>
      </c>
      <c r="AZ49" s="43">
        <v>0.45777777777777701</v>
      </c>
      <c r="BA49" s="43">
        <v>0.66666666666666596</v>
      </c>
    </row>
    <row r="50" spans="2:54" x14ac:dyDescent="0.35">
      <c r="B50" s="186">
        <v>18</v>
      </c>
      <c r="C50" s="211">
        <v>0.20511767925561</v>
      </c>
      <c r="D50" s="211">
        <v>0.73908111174134905</v>
      </c>
      <c r="E50" s="211">
        <v>0.81629116117850897</v>
      </c>
      <c r="F50" s="211">
        <v>0.93475424097433601</v>
      </c>
      <c r="G50" s="211">
        <v>0.572140090125701</v>
      </c>
      <c r="H50" s="211">
        <v>0.73287337662337604</v>
      </c>
      <c r="I50" s="211">
        <v>0.89679255043973005</v>
      </c>
      <c r="J50" s="211">
        <v>0.55826487752295195</v>
      </c>
      <c r="K50" s="211">
        <v>0.719509242069577</v>
      </c>
      <c r="L50" s="211">
        <v>0.86526516961299504</v>
      </c>
      <c r="M50" s="210">
        <v>0.56270226537216805</v>
      </c>
      <c r="N50" s="210">
        <v>0.72617264964183004</v>
      </c>
      <c r="O50" s="210">
        <v>0.88571908038261404</v>
      </c>
      <c r="AB50" t="s">
        <v>902</v>
      </c>
      <c r="AM50" t="s">
        <v>902</v>
      </c>
    </row>
    <row r="51" spans="2:54" x14ac:dyDescent="0.35">
      <c r="B51" t="s">
        <v>891</v>
      </c>
      <c r="Q51" s="235" t="s">
        <v>901</v>
      </c>
      <c r="R51" s="235"/>
      <c r="S51" s="235"/>
      <c r="T51" s="235"/>
      <c r="U51" s="235"/>
      <c r="V51" s="235" t="s">
        <v>903</v>
      </c>
      <c r="W51" s="235"/>
      <c r="X51" s="235"/>
      <c r="Y51" s="235"/>
      <c r="Z51" s="235"/>
      <c r="AB51" s="235" t="s">
        <v>923</v>
      </c>
      <c r="AC51" s="235"/>
      <c r="AD51" s="235"/>
      <c r="AE51" s="235"/>
      <c r="AF51" s="235"/>
      <c r="AG51" s="235" t="s">
        <v>924</v>
      </c>
      <c r="AH51" s="235"/>
      <c r="AI51" s="235"/>
      <c r="AJ51" s="235"/>
      <c r="AK51" s="235"/>
      <c r="AM51" s="235" t="s">
        <v>915</v>
      </c>
      <c r="AN51" s="235"/>
      <c r="AO51" s="235"/>
      <c r="AP51" s="235"/>
      <c r="AQ51" s="235"/>
      <c r="AR51" s="235" t="s">
        <v>916</v>
      </c>
      <c r="AS51" s="235"/>
      <c r="AT51" s="235"/>
      <c r="AU51" s="235"/>
      <c r="AV51" s="235"/>
      <c r="AW51" s="235" t="s">
        <v>917</v>
      </c>
      <c r="AX51" s="235"/>
      <c r="AY51" s="235"/>
      <c r="AZ51" s="235"/>
      <c r="BA51" s="235"/>
    </row>
    <row r="52" spans="2:54" x14ac:dyDescent="0.35">
      <c r="B52" t="s">
        <v>892</v>
      </c>
      <c r="Q52" s="201" t="s">
        <v>162</v>
      </c>
      <c r="R52" s="201">
        <v>0</v>
      </c>
      <c r="S52" s="201">
        <v>1</v>
      </c>
      <c r="T52" s="201">
        <v>2</v>
      </c>
      <c r="U52" s="201">
        <v>3</v>
      </c>
      <c r="V52" s="201" t="s">
        <v>162</v>
      </c>
      <c r="W52" s="201">
        <v>0</v>
      </c>
      <c r="X52" s="201">
        <v>1</v>
      </c>
      <c r="Y52" s="201">
        <v>2</v>
      </c>
      <c r="Z52" s="201">
        <v>3</v>
      </c>
      <c r="AB52" s="201" t="s">
        <v>162</v>
      </c>
      <c r="AC52" s="201">
        <v>0</v>
      </c>
      <c r="AD52" s="201">
        <v>1</v>
      </c>
      <c r="AE52" s="201">
        <v>2</v>
      </c>
      <c r="AF52" s="201">
        <v>3</v>
      </c>
      <c r="AG52" s="201" t="s">
        <v>162</v>
      </c>
      <c r="AH52" s="201">
        <v>0</v>
      </c>
      <c r="AI52" s="201">
        <v>1</v>
      </c>
      <c r="AJ52" s="201">
        <v>2</v>
      </c>
      <c r="AK52" s="201">
        <v>3</v>
      </c>
      <c r="AM52" s="201" t="s">
        <v>162</v>
      </c>
      <c r="AN52" s="201">
        <v>0</v>
      </c>
      <c r="AO52" s="201">
        <v>1</v>
      </c>
      <c r="AP52" s="201">
        <v>2</v>
      </c>
      <c r="AQ52" s="201">
        <v>3</v>
      </c>
      <c r="AR52" s="201" t="s">
        <v>162</v>
      </c>
      <c r="AS52" s="201">
        <v>0</v>
      </c>
      <c r="AT52" s="201">
        <v>1</v>
      </c>
      <c r="AU52" s="201">
        <v>2</v>
      </c>
      <c r="AV52" s="201">
        <v>3</v>
      </c>
      <c r="AW52" s="201" t="s">
        <v>162</v>
      </c>
      <c r="AX52" s="201">
        <v>0</v>
      </c>
      <c r="AY52" s="201">
        <v>1</v>
      </c>
      <c r="AZ52" s="201">
        <v>2</v>
      </c>
      <c r="BA52" s="201">
        <v>3</v>
      </c>
    </row>
    <row r="53" spans="2:54" x14ac:dyDescent="0.35">
      <c r="Q53" s="22" t="s">
        <v>493</v>
      </c>
      <c r="R53" s="210">
        <v>3.9198441433924001E-5</v>
      </c>
      <c r="S53" s="210">
        <v>2.2271714922048901E-3</v>
      </c>
      <c r="T53" s="210">
        <v>0</v>
      </c>
      <c r="U53" s="213"/>
      <c r="V53" s="22" t="s">
        <v>493</v>
      </c>
      <c r="W53" s="210">
        <v>1.7969556778266501E-2</v>
      </c>
      <c r="X53" s="210">
        <v>0.12806236080178099</v>
      </c>
      <c r="Y53" s="210">
        <v>0.42857142857142799</v>
      </c>
      <c r="Z53" s="213"/>
      <c r="AB53" s="22" t="s">
        <v>493</v>
      </c>
      <c r="AC53" s="210">
        <v>1.5689028963757699E-4</v>
      </c>
      <c r="AD53" s="210">
        <v>1.10262934690415E-2</v>
      </c>
      <c r="AE53" s="210">
        <v>0.18181818181818099</v>
      </c>
      <c r="AF53" s="213"/>
      <c r="AG53" s="22" t="s">
        <v>493</v>
      </c>
      <c r="AH53" s="210">
        <v>2.9670970891420401E-2</v>
      </c>
      <c r="AI53" s="210">
        <v>0.17811704834605599</v>
      </c>
      <c r="AJ53" s="210">
        <v>0.5</v>
      </c>
      <c r="AK53" s="213"/>
      <c r="AM53" s="22" t="s">
        <v>493</v>
      </c>
      <c r="AN53" s="43">
        <v>5.8651026392961799E-3</v>
      </c>
      <c r="AO53" s="43">
        <v>1.1111111111111099E-2</v>
      </c>
      <c r="AP53" s="43">
        <v>7.3394495412843999E-2</v>
      </c>
      <c r="AQ53" s="43">
        <v>0.55555555555555503</v>
      </c>
      <c r="AR53" s="22" t="s">
        <v>493</v>
      </c>
      <c r="AS53" s="43">
        <v>0.12023460410557101</v>
      </c>
      <c r="AT53" s="43">
        <v>0.13968253968253899</v>
      </c>
      <c r="AU53" s="43">
        <v>0.44495412844036603</v>
      </c>
      <c r="AV53" s="43">
        <v>0.44444444444444398</v>
      </c>
      <c r="AW53" s="22" t="s">
        <v>493</v>
      </c>
      <c r="AX53" s="83"/>
      <c r="AY53" s="43">
        <v>0</v>
      </c>
      <c r="AZ53" s="43">
        <v>0</v>
      </c>
      <c r="BA53" s="83"/>
    </row>
    <row r="54" spans="2:54" x14ac:dyDescent="0.35">
      <c r="B54" s="235" t="s">
        <v>897</v>
      </c>
      <c r="C54" s="235"/>
      <c r="D54" s="235"/>
      <c r="E54" s="235"/>
      <c r="F54" s="235"/>
      <c r="G54" s="235"/>
      <c r="H54" s="235"/>
      <c r="I54" s="235"/>
      <c r="J54" s="235"/>
      <c r="K54" s="235"/>
      <c r="Q54" s="201">
        <v>1</v>
      </c>
      <c r="R54" s="210">
        <v>3.4122948314647999E-4</v>
      </c>
      <c r="S54" s="210">
        <v>7.3544644706857202E-3</v>
      </c>
      <c r="T54" s="210">
        <v>9.8445595854922199E-2</v>
      </c>
      <c r="U54" s="213"/>
      <c r="V54" s="201">
        <v>1</v>
      </c>
      <c r="W54" s="210">
        <v>3.7150354671856699E-2</v>
      </c>
      <c r="X54" s="210">
        <v>0.12590636005800701</v>
      </c>
      <c r="Y54" s="210">
        <v>0.44041450777202001</v>
      </c>
      <c r="Z54" s="213"/>
      <c r="AB54" s="201">
        <v>1</v>
      </c>
      <c r="AC54" s="210">
        <v>1.4163271861813099E-3</v>
      </c>
      <c r="AD54" s="210">
        <v>1.43940721455929E-2</v>
      </c>
      <c r="AE54" s="210">
        <v>9.7731239092495606E-2</v>
      </c>
      <c r="AF54" s="210">
        <v>0.5</v>
      </c>
      <c r="AG54" s="201">
        <v>1</v>
      </c>
      <c r="AH54" s="210">
        <v>7.8736618374416895E-2</v>
      </c>
      <c r="AI54" s="210">
        <v>0.18519538388364501</v>
      </c>
      <c r="AJ54" s="210">
        <v>0.528795811518324</v>
      </c>
      <c r="AK54" s="210">
        <v>0.5</v>
      </c>
      <c r="AM54" s="201">
        <v>1</v>
      </c>
      <c r="AN54" s="43">
        <v>2.4597344834557501E-3</v>
      </c>
      <c r="AO54" s="43">
        <v>1.89129323564491E-2</v>
      </c>
      <c r="AP54" s="43">
        <v>0.12626262626262599</v>
      </c>
      <c r="AQ54" s="43">
        <v>0.54545454545454497</v>
      </c>
      <c r="AR54" s="201">
        <v>1</v>
      </c>
      <c r="AS54" s="43">
        <v>0.106712042590471</v>
      </c>
      <c r="AT54" s="43">
        <v>0.20224910546941499</v>
      </c>
      <c r="AU54" s="43">
        <v>0.45328282828282801</v>
      </c>
      <c r="AV54" s="43">
        <v>0.36363636363636298</v>
      </c>
      <c r="AW54" s="201">
        <v>1</v>
      </c>
      <c r="AX54" s="43">
        <v>0.232876712328767</v>
      </c>
      <c r="AY54" s="43">
        <v>4.5045045045045001E-2</v>
      </c>
      <c r="AZ54" s="43">
        <v>0.05</v>
      </c>
      <c r="BA54" s="43">
        <v>8.3333333333333301E-2</v>
      </c>
      <c r="BB54" s="209"/>
    </row>
    <row r="55" spans="2:54" x14ac:dyDescent="0.35">
      <c r="B55" s="203" t="s">
        <v>894</v>
      </c>
      <c r="C55" s="258" t="s">
        <v>712</v>
      </c>
      <c r="D55" s="258"/>
      <c r="E55" s="258"/>
      <c r="F55" s="258" t="s">
        <v>411</v>
      </c>
      <c r="G55" s="258"/>
      <c r="H55" s="258"/>
      <c r="I55" s="258" t="s">
        <v>893</v>
      </c>
      <c r="J55" s="258"/>
      <c r="K55" s="258"/>
      <c r="L55" s="252" t="s">
        <v>925</v>
      </c>
      <c r="Q55" s="201">
        <v>2</v>
      </c>
      <c r="R55" s="210">
        <v>7.7335231515702097E-4</v>
      </c>
      <c r="S55" s="210">
        <v>1.59888773027459E-2</v>
      </c>
      <c r="T55" s="210">
        <v>0.108775137111517</v>
      </c>
      <c r="U55" s="213"/>
      <c r="V55" s="201">
        <v>2</v>
      </c>
      <c r="W55" s="210">
        <v>6.02667837583859E-2</v>
      </c>
      <c r="X55" s="210">
        <v>0.18616035221874599</v>
      </c>
      <c r="Y55" s="210">
        <v>0.48171846435100502</v>
      </c>
      <c r="Z55" s="213"/>
      <c r="AB55" s="201">
        <v>2</v>
      </c>
      <c r="AC55" s="210">
        <v>3.9205537016115703E-3</v>
      </c>
      <c r="AD55" s="210">
        <v>3.3121856772323703E-2</v>
      </c>
      <c r="AE55" s="210">
        <v>0.14293493057446199</v>
      </c>
      <c r="AF55" s="210">
        <v>0.4</v>
      </c>
      <c r="AG55" s="201">
        <v>2</v>
      </c>
      <c r="AH55" s="210">
        <v>0.15160495629958101</v>
      </c>
      <c r="AI55" s="210">
        <v>0.274984474129637</v>
      </c>
      <c r="AJ55" s="210">
        <v>0.51674380615300797</v>
      </c>
      <c r="AK55" s="210">
        <v>0.51428571428571401</v>
      </c>
      <c r="AM55" s="201">
        <v>2</v>
      </c>
      <c r="AN55" s="43">
        <v>5.9878296146044603E-3</v>
      </c>
      <c r="AO55" s="43">
        <v>4.2957861944580997E-2</v>
      </c>
      <c r="AP55" s="43">
        <v>0.16849615806805701</v>
      </c>
      <c r="AQ55" s="43">
        <v>0.72727272727272696</v>
      </c>
      <c r="AR55" s="201">
        <v>2</v>
      </c>
      <c r="AS55" s="43">
        <v>0.18469776876267699</v>
      </c>
      <c r="AT55" s="43">
        <v>0.29939334317101102</v>
      </c>
      <c r="AU55" s="43">
        <v>0.54445664105378699</v>
      </c>
      <c r="AV55" s="43">
        <v>0.23863636363636301</v>
      </c>
      <c r="AW55" s="201">
        <v>2</v>
      </c>
      <c r="AX55" s="43">
        <v>0.23577235772357699</v>
      </c>
      <c r="AY55" s="43">
        <v>2.4809160305343501E-2</v>
      </c>
      <c r="AZ55" s="43">
        <v>3.9087947882736097E-2</v>
      </c>
      <c r="BA55" s="43">
        <v>7.8125E-2</v>
      </c>
      <c r="BB55" s="209"/>
    </row>
    <row r="56" spans="2:54" x14ac:dyDescent="0.35">
      <c r="B56" s="202" t="s">
        <v>162</v>
      </c>
      <c r="C56" s="201">
        <v>1</v>
      </c>
      <c r="D56" s="201">
        <v>2</v>
      </c>
      <c r="E56" s="201">
        <v>3</v>
      </c>
      <c r="F56" s="201">
        <v>1</v>
      </c>
      <c r="G56" s="201">
        <v>2</v>
      </c>
      <c r="H56" s="201">
        <v>3</v>
      </c>
      <c r="I56" s="201">
        <v>1</v>
      </c>
      <c r="J56" s="201">
        <v>2</v>
      </c>
      <c r="K56" s="201">
        <v>3</v>
      </c>
      <c r="L56" s="252"/>
      <c r="Q56" s="201">
        <v>3</v>
      </c>
      <c r="R56" s="210">
        <v>1.5506162296364599E-3</v>
      </c>
      <c r="S56" s="210">
        <v>2.8426681677455601E-2</v>
      </c>
      <c r="T56" s="210">
        <v>0.13747572815533901</v>
      </c>
      <c r="U56" s="213"/>
      <c r="V56" s="201">
        <v>3</v>
      </c>
      <c r="W56" s="210">
        <v>9.0789735778956299E-2</v>
      </c>
      <c r="X56" s="210">
        <v>0.24872706803469499</v>
      </c>
      <c r="Y56" s="210">
        <v>0.50951456310679599</v>
      </c>
      <c r="Z56" s="213"/>
      <c r="AB56" s="201">
        <v>3</v>
      </c>
      <c r="AC56" s="210">
        <v>8.0203593226987092E-3</v>
      </c>
      <c r="AD56" s="210">
        <v>6.1261706533502602E-2</v>
      </c>
      <c r="AE56" s="210">
        <v>0.201235955056179</v>
      </c>
      <c r="AF56" s="210">
        <v>0.54748603351955305</v>
      </c>
      <c r="AG56" s="201">
        <v>3</v>
      </c>
      <c r="AH56" s="210">
        <v>0.22849046302750101</v>
      </c>
      <c r="AI56" s="210">
        <v>0.35968776896266602</v>
      </c>
      <c r="AJ56" s="210">
        <v>0.55685393258426896</v>
      </c>
      <c r="AK56" s="210">
        <v>0.40782122905027901</v>
      </c>
      <c r="AM56" s="201">
        <v>3</v>
      </c>
      <c r="AN56" s="43">
        <v>9.9939204539394397E-3</v>
      </c>
      <c r="AO56" s="43">
        <v>7.2396026982524994E-2</v>
      </c>
      <c r="AP56" s="43">
        <v>0.24794791961505799</v>
      </c>
      <c r="AQ56" s="43">
        <v>0.72588832487309596</v>
      </c>
      <c r="AR56" s="201">
        <v>3</v>
      </c>
      <c r="AS56" s="43">
        <v>0.25319709461693501</v>
      </c>
      <c r="AT56" s="43">
        <v>0.37738354490890702</v>
      </c>
      <c r="AU56" s="43">
        <v>0.55759977356354296</v>
      </c>
      <c r="AV56" s="43">
        <v>0.25888324873096402</v>
      </c>
      <c r="AW56" s="201">
        <v>3</v>
      </c>
      <c r="AX56" s="43">
        <v>0.203842049092849</v>
      </c>
      <c r="AY56" s="43">
        <v>4.2553191489361701E-2</v>
      </c>
      <c r="AZ56" s="43">
        <v>7.3059360730593603E-2</v>
      </c>
      <c r="BA56" s="43">
        <v>0.111888111888111</v>
      </c>
      <c r="BB56" s="209"/>
    </row>
    <row r="57" spans="2:54" x14ac:dyDescent="0.35">
      <c r="B57" s="22" t="s">
        <v>493</v>
      </c>
      <c r="C57" s="212"/>
      <c r="D57" s="212"/>
      <c r="E57" s="212"/>
      <c r="F57" s="212"/>
      <c r="G57" s="212"/>
      <c r="H57" s="212"/>
      <c r="I57" s="212"/>
      <c r="J57" s="212"/>
      <c r="K57" s="212"/>
      <c r="L57" s="77"/>
      <c r="Q57" s="201">
        <v>4</v>
      </c>
      <c r="R57" s="210">
        <v>3.2569926311388098E-3</v>
      </c>
      <c r="S57" s="210">
        <v>5.2158176219545098E-2</v>
      </c>
      <c r="T57" s="210">
        <v>0.17330837122225101</v>
      </c>
      <c r="U57" s="210">
        <v>0.41666666666666602</v>
      </c>
      <c r="V57" s="201">
        <v>4</v>
      </c>
      <c r="W57" s="210">
        <v>0.13446605804014999</v>
      </c>
      <c r="X57" s="210">
        <v>0.310410026470747</v>
      </c>
      <c r="Y57" s="210">
        <v>0.55121690291521797</v>
      </c>
      <c r="Z57" s="210">
        <v>0.55555555555555503</v>
      </c>
      <c r="AB57" s="201">
        <v>4</v>
      </c>
      <c r="AC57" s="210">
        <v>1.38834669068302E-2</v>
      </c>
      <c r="AD57" s="210">
        <v>9.5048316167110194E-2</v>
      </c>
      <c r="AE57" s="210">
        <v>0.26019254377463302</v>
      </c>
      <c r="AF57" s="210">
        <v>0.59865470852017899</v>
      </c>
      <c r="AG57" s="201">
        <v>4</v>
      </c>
      <c r="AH57" s="210">
        <v>0.29974032891670499</v>
      </c>
      <c r="AI57" s="210">
        <v>0.42446620761485898</v>
      </c>
      <c r="AJ57" s="210">
        <v>0.56961943529107695</v>
      </c>
      <c r="AK57" s="210">
        <v>0.360986547085201</v>
      </c>
      <c r="AM57" s="201">
        <v>4</v>
      </c>
      <c r="AN57" s="43">
        <v>1.48778714120716E-2</v>
      </c>
      <c r="AO57" s="43">
        <v>9.8517257133363706E-2</v>
      </c>
      <c r="AP57" s="43">
        <v>0.29634210991341198</v>
      </c>
      <c r="AQ57" s="43">
        <v>0.76798143851508105</v>
      </c>
      <c r="AR57" s="201">
        <v>4</v>
      </c>
      <c r="AS57" s="43">
        <v>0.319673183043162</v>
      </c>
      <c r="AT57" s="43">
        <v>0.44988993645387698</v>
      </c>
      <c r="AU57" s="43">
        <v>0.57041880190846395</v>
      </c>
      <c r="AV57" s="43">
        <v>0.211136890951276</v>
      </c>
      <c r="AW57" s="201">
        <v>4</v>
      </c>
      <c r="AX57" s="43">
        <v>0.214491086831512</v>
      </c>
      <c r="AY57" s="43">
        <v>5.0590219224283299E-2</v>
      </c>
      <c r="AZ57" s="43">
        <v>7.0363744782349399E-2</v>
      </c>
      <c r="BA57" s="43">
        <v>0.190332326283987</v>
      </c>
      <c r="BB57" s="209"/>
    </row>
    <row r="58" spans="2:54" x14ac:dyDescent="0.35">
      <c r="B58" s="201">
        <v>1</v>
      </c>
      <c r="C58" s="211">
        <v>0</v>
      </c>
      <c r="D58" s="211">
        <v>0.1875</v>
      </c>
      <c r="E58" s="212"/>
      <c r="F58" s="211">
        <v>2.40963855421686E-2</v>
      </c>
      <c r="G58" s="211">
        <v>0.18918918918918901</v>
      </c>
      <c r="H58" s="212"/>
      <c r="I58" s="212"/>
      <c r="J58" s="212"/>
      <c r="K58" s="212"/>
      <c r="L58" s="77"/>
      <c r="Q58" s="201">
        <v>5</v>
      </c>
      <c r="R58" s="210">
        <v>6.9157874585212198E-3</v>
      </c>
      <c r="S58" s="210">
        <v>7.6312039535518295E-2</v>
      </c>
      <c r="T58" s="210">
        <v>0.22197993894461401</v>
      </c>
      <c r="U58" s="210">
        <v>0.41610738255033503</v>
      </c>
      <c r="V58" s="201">
        <v>5</v>
      </c>
      <c r="W58" s="210">
        <v>0.19047796307325701</v>
      </c>
      <c r="X58" s="210">
        <v>0.38092350604857</v>
      </c>
      <c r="Y58" s="210">
        <v>0.55320540776275595</v>
      </c>
      <c r="Z58" s="210">
        <v>0.51677852348993203</v>
      </c>
      <c r="AB58" s="201">
        <v>5</v>
      </c>
      <c r="AC58" s="210">
        <v>2.1791555397329201E-2</v>
      </c>
      <c r="AD58" s="210">
        <v>0.13186406083990301</v>
      </c>
      <c r="AE58" s="210">
        <v>0.308300950419027</v>
      </c>
      <c r="AF58" s="210">
        <v>0.68742058449809396</v>
      </c>
      <c r="AG58" s="201">
        <v>5</v>
      </c>
      <c r="AH58" s="210">
        <v>0.36385329892699902</v>
      </c>
      <c r="AI58" s="210">
        <v>0.46970586590616697</v>
      </c>
      <c r="AJ58" s="210">
        <v>0.56814457605693103</v>
      </c>
      <c r="AK58" s="210">
        <v>0.29097839898348099</v>
      </c>
      <c r="AM58" s="201">
        <v>5</v>
      </c>
      <c r="AN58" s="43">
        <v>2.1786509896013401E-2</v>
      </c>
      <c r="AO58" s="43">
        <v>0.13100876375163101</v>
      </c>
      <c r="AP58" s="43">
        <v>0.34865204637519198</v>
      </c>
      <c r="AQ58" s="43">
        <v>0.81498470948012203</v>
      </c>
      <c r="AR58" s="201">
        <v>5</v>
      </c>
      <c r="AS58" s="43">
        <v>0.37645866675244999</v>
      </c>
      <c r="AT58" s="43">
        <v>0.491851575610665</v>
      </c>
      <c r="AU58" s="43">
        <v>0.55873725380639705</v>
      </c>
      <c r="AV58" s="43">
        <v>0.17889908256880699</v>
      </c>
      <c r="AW58" s="201">
        <v>5</v>
      </c>
      <c r="AX58" s="43">
        <v>0.19712070874861501</v>
      </c>
      <c r="AY58" s="43">
        <v>5.2092228864218597E-2</v>
      </c>
      <c r="AZ58" s="43">
        <v>9.2147435897435903E-2</v>
      </c>
      <c r="BA58" s="43">
        <v>0.19512195121951201</v>
      </c>
      <c r="BB58" s="209"/>
    </row>
    <row r="59" spans="2:54" x14ac:dyDescent="0.35">
      <c r="B59" s="201">
        <v>2</v>
      </c>
      <c r="C59" s="211">
        <v>0</v>
      </c>
      <c r="D59" s="211">
        <v>4.4117647058823498E-2</v>
      </c>
      <c r="E59" s="211">
        <v>0.14285714285714199</v>
      </c>
      <c r="F59" s="211">
        <v>4.4392523364485903E-2</v>
      </c>
      <c r="G59" s="211">
        <v>0.23934426229508099</v>
      </c>
      <c r="H59" s="211">
        <v>0.5</v>
      </c>
      <c r="I59" s="211">
        <v>7.69230769230769E-2</v>
      </c>
      <c r="J59" s="211">
        <v>0.18181818181818099</v>
      </c>
      <c r="K59" s="211">
        <v>0</v>
      </c>
      <c r="L59" s="73">
        <v>1.3231628160458537</v>
      </c>
      <c r="Q59" s="201">
        <v>6</v>
      </c>
      <c r="R59" s="210">
        <v>1.31076287765275E-2</v>
      </c>
      <c r="S59" s="210">
        <v>0.10769442912299999</v>
      </c>
      <c r="T59" s="210">
        <v>0.25266421236194497</v>
      </c>
      <c r="U59" s="210">
        <v>0.43016759776536301</v>
      </c>
      <c r="V59" s="201">
        <v>6</v>
      </c>
      <c r="W59" s="210">
        <v>0.25838458417523902</v>
      </c>
      <c r="X59" s="210">
        <v>0.43043298400441199</v>
      </c>
      <c r="Y59" s="210">
        <v>0.57004456500678102</v>
      </c>
      <c r="Z59" s="210">
        <v>0.52513966480446905</v>
      </c>
      <c r="AB59" s="201">
        <v>6</v>
      </c>
      <c r="AC59" s="210">
        <v>3.1873831921476699E-2</v>
      </c>
      <c r="AD59" s="210">
        <v>0.171902109062159</v>
      </c>
      <c r="AE59" s="210">
        <v>0.35617362323440699</v>
      </c>
      <c r="AF59" s="210">
        <v>0.70393013100436597</v>
      </c>
      <c r="AG59" s="201">
        <v>6</v>
      </c>
      <c r="AH59" s="210">
        <v>0.420404281607484</v>
      </c>
      <c r="AI59" s="210">
        <v>0.495530779423283</v>
      </c>
      <c r="AJ59" s="210">
        <v>0.55098397079828598</v>
      </c>
      <c r="AK59" s="210">
        <v>0.27772925764192102</v>
      </c>
      <c r="AM59" s="201">
        <v>6</v>
      </c>
      <c r="AN59" s="43">
        <v>2.7627352774175998E-2</v>
      </c>
      <c r="AO59" s="43">
        <v>0.164179104477611</v>
      </c>
      <c r="AP59" s="43">
        <v>0.39508217607338503</v>
      </c>
      <c r="AQ59" s="43">
        <v>0.86862244897959096</v>
      </c>
      <c r="AR59" s="201">
        <v>6</v>
      </c>
      <c r="AS59" s="43">
        <v>0.42713921304417801</v>
      </c>
      <c r="AT59" s="43">
        <v>0.51945628997867799</v>
      </c>
      <c r="AU59" s="43">
        <v>0.53178748885208305</v>
      </c>
      <c r="AV59" s="43">
        <v>0.125</v>
      </c>
      <c r="AW59" s="201">
        <v>6</v>
      </c>
      <c r="AX59" s="43">
        <v>0.1920245398773</v>
      </c>
      <c r="AY59" s="43">
        <v>6.0528756957328303E-2</v>
      </c>
      <c r="AZ59" s="43">
        <v>9.4485649790390203E-2</v>
      </c>
      <c r="BA59" s="43">
        <v>0.20411160058737099</v>
      </c>
      <c r="BB59" s="209"/>
    </row>
    <row r="60" spans="2:54" x14ac:dyDescent="0.35">
      <c r="B60" s="201">
        <v>3</v>
      </c>
      <c r="C60" s="211">
        <v>8.0000000000000002E-3</v>
      </c>
      <c r="D60" s="211">
        <v>0.11111111111111099</v>
      </c>
      <c r="E60" s="211">
        <v>0.53571428571428503</v>
      </c>
      <c r="F60" s="211">
        <v>8.1671415004748296E-2</v>
      </c>
      <c r="G60" s="211">
        <v>0.30674002751031598</v>
      </c>
      <c r="H60" s="211">
        <v>0.75</v>
      </c>
      <c r="I60" s="211">
        <v>3.7037037037037E-2</v>
      </c>
      <c r="J60" s="211">
        <v>0.26984126984126899</v>
      </c>
      <c r="K60" s="211">
        <v>0.16666666666666599</v>
      </c>
      <c r="L60" s="73">
        <v>1.0789942658436815</v>
      </c>
      <c r="Q60" s="201">
        <v>7</v>
      </c>
      <c r="R60" s="210">
        <v>2.22557916950149E-2</v>
      </c>
      <c r="S60" s="210">
        <v>0.14029970029969999</v>
      </c>
      <c r="T60" s="210">
        <v>0.28002298410266202</v>
      </c>
      <c r="U60" s="210">
        <v>0.43577981651376102</v>
      </c>
      <c r="V60" s="201">
        <v>7</v>
      </c>
      <c r="W60" s="210">
        <v>0.32421384010424398</v>
      </c>
      <c r="X60" s="210">
        <v>0.466533466533466</v>
      </c>
      <c r="Y60" s="210">
        <v>0.57383642980271898</v>
      </c>
      <c r="Z60" s="210">
        <v>0.52293577981651296</v>
      </c>
      <c r="AB60" s="201">
        <v>7</v>
      </c>
      <c r="AC60" s="210">
        <v>4.4433482040722901E-2</v>
      </c>
      <c r="AD60" s="210">
        <v>0.20772823918629299</v>
      </c>
      <c r="AE60" s="210">
        <v>0.40133715377268298</v>
      </c>
      <c r="AF60" s="210">
        <v>0.76057347670250897</v>
      </c>
      <c r="AG60" s="201">
        <v>7</v>
      </c>
      <c r="AH60" s="210">
        <v>0.46036852741554102</v>
      </c>
      <c r="AI60" s="210">
        <v>0.51228522407296395</v>
      </c>
      <c r="AJ60" s="210">
        <v>0.52114613180515701</v>
      </c>
      <c r="AK60" s="210">
        <v>0.22867383512544801</v>
      </c>
      <c r="AM60" s="201">
        <v>7</v>
      </c>
      <c r="AN60" s="43">
        <v>3.8487924674627402E-2</v>
      </c>
      <c r="AO60" s="43">
        <v>0.196676257139176</v>
      </c>
      <c r="AP60" s="43">
        <v>0.44203091684434898</v>
      </c>
      <c r="AQ60" s="43">
        <v>0.871638141809291</v>
      </c>
      <c r="AR60" s="201">
        <v>7</v>
      </c>
      <c r="AS60" s="43">
        <v>0.467502510514332</v>
      </c>
      <c r="AT60" s="43">
        <v>0.53609309915403403</v>
      </c>
      <c r="AU60" s="43">
        <v>0.49840085287846397</v>
      </c>
      <c r="AV60" s="43">
        <v>0.12224938875305599</v>
      </c>
      <c r="AW60" s="201">
        <v>7</v>
      </c>
      <c r="AX60" s="43">
        <v>0.169723585636786</v>
      </c>
      <c r="AY60" s="43">
        <v>6.09170305676855E-2</v>
      </c>
      <c r="AZ60" s="43">
        <v>0.115767259571902</v>
      </c>
      <c r="BA60" s="43">
        <v>0.21879382889200499</v>
      </c>
      <c r="BB60" s="209"/>
    </row>
    <row r="61" spans="2:54" x14ac:dyDescent="0.35">
      <c r="B61" s="201">
        <v>4</v>
      </c>
      <c r="C61" s="211">
        <v>8.0357142857142794E-2</v>
      </c>
      <c r="D61" s="211">
        <v>0.183431952662721</v>
      </c>
      <c r="E61" s="211">
        <v>0.421875</v>
      </c>
      <c r="F61" s="211">
        <v>0.12815234173957701</v>
      </c>
      <c r="G61" s="211">
        <v>0.321167883211678</v>
      </c>
      <c r="H61" s="211">
        <v>0.84558823529411697</v>
      </c>
      <c r="I61" s="211">
        <v>0.13043478260869501</v>
      </c>
      <c r="J61" s="211">
        <v>0.304054054054054</v>
      </c>
      <c r="K61" s="211">
        <v>0.52941176470588203</v>
      </c>
      <c r="L61" s="73">
        <v>1.2995440045486619</v>
      </c>
      <c r="Q61" s="201">
        <v>8</v>
      </c>
      <c r="R61" s="210">
        <v>3.2966859131535201E-2</v>
      </c>
      <c r="S61" s="210">
        <v>0.170433101670732</v>
      </c>
      <c r="T61" s="210">
        <v>0.29849895496864898</v>
      </c>
      <c r="U61" s="210">
        <v>0.52301255230125498</v>
      </c>
      <c r="V61" s="201">
        <v>8</v>
      </c>
      <c r="W61" s="210">
        <v>0.38103298267816099</v>
      </c>
      <c r="X61" s="210">
        <v>0.49063377364569399</v>
      </c>
      <c r="Y61" s="210">
        <v>0.56222686680600398</v>
      </c>
      <c r="Z61" s="210">
        <v>0.45606694560669397</v>
      </c>
      <c r="AB61" s="201">
        <v>8</v>
      </c>
      <c r="AC61" s="210">
        <v>5.7740969349811898E-2</v>
      </c>
      <c r="AD61" s="210">
        <v>0.242421612028972</v>
      </c>
      <c r="AE61" s="210">
        <v>0.44446222151113901</v>
      </c>
      <c r="AF61" s="210">
        <v>0.79562043795620396</v>
      </c>
      <c r="AG61" s="201">
        <v>8</v>
      </c>
      <c r="AH61" s="210">
        <v>0.487570139647863</v>
      </c>
      <c r="AI61" s="210">
        <v>0.51077804461676402</v>
      </c>
      <c r="AJ61" s="210">
        <v>0.49006039758409597</v>
      </c>
      <c r="AK61" s="210">
        <v>0.19508958195089501</v>
      </c>
      <c r="AM61" s="201">
        <v>8</v>
      </c>
      <c r="AN61" s="43">
        <v>4.7984862819299902E-2</v>
      </c>
      <c r="AO61" s="43">
        <v>0.23326761440282201</v>
      </c>
      <c r="AP61" s="43">
        <v>0.48964771322620498</v>
      </c>
      <c r="AQ61" s="43">
        <v>0.88461538461538403</v>
      </c>
      <c r="AR61" s="201">
        <v>8</v>
      </c>
      <c r="AS61" s="43">
        <v>0.49940081993062102</v>
      </c>
      <c r="AT61" s="43">
        <v>0.53704472346165799</v>
      </c>
      <c r="AU61" s="43">
        <v>0.46446229913473402</v>
      </c>
      <c r="AV61" s="43">
        <v>0.112732095490716</v>
      </c>
      <c r="AW61" s="201">
        <v>8</v>
      </c>
      <c r="AX61" s="43">
        <v>0.17849631966351201</v>
      </c>
      <c r="AY61" s="43">
        <v>6.69483985765124E-2</v>
      </c>
      <c r="AZ61" s="43">
        <v>0.13190280845692601</v>
      </c>
      <c r="BA61" s="43">
        <v>0.26386806596701601</v>
      </c>
      <c r="BB61" s="209"/>
    </row>
    <row r="62" spans="2:54" x14ac:dyDescent="0.35">
      <c r="B62" s="201">
        <v>5</v>
      </c>
      <c r="C62" s="211">
        <v>0.10670731707316999</v>
      </c>
      <c r="D62" s="211">
        <v>0.21731448763250799</v>
      </c>
      <c r="E62" s="211">
        <v>0.54901960784313697</v>
      </c>
      <c r="F62" s="211">
        <v>0.16460755813953401</v>
      </c>
      <c r="G62" s="211">
        <v>0.40688336520076401</v>
      </c>
      <c r="H62" s="211">
        <v>0.82262996941896005</v>
      </c>
      <c r="I62" s="211">
        <v>0.18235294117647</v>
      </c>
      <c r="J62" s="211">
        <v>0.33333333333333298</v>
      </c>
      <c r="K62" s="211">
        <v>0.63888888888888795</v>
      </c>
      <c r="L62" s="73">
        <v>1.2540689992633809</v>
      </c>
      <c r="Q62" s="201">
        <v>9</v>
      </c>
      <c r="R62" s="210">
        <v>4.3695131683958499E-2</v>
      </c>
      <c r="S62" s="210">
        <v>0.18547595682041201</v>
      </c>
      <c r="T62" s="210">
        <v>0.30368763557483702</v>
      </c>
      <c r="U62" s="210">
        <v>0.51207729468598995</v>
      </c>
      <c r="V62" s="201">
        <v>9</v>
      </c>
      <c r="W62" s="210">
        <v>0.41719872306464401</v>
      </c>
      <c r="X62" s="210">
        <v>0.50643332242939698</v>
      </c>
      <c r="Y62" s="210">
        <v>0.56268980477223396</v>
      </c>
      <c r="Z62" s="210">
        <v>0.47342995169082103</v>
      </c>
      <c r="AB62" s="201">
        <v>9</v>
      </c>
      <c r="AC62" s="210">
        <v>7.1371477355474194E-2</v>
      </c>
      <c r="AD62" s="210">
        <v>0.27195967981025698</v>
      </c>
      <c r="AE62" s="210">
        <v>0.462388784038824</v>
      </c>
      <c r="AF62" s="210">
        <v>0.77380191693290701</v>
      </c>
      <c r="AG62" s="201">
        <v>9</v>
      </c>
      <c r="AH62" s="210">
        <v>0.49925927165897999</v>
      </c>
      <c r="AI62" s="210">
        <v>0.504061666172546</v>
      </c>
      <c r="AJ62" s="210">
        <v>0.47231958299631499</v>
      </c>
      <c r="AK62" s="210">
        <v>0.21597444089456799</v>
      </c>
      <c r="AM62" s="201">
        <v>9</v>
      </c>
      <c r="AN62" s="43">
        <v>5.8275692119440503E-2</v>
      </c>
      <c r="AO62" s="43">
        <v>0.272625033077533</v>
      </c>
      <c r="AP62" s="43">
        <v>0.50562233423807601</v>
      </c>
      <c r="AQ62" s="43">
        <v>0.89520958083832303</v>
      </c>
      <c r="AR62" s="201">
        <v>9</v>
      </c>
      <c r="AS62" s="43">
        <v>0.51715640454784895</v>
      </c>
      <c r="AT62" s="43">
        <v>0.52434506483196597</v>
      </c>
      <c r="AU62" s="43">
        <v>0.44784800310197698</v>
      </c>
      <c r="AV62" s="43">
        <v>0.101796407185628</v>
      </c>
      <c r="AW62" s="201">
        <v>9</v>
      </c>
      <c r="AX62" s="43">
        <v>0.18343540390784399</v>
      </c>
      <c r="AY62" s="43">
        <v>6.9643290463479696E-2</v>
      </c>
      <c r="AZ62" s="43">
        <v>0.13650306748466201</v>
      </c>
      <c r="BA62" s="43">
        <v>0.279264214046822</v>
      </c>
      <c r="BB62" s="209"/>
    </row>
    <row r="63" spans="2:54" x14ac:dyDescent="0.35">
      <c r="B63" s="201">
        <v>6</v>
      </c>
      <c r="C63" s="211">
        <v>0.132530120481927</v>
      </c>
      <c r="D63" s="211">
        <v>0.26972909305064702</v>
      </c>
      <c r="E63" s="211">
        <v>0.58754863813229496</v>
      </c>
      <c r="F63" s="211">
        <v>0.233252131546894</v>
      </c>
      <c r="G63" s="211">
        <v>0.46301815226225901</v>
      </c>
      <c r="H63" s="211">
        <v>0.84848484848484795</v>
      </c>
      <c r="I63" s="211">
        <v>0.248091603053435</v>
      </c>
      <c r="J63" s="211">
        <v>0.40217391304347799</v>
      </c>
      <c r="K63" s="211">
        <v>0.73846153846153795</v>
      </c>
      <c r="L63" s="73">
        <v>1.1771743128314054</v>
      </c>
      <c r="Q63" s="201">
        <v>10</v>
      </c>
      <c r="R63" s="210">
        <v>5.2343198704910499E-2</v>
      </c>
      <c r="S63" s="210">
        <v>0.19083425163674</v>
      </c>
      <c r="T63" s="210">
        <v>0.31398416886543501</v>
      </c>
      <c r="U63" s="210">
        <v>0.517073170731707</v>
      </c>
      <c r="V63" s="201">
        <v>10</v>
      </c>
      <c r="W63" s="210">
        <v>0.43460213357685401</v>
      </c>
      <c r="X63" s="210">
        <v>0.51293187269073703</v>
      </c>
      <c r="Y63" s="210">
        <v>0.55768769489086101</v>
      </c>
      <c r="Z63" s="210">
        <v>0.448780487804878</v>
      </c>
      <c r="AB63" s="201">
        <v>10</v>
      </c>
      <c r="AC63" s="210">
        <v>8.3354167850445998E-2</v>
      </c>
      <c r="AD63" s="210">
        <v>0.29552755489709998</v>
      </c>
      <c r="AE63" s="210">
        <v>0.47517767558528401</v>
      </c>
      <c r="AF63" s="210">
        <v>0.74840989399293201</v>
      </c>
      <c r="AG63" s="201">
        <v>10</v>
      </c>
      <c r="AH63" s="210">
        <v>0.49761350076708899</v>
      </c>
      <c r="AI63" s="210">
        <v>0.49016472797148403</v>
      </c>
      <c r="AJ63" s="210">
        <v>0.45741011705685602</v>
      </c>
      <c r="AK63" s="210">
        <v>0.243816254416961</v>
      </c>
      <c r="AM63" s="201">
        <v>10</v>
      </c>
      <c r="AN63" s="43">
        <v>6.9843588052388494E-2</v>
      </c>
      <c r="AO63" s="43">
        <v>0.28949199721642299</v>
      </c>
      <c r="AP63" s="43">
        <v>0.52925203653418895</v>
      </c>
      <c r="AQ63" s="43">
        <v>0.89101338432122301</v>
      </c>
      <c r="AR63" s="201">
        <v>10</v>
      </c>
      <c r="AS63" s="43">
        <v>0.52480448506548505</v>
      </c>
      <c r="AT63" s="43">
        <v>0.51965901183020102</v>
      </c>
      <c r="AU63" s="43">
        <v>0.42952357442606698</v>
      </c>
      <c r="AV63" s="43">
        <v>0.103250478011472</v>
      </c>
      <c r="AW63" s="201">
        <v>10</v>
      </c>
      <c r="AX63" s="43">
        <v>0.17807757166947699</v>
      </c>
      <c r="AY63" s="43">
        <v>7.9927884615384595E-2</v>
      </c>
      <c r="AZ63" s="43">
        <v>0.15671641791044699</v>
      </c>
      <c r="BA63" s="43">
        <v>0.28969957081545</v>
      </c>
      <c r="BB63" s="209"/>
    </row>
    <row r="64" spans="2:54" x14ac:dyDescent="0.35">
      <c r="B64" s="201">
        <v>7</v>
      </c>
      <c r="C64" s="211">
        <v>0.163636363636363</v>
      </c>
      <c r="D64" s="211">
        <v>0.32937956204379498</v>
      </c>
      <c r="E64" s="211">
        <v>0.64075067024128596</v>
      </c>
      <c r="F64" s="211">
        <v>0.305673158340389</v>
      </c>
      <c r="G64" s="211">
        <v>0.54013690105787104</v>
      </c>
      <c r="H64" s="211">
        <v>0.86120218579234897</v>
      </c>
      <c r="I64" s="211">
        <v>0.28735632183908</v>
      </c>
      <c r="J64" s="211">
        <v>0.45927903871829101</v>
      </c>
      <c r="K64" s="211">
        <v>0.78378378378378299</v>
      </c>
      <c r="L64" s="73">
        <v>1.1340631627845532</v>
      </c>
      <c r="Q64" s="201">
        <v>11</v>
      </c>
      <c r="R64" s="210">
        <v>5.8628637280322603E-2</v>
      </c>
      <c r="S64" s="210">
        <v>0.19729687742737301</v>
      </c>
      <c r="T64" s="210">
        <v>0.29753265602322199</v>
      </c>
      <c r="U64" s="210">
        <v>0.4375</v>
      </c>
      <c r="V64" s="201">
        <v>11</v>
      </c>
      <c r="W64" s="210">
        <v>0.440813166234514</v>
      </c>
      <c r="X64" s="210">
        <v>0.52369116047848296</v>
      </c>
      <c r="Y64" s="210">
        <v>0.57300435413642903</v>
      </c>
      <c r="Z64" s="210">
        <v>0.52884615384615297</v>
      </c>
      <c r="AB64" s="201">
        <v>11</v>
      </c>
      <c r="AC64" s="210">
        <v>9.5529375048763299E-2</v>
      </c>
      <c r="AD64" s="210">
        <v>0.30715765922720001</v>
      </c>
      <c r="AE64" s="210">
        <v>0.47573656845753898</v>
      </c>
      <c r="AF64" s="210">
        <v>0.737728937728937</v>
      </c>
      <c r="AG64" s="201">
        <v>11</v>
      </c>
      <c r="AH64" s="210">
        <v>0.48324490910509399</v>
      </c>
      <c r="AI64" s="210">
        <v>0.48317409085073998</v>
      </c>
      <c r="AJ64" s="210">
        <v>0.44571676157464701</v>
      </c>
      <c r="AK64" s="210">
        <v>0.25347985347985302</v>
      </c>
      <c r="AM64" s="201">
        <v>11</v>
      </c>
      <c r="AN64" s="43">
        <v>8.1423482760938207E-2</v>
      </c>
      <c r="AO64" s="43">
        <v>0.30199591744159598</v>
      </c>
      <c r="AP64" s="43">
        <v>0.53701340140395604</v>
      </c>
      <c r="AQ64" s="43">
        <v>0.85714285714285698</v>
      </c>
      <c r="AR64" s="201">
        <v>11</v>
      </c>
      <c r="AS64" s="43">
        <v>0.51394582969285496</v>
      </c>
      <c r="AT64" s="43">
        <v>0.51621682921297296</v>
      </c>
      <c r="AU64" s="43">
        <v>0.41671984684109697</v>
      </c>
      <c r="AV64" s="43">
        <v>0.13817330210772799</v>
      </c>
      <c r="AW64" s="201">
        <v>11</v>
      </c>
      <c r="AX64" s="43">
        <v>0.177878662814692</v>
      </c>
      <c r="AY64" s="43">
        <v>9.4630116410063803E-2</v>
      </c>
      <c r="AZ64" s="43">
        <v>0.17647058823529399</v>
      </c>
      <c r="BA64" s="43">
        <v>0.30054644808743097</v>
      </c>
      <c r="BB64" s="209"/>
    </row>
    <row r="65" spans="2:54" x14ac:dyDescent="0.35">
      <c r="B65" s="201">
        <v>8</v>
      </c>
      <c r="C65" s="211">
        <v>0.238289205702647</v>
      </c>
      <c r="D65" s="211">
        <v>0.40060929169839998</v>
      </c>
      <c r="E65" s="211">
        <v>0.67820773930753497</v>
      </c>
      <c r="F65" s="211">
        <v>0.37818494131119301</v>
      </c>
      <c r="G65" s="211">
        <v>0.59785181139632204</v>
      </c>
      <c r="H65" s="211">
        <v>0.89260143198090602</v>
      </c>
      <c r="I65" s="211">
        <v>0.32832618025750998</v>
      </c>
      <c r="J65" s="211">
        <v>0.53474903474903401</v>
      </c>
      <c r="K65" s="211">
        <v>0.84357541899441302</v>
      </c>
      <c r="L65" s="73">
        <v>1.1332603101811545</v>
      </c>
      <c r="Q65" s="201">
        <v>12</v>
      </c>
      <c r="R65" s="210">
        <v>6.1043075322710201E-2</v>
      </c>
      <c r="S65" s="210">
        <v>0.19463980231895001</v>
      </c>
      <c r="T65" s="210">
        <v>0.267557382665296</v>
      </c>
      <c r="U65" s="210">
        <v>0.45410628019323601</v>
      </c>
      <c r="V65" s="201">
        <v>12</v>
      </c>
      <c r="W65" s="210">
        <v>0.43098964490046798</v>
      </c>
      <c r="X65" s="210">
        <v>0.52290439080022799</v>
      </c>
      <c r="Y65" s="210">
        <v>0.57519698526892704</v>
      </c>
      <c r="Z65" s="210">
        <v>0.487922705314009</v>
      </c>
      <c r="AB65" s="201">
        <v>12</v>
      </c>
      <c r="AC65" s="210">
        <v>0.104308390022675</v>
      </c>
      <c r="AD65" s="210">
        <v>0.317186032995037</v>
      </c>
      <c r="AE65" s="210">
        <v>0.48087591240875899</v>
      </c>
      <c r="AF65" s="210">
        <v>0.69975589910496305</v>
      </c>
      <c r="AG65" s="201">
        <v>12</v>
      </c>
      <c r="AH65" s="210">
        <v>0.46185749865910403</v>
      </c>
      <c r="AI65" s="210">
        <v>0.47067107792730301</v>
      </c>
      <c r="AJ65" s="210">
        <v>0.43204379562043699</v>
      </c>
      <c r="AK65" s="210">
        <v>0.28152969894222901</v>
      </c>
      <c r="AM65" s="201">
        <v>12</v>
      </c>
      <c r="AN65" s="43">
        <v>9.1448931116389506E-2</v>
      </c>
      <c r="AO65" s="43">
        <v>0.31667902149740501</v>
      </c>
      <c r="AP65" s="43">
        <v>0.53669536695366904</v>
      </c>
      <c r="AQ65" s="43">
        <v>0.80691642651296802</v>
      </c>
      <c r="AR65" s="201">
        <v>12</v>
      </c>
      <c r="AS65" s="43">
        <v>0.49904988123515398</v>
      </c>
      <c r="AT65" s="43">
        <v>0.50467012601927297</v>
      </c>
      <c r="AU65" s="43">
        <v>0.40795407954079499</v>
      </c>
      <c r="AV65" s="43">
        <v>0.18443804034582101</v>
      </c>
      <c r="AW65" s="201">
        <v>12</v>
      </c>
      <c r="AX65" s="43">
        <v>0.183376623376623</v>
      </c>
      <c r="AY65" s="43">
        <v>0.10252808988764001</v>
      </c>
      <c r="AZ65" s="43">
        <v>0.20168067226890701</v>
      </c>
      <c r="BA65" s="43">
        <v>0.34642857142857097</v>
      </c>
      <c r="BB65" s="209"/>
    </row>
    <row r="66" spans="2:54" x14ac:dyDescent="0.35">
      <c r="B66" s="201">
        <v>9</v>
      </c>
      <c r="C66" s="211">
        <v>0.28215767634854699</v>
      </c>
      <c r="D66" s="211">
        <v>0.44280936454849501</v>
      </c>
      <c r="E66" s="211">
        <v>0.71452702702702697</v>
      </c>
      <c r="F66" s="211">
        <v>0.45324634979807299</v>
      </c>
      <c r="G66" s="211">
        <v>0.64631650750340996</v>
      </c>
      <c r="H66" s="211">
        <v>0.90730717185385601</v>
      </c>
      <c r="I66" s="211">
        <v>0.403474903474903</v>
      </c>
      <c r="J66" s="211">
        <v>0.58320251177394</v>
      </c>
      <c r="K66" s="211">
        <v>0.84297520661156999</v>
      </c>
      <c r="L66" s="73">
        <v>1.1150495884498712</v>
      </c>
      <c r="Q66" s="201">
        <v>13</v>
      </c>
      <c r="R66" s="210">
        <v>6.2317521112610998E-2</v>
      </c>
      <c r="S66" s="210">
        <v>0.18257783882783801</v>
      </c>
      <c r="T66" s="210">
        <v>0.26933540614069101</v>
      </c>
      <c r="U66" s="210">
        <v>0.41743119266055001</v>
      </c>
      <c r="V66" s="201">
        <v>13</v>
      </c>
      <c r="W66" s="210">
        <v>0.412739773333751</v>
      </c>
      <c r="X66" s="210">
        <v>0.52827380952380898</v>
      </c>
      <c r="Y66" s="210">
        <v>0.58336572094830896</v>
      </c>
      <c r="Z66" s="210">
        <v>0.52293577981651296</v>
      </c>
      <c r="AB66" s="201">
        <v>13</v>
      </c>
      <c r="AC66" s="210">
        <v>0.11037185958720799</v>
      </c>
      <c r="AD66" s="210">
        <v>0.315274927082208</v>
      </c>
      <c r="AE66" s="210">
        <v>0.46279210140553501</v>
      </c>
      <c r="AF66" s="210">
        <v>0.62464985994397704</v>
      </c>
      <c r="AG66" s="201">
        <v>13</v>
      </c>
      <c r="AH66" s="210">
        <v>0.43596233674192503</v>
      </c>
      <c r="AI66" s="210">
        <v>0.46427028194879499</v>
      </c>
      <c r="AJ66" s="210">
        <v>0.433905320341467</v>
      </c>
      <c r="AK66" s="210">
        <v>0.350140056022408</v>
      </c>
      <c r="AM66" s="201">
        <v>13</v>
      </c>
      <c r="AN66" s="43">
        <v>9.5418271876719807E-2</v>
      </c>
      <c r="AO66" s="43">
        <v>0.333271923360353</v>
      </c>
      <c r="AP66" s="43">
        <v>0.53778467908902605</v>
      </c>
      <c r="AQ66" s="43">
        <v>0.79931972789115602</v>
      </c>
      <c r="AR66" s="201">
        <v>13</v>
      </c>
      <c r="AS66" s="43">
        <v>0.47323885525591602</v>
      </c>
      <c r="AT66" s="43">
        <v>0.48949889462048601</v>
      </c>
      <c r="AU66" s="43">
        <v>0.39389233954451303</v>
      </c>
      <c r="AV66" s="43">
        <v>0.19047619047618999</v>
      </c>
      <c r="AW66" s="201">
        <v>13</v>
      </c>
      <c r="AX66" s="43">
        <v>0.18168709444844899</v>
      </c>
      <c r="AY66" s="43">
        <v>0.115533443891652</v>
      </c>
      <c r="AZ66" s="43">
        <v>0.21077959576515801</v>
      </c>
      <c r="BA66" s="43">
        <v>0.36595744680851</v>
      </c>
      <c r="BB66" s="209"/>
    </row>
    <row r="67" spans="2:54" x14ac:dyDescent="0.35">
      <c r="B67" s="201">
        <v>10</v>
      </c>
      <c r="C67" s="211">
        <v>0.33408071748878898</v>
      </c>
      <c r="D67" s="211">
        <v>0.493282149712092</v>
      </c>
      <c r="E67" s="211">
        <v>0.75591715976331297</v>
      </c>
      <c r="F67" s="211">
        <v>0.502017484868863</v>
      </c>
      <c r="G67" s="211">
        <v>0.68881856540084296</v>
      </c>
      <c r="H67" s="211">
        <v>0.90914709517923298</v>
      </c>
      <c r="I67" s="211">
        <v>0.46956521739130402</v>
      </c>
      <c r="J67" s="211">
        <v>0.61171662125340598</v>
      </c>
      <c r="K67" s="211">
        <v>0.85185185185185097</v>
      </c>
      <c r="L67" s="73">
        <v>1.0919932271191639</v>
      </c>
      <c r="Q67" s="201">
        <v>14</v>
      </c>
      <c r="R67" s="210">
        <v>5.5091471055049697E-2</v>
      </c>
      <c r="S67" s="210">
        <v>0.18063886176593599</v>
      </c>
      <c r="T67" s="210">
        <v>0.24145891043397899</v>
      </c>
      <c r="U67" s="210">
        <v>0.41499999999999998</v>
      </c>
      <c r="V67" s="201">
        <v>14</v>
      </c>
      <c r="W67" s="210">
        <v>0.38797928326789699</v>
      </c>
      <c r="X67" s="210">
        <v>0.52127214395313104</v>
      </c>
      <c r="Y67" s="210">
        <v>0.59510618651892799</v>
      </c>
      <c r="Z67" s="210">
        <v>0.54500000000000004</v>
      </c>
      <c r="AB67" s="201">
        <v>14</v>
      </c>
      <c r="AC67" s="210">
        <v>0.117257171566875</v>
      </c>
      <c r="AD67" s="210">
        <v>0.316813369052175</v>
      </c>
      <c r="AE67" s="210">
        <v>0.440933929458519</v>
      </c>
      <c r="AF67" s="210">
        <v>0.64516129032257996</v>
      </c>
      <c r="AG67" s="201">
        <v>14</v>
      </c>
      <c r="AH67" s="210">
        <v>0.40276717649445798</v>
      </c>
      <c r="AI67" s="210">
        <v>0.44753795126929402</v>
      </c>
      <c r="AJ67" s="210">
        <v>0.43666169895677998</v>
      </c>
      <c r="AK67" s="210">
        <v>0.33491461100569198</v>
      </c>
      <c r="AM67" s="201">
        <v>14</v>
      </c>
      <c r="AN67" s="43">
        <v>0.107564126568058</v>
      </c>
      <c r="AO67" s="43">
        <v>0.34115770282588798</v>
      </c>
      <c r="AP67" s="43">
        <v>0.521283562540929</v>
      </c>
      <c r="AQ67" s="43">
        <v>0.77868852459016302</v>
      </c>
      <c r="AR67" s="201">
        <v>14</v>
      </c>
      <c r="AS67" s="43">
        <v>0.44102228047182102</v>
      </c>
      <c r="AT67" s="43">
        <v>0.46581586144029102</v>
      </c>
      <c r="AU67" s="43">
        <v>0.389652914210871</v>
      </c>
      <c r="AV67" s="43">
        <v>0.21311475409836</v>
      </c>
      <c r="AW67" s="201">
        <v>14</v>
      </c>
      <c r="AX67" s="43">
        <v>0.18537859007832899</v>
      </c>
      <c r="AY67" s="43">
        <v>0.12892451569806199</v>
      </c>
      <c r="AZ67" s="43">
        <v>0.25</v>
      </c>
      <c r="BA67" s="43">
        <v>0.5</v>
      </c>
      <c r="BB67" s="209"/>
    </row>
    <row r="68" spans="2:54" x14ac:dyDescent="0.35">
      <c r="B68" s="201">
        <v>11</v>
      </c>
      <c r="C68" s="211">
        <v>0.38297872340425498</v>
      </c>
      <c r="D68" s="211">
        <v>0.542297979797979</v>
      </c>
      <c r="E68" s="211">
        <v>0.78779840848806304</v>
      </c>
      <c r="F68" s="211">
        <v>0.55974607916355401</v>
      </c>
      <c r="G68" s="211">
        <v>0.72693452380952295</v>
      </c>
      <c r="H68" s="211">
        <v>0.91500904159132002</v>
      </c>
      <c r="I68" s="211">
        <v>0.54668930390492299</v>
      </c>
      <c r="J68" s="211">
        <v>0.65515151515151504</v>
      </c>
      <c r="K68" s="211">
        <v>0.86246418338108799</v>
      </c>
      <c r="L68" s="73">
        <v>1.0888655077098373</v>
      </c>
      <c r="Q68" s="201">
        <v>15</v>
      </c>
      <c r="R68" s="210">
        <v>5.74911976456986E-2</v>
      </c>
      <c r="S68" s="210">
        <v>0.16133543086872901</v>
      </c>
      <c r="T68" s="210">
        <v>0.215545755237045</v>
      </c>
      <c r="U68" s="210">
        <v>0.41666666666666602</v>
      </c>
      <c r="V68" s="201">
        <v>15</v>
      </c>
      <c r="W68" s="210">
        <v>0.34647117557412299</v>
      </c>
      <c r="X68" s="210">
        <v>0.50131095962244299</v>
      </c>
      <c r="Y68" s="210">
        <v>0.61742006615214995</v>
      </c>
      <c r="Z68" s="210">
        <v>0.52222222222222203</v>
      </c>
      <c r="AB68" s="201">
        <v>15</v>
      </c>
      <c r="AC68" s="210">
        <v>0.120280095580061</v>
      </c>
      <c r="AD68" s="210">
        <v>0.31940799066783299</v>
      </c>
      <c r="AE68" s="210">
        <v>0.42686302735023801</v>
      </c>
      <c r="AF68" s="210">
        <v>0.62266112266112195</v>
      </c>
      <c r="AG68" s="201">
        <v>15</v>
      </c>
      <c r="AH68" s="210">
        <v>0.36458426506855401</v>
      </c>
      <c r="AI68" s="210">
        <v>0.43106590842811299</v>
      </c>
      <c r="AJ68" s="210">
        <v>0.43206732366293799</v>
      </c>
      <c r="AK68" s="210">
        <v>0.34407484407484401</v>
      </c>
      <c r="AM68" s="201">
        <v>15</v>
      </c>
      <c r="AN68" s="43">
        <v>0.109839515916863</v>
      </c>
      <c r="AO68" s="43">
        <v>0.34308807134893998</v>
      </c>
      <c r="AP68" s="43">
        <v>0.50383435582822</v>
      </c>
      <c r="AQ68" s="43">
        <v>0.73303167420814397</v>
      </c>
      <c r="AR68" s="201">
        <v>15</v>
      </c>
      <c r="AS68" s="43">
        <v>0.39450144698763401</v>
      </c>
      <c r="AT68" s="43">
        <v>0.43924191750278702</v>
      </c>
      <c r="AU68" s="43">
        <v>0.39340490797546002</v>
      </c>
      <c r="AV68" s="43">
        <v>0.24434389140271401</v>
      </c>
      <c r="AW68" s="201">
        <v>15</v>
      </c>
      <c r="AX68" s="43">
        <v>0.20718562874251401</v>
      </c>
      <c r="AY68" s="43">
        <v>0.17059301380990999</v>
      </c>
      <c r="AZ68" s="43">
        <v>0.26484018264840098</v>
      </c>
      <c r="BA68" s="43">
        <v>0.40123456790123402</v>
      </c>
      <c r="BB68" s="209"/>
    </row>
    <row r="69" spans="2:54" x14ac:dyDescent="0.35">
      <c r="B69" s="201">
        <v>12</v>
      </c>
      <c r="C69" s="211">
        <v>0.49866666666666598</v>
      </c>
      <c r="D69" s="211">
        <v>0.57785234899328797</v>
      </c>
      <c r="E69" s="211">
        <v>0.84710234278668295</v>
      </c>
      <c r="F69" s="211">
        <v>0.61858407079646005</v>
      </c>
      <c r="G69" s="211">
        <v>0.75938635446104097</v>
      </c>
      <c r="H69" s="211">
        <v>0.924223602484472</v>
      </c>
      <c r="I69" s="211">
        <v>0.59239130434782605</v>
      </c>
      <c r="J69" s="211">
        <v>0.69316189362945602</v>
      </c>
      <c r="K69" s="211">
        <v>0.88440860215053696</v>
      </c>
      <c r="L69" s="73">
        <v>1.1102792568444755</v>
      </c>
      <c r="Q69" s="201">
        <v>16</v>
      </c>
      <c r="R69" s="210">
        <v>5.0632107235880797E-2</v>
      </c>
      <c r="S69" s="210">
        <v>0.15268817204301</v>
      </c>
      <c r="T69" s="210">
        <v>0.227590221187427</v>
      </c>
      <c r="U69" s="210">
        <v>0.393442622950819</v>
      </c>
      <c r="V69" s="201">
        <v>16</v>
      </c>
      <c r="W69" s="210">
        <v>0.28987993138936502</v>
      </c>
      <c r="X69" s="210">
        <v>0.46903225806451598</v>
      </c>
      <c r="Y69" s="210">
        <v>0.55937136204889404</v>
      </c>
      <c r="Z69" s="210">
        <v>0.55191256830600999</v>
      </c>
      <c r="AB69" s="201">
        <v>16</v>
      </c>
      <c r="AC69" s="210">
        <v>0.12859318952385601</v>
      </c>
      <c r="AD69" s="210">
        <v>0.31756164726498898</v>
      </c>
      <c r="AE69" s="210">
        <v>0.42958348601441299</v>
      </c>
      <c r="AF69" s="210">
        <v>0.58412698412698405</v>
      </c>
      <c r="AG69" s="201">
        <v>16</v>
      </c>
      <c r="AH69" s="210">
        <v>0.32181874764548801</v>
      </c>
      <c r="AI69" s="210">
        <v>0.39754662661159001</v>
      </c>
      <c r="AJ69" s="210">
        <v>0.42457554659826502</v>
      </c>
      <c r="AK69" s="210">
        <v>0.37248677248677198</v>
      </c>
      <c r="AM69" s="201">
        <v>16</v>
      </c>
      <c r="AN69" s="43">
        <v>0.12429178470254899</v>
      </c>
      <c r="AO69" s="43">
        <v>0.34366485013623899</v>
      </c>
      <c r="AP69" s="43">
        <v>0.50811272416737796</v>
      </c>
      <c r="AQ69" s="43">
        <v>0.73655913978494603</v>
      </c>
      <c r="AR69" s="201">
        <v>16</v>
      </c>
      <c r="AS69" s="43">
        <v>0.34720254957507002</v>
      </c>
      <c r="AT69" s="43">
        <v>0.40837874659400503</v>
      </c>
      <c r="AU69" s="43">
        <v>0.38001707941929902</v>
      </c>
      <c r="AV69" s="43">
        <v>0.236559139784946</v>
      </c>
      <c r="AW69" s="201">
        <v>16</v>
      </c>
      <c r="AX69" s="43">
        <v>0.21794871794871701</v>
      </c>
      <c r="AY69" s="43">
        <v>0.19326065411298299</v>
      </c>
      <c r="AZ69" s="43">
        <v>0.30252100840336099</v>
      </c>
      <c r="BA69" s="43">
        <v>0.37956204379561997</v>
      </c>
      <c r="BB69" s="209"/>
    </row>
    <row r="70" spans="2:54" x14ac:dyDescent="0.35">
      <c r="B70" s="201">
        <v>13</v>
      </c>
      <c r="C70" s="211">
        <v>0.55457227138642995</v>
      </c>
      <c r="D70" s="211">
        <v>0.60171306209850095</v>
      </c>
      <c r="E70" s="211">
        <v>0.87289234760051804</v>
      </c>
      <c r="F70" s="211">
        <v>0.65628299894403297</v>
      </c>
      <c r="G70" s="211">
        <v>0.77719972856819697</v>
      </c>
      <c r="H70" s="211">
        <v>0.93271767810026296</v>
      </c>
      <c r="I70" s="211">
        <v>0.64299424184261</v>
      </c>
      <c r="J70" s="211">
        <v>0.73228346456692905</v>
      </c>
      <c r="K70" s="211">
        <v>0.91709844559585496</v>
      </c>
      <c r="L70" s="73">
        <v>1.1120239743134934</v>
      </c>
      <c r="Q70" s="201">
        <v>17</v>
      </c>
      <c r="R70" s="210">
        <v>4.3293115684882803E-2</v>
      </c>
      <c r="S70" s="210">
        <v>0.133743274404304</v>
      </c>
      <c r="T70" s="210">
        <v>0.20928667563930001</v>
      </c>
      <c r="U70" s="210">
        <v>0.375</v>
      </c>
      <c r="V70" s="201">
        <v>17</v>
      </c>
      <c r="W70" s="210">
        <v>0.249467707594038</v>
      </c>
      <c r="X70" s="210">
        <v>0.42685114014860298</v>
      </c>
      <c r="Y70" s="210">
        <v>0.53432032301480403</v>
      </c>
      <c r="Z70" s="210">
        <v>0.54761904761904701</v>
      </c>
      <c r="AB70" s="201">
        <v>17</v>
      </c>
      <c r="AC70" s="210">
        <v>0.13357669671459399</v>
      </c>
      <c r="AD70" s="210">
        <v>0.314263803680981</v>
      </c>
      <c r="AE70" s="210">
        <v>0.41468361276365601</v>
      </c>
      <c r="AF70" s="210">
        <v>0.57218683651804603</v>
      </c>
      <c r="AG70" s="201">
        <v>17</v>
      </c>
      <c r="AH70" s="210">
        <v>0.27306364697409902</v>
      </c>
      <c r="AI70" s="210">
        <v>0.34964212678936601</v>
      </c>
      <c r="AJ70" s="210">
        <v>0.39656571119523998</v>
      </c>
      <c r="AK70" s="210">
        <v>0.37473460721868301</v>
      </c>
      <c r="AM70" s="201">
        <v>17</v>
      </c>
      <c r="AN70" s="43">
        <v>0.13601532567049801</v>
      </c>
      <c r="AO70" s="43">
        <v>0.34557136301055502</v>
      </c>
      <c r="AP70" s="43">
        <v>0.496264674493062</v>
      </c>
      <c r="AQ70" s="43">
        <v>0.72781065088757402</v>
      </c>
      <c r="AR70" s="201">
        <v>17</v>
      </c>
      <c r="AS70" s="43">
        <v>0.281061850027367</v>
      </c>
      <c r="AT70" s="43">
        <v>0.33685176686553397</v>
      </c>
      <c r="AU70" s="43">
        <v>0.34578441835645601</v>
      </c>
      <c r="AV70" s="43">
        <v>0.224852071005917</v>
      </c>
      <c r="AW70" s="201">
        <v>17</v>
      </c>
      <c r="AX70" s="43">
        <v>0.205231388329979</v>
      </c>
      <c r="AY70" s="43">
        <v>0.20584329349269501</v>
      </c>
      <c r="AZ70" s="43">
        <v>0.31612903225806399</v>
      </c>
      <c r="BA70" s="43">
        <v>0.56097560975609695</v>
      </c>
      <c r="BB70" s="209"/>
    </row>
    <row r="71" spans="2:54" x14ac:dyDescent="0.35">
      <c r="B71" s="201">
        <v>14</v>
      </c>
      <c r="C71" s="211">
        <v>0.55663430420711901</v>
      </c>
      <c r="D71" s="211">
        <v>0.66109422492401204</v>
      </c>
      <c r="E71" s="211">
        <v>0.87870967741935402</v>
      </c>
      <c r="F71" s="211">
        <v>0.68742058449809396</v>
      </c>
      <c r="G71" s="211">
        <v>0.79832359664719299</v>
      </c>
      <c r="H71" s="211">
        <v>0.93065941536369801</v>
      </c>
      <c r="I71" s="211">
        <v>0.67137096774193505</v>
      </c>
      <c r="J71" s="211">
        <v>0.759754738015607</v>
      </c>
      <c r="K71" s="211">
        <v>0.92048192771084303</v>
      </c>
      <c r="L71" s="73">
        <v>1.0983961005791458</v>
      </c>
      <c r="Q71" s="201">
        <v>18</v>
      </c>
      <c r="R71" s="210">
        <v>3.30840046029919E-2</v>
      </c>
      <c r="S71" s="210">
        <v>0.107142857142857</v>
      </c>
      <c r="T71" s="210">
        <v>0.211048158640226</v>
      </c>
      <c r="U71" s="210">
        <v>0.39705882352941102</v>
      </c>
      <c r="V71" s="201">
        <v>18</v>
      </c>
      <c r="W71" s="210">
        <v>0.22410817031070099</v>
      </c>
      <c r="X71" s="210">
        <v>0.394230769230769</v>
      </c>
      <c r="Y71" s="210">
        <v>0.46742209631727999</v>
      </c>
      <c r="Z71" s="210">
        <v>0.53676470588235203</v>
      </c>
      <c r="AB71" s="201">
        <v>18</v>
      </c>
      <c r="AC71" s="210">
        <v>0.116390258479007</v>
      </c>
      <c r="AD71" s="210">
        <v>0.28712495252563602</v>
      </c>
      <c r="AE71" s="210">
        <v>0.37977998952330999</v>
      </c>
      <c r="AF71" s="210">
        <v>0.55267175572519001</v>
      </c>
      <c r="AG71" s="201">
        <v>18</v>
      </c>
      <c r="AH71" s="210">
        <v>0.239354549529359</v>
      </c>
      <c r="AI71" s="210">
        <v>0.32763640967211</v>
      </c>
      <c r="AJ71" s="210">
        <v>0.38685175484546802</v>
      </c>
      <c r="AK71" s="210">
        <v>0.40458015267175501</v>
      </c>
      <c r="AM71" s="201">
        <v>18</v>
      </c>
      <c r="AN71" s="43">
        <v>0.115744680851063</v>
      </c>
      <c r="AO71" s="43">
        <v>0.375</v>
      </c>
      <c r="AP71" s="43">
        <v>0.41555555555555501</v>
      </c>
      <c r="AQ71" s="43">
        <v>0.71559633027522895</v>
      </c>
      <c r="AR71" s="201">
        <v>18</v>
      </c>
      <c r="AS71" s="43">
        <v>0.22723404255319099</v>
      </c>
      <c r="AT71" s="43">
        <v>0.27453271028037302</v>
      </c>
      <c r="AU71" s="43">
        <v>0.37333333333333302</v>
      </c>
      <c r="AV71" s="43">
        <v>0.27522935779816499</v>
      </c>
      <c r="AW71" s="201">
        <v>18</v>
      </c>
      <c r="AX71" s="43">
        <v>0.213235294117647</v>
      </c>
      <c r="AY71" s="43">
        <v>0.193146417445482</v>
      </c>
      <c r="AZ71" s="43">
        <v>0.39572192513368898</v>
      </c>
      <c r="BA71" s="43">
        <v>0.55128205128205099</v>
      </c>
      <c r="BB71" s="209"/>
    </row>
    <row r="72" spans="2:54" x14ac:dyDescent="0.35">
      <c r="B72" s="201">
        <v>15</v>
      </c>
      <c r="C72" s="211">
        <v>0.60363636363636297</v>
      </c>
      <c r="D72" s="211">
        <v>0.71205906480721903</v>
      </c>
      <c r="E72" s="211">
        <v>0.89039242219215098</v>
      </c>
      <c r="F72" s="211">
        <v>0.71702453987729997</v>
      </c>
      <c r="G72" s="211">
        <v>0.80441551089725405</v>
      </c>
      <c r="H72" s="211">
        <v>0.93759177679882499</v>
      </c>
      <c r="I72" s="211">
        <v>0.69565217391304301</v>
      </c>
      <c r="J72" s="211">
        <v>0.75812064965197201</v>
      </c>
      <c r="K72" s="211">
        <v>0.93396226415094297</v>
      </c>
      <c r="L72" s="73">
        <v>1.0981703134370133</v>
      </c>
      <c r="Q72" t="s">
        <v>902</v>
      </c>
      <c r="AB72" t="s">
        <v>902</v>
      </c>
      <c r="AM72" t="s">
        <v>902</v>
      </c>
      <c r="BB72" s="209"/>
    </row>
    <row r="73" spans="2:54" x14ac:dyDescent="0.35">
      <c r="B73" s="201">
        <v>16</v>
      </c>
      <c r="C73" s="211">
        <v>0.59143968871595298</v>
      </c>
      <c r="D73" s="211">
        <v>0.73743500866551104</v>
      </c>
      <c r="E73" s="211">
        <v>0.90794979079497895</v>
      </c>
      <c r="F73" s="211">
        <v>0.72080291970802901</v>
      </c>
      <c r="G73" s="211">
        <v>0.82059380922299396</v>
      </c>
      <c r="H73" s="211">
        <v>0.94448913917940402</v>
      </c>
      <c r="I73" s="211">
        <v>0.72018348623853201</v>
      </c>
      <c r="J73" s="211">
        <v>0.77575757575757498</v>
      </c>
      <c r="K73" s="211">
        <v>0.93779904306220097</v>
      </c>
      <c r="L73" s="73">
        <v>1.086212879739848</v>
      </c>
      <c r="Q73" s="235" t="s">
        <v>939</v>
      </c>
      <c r="R73" s="235"/>
      <c r="S73" s="235"/>
      <c r="T73" s="235"/>
      <c r="U73" s="235"/>
      <c r="V73" s="235" t="s">
        <v>940</v>
      </c>
      <c r="W73" s="235"/>
      <c r="X73" s="235"/>
      <c r="Y73" s="235"/>
      <c r="Z73" s="235"/>
      <c r="AM73" s="235" t="s">
        <v>918</v>
      </c>
      <c r="AN73" s="235"/>
      <c r="AO73" s="235"/>
      <c r="AP73" s="235"/>
      <c r="AQ73" s="235"/>
      <c r="AR73" s="235" t="s">
        <v>919</v>
      </c>
      <c r="AS73" s="235"/>
      <c r="AT73" s="235"/>
      <c r="AU73" s="235"/>
      <c r="AV73" s="235"/>
      <c r="AW73" s="235" t="s">
        <v>920</v>
      </c>
      <c r="AX73" s="235"/>
      <c r="AY73" s="235"/>
      <c r="AZ73" s="235"/>
      <c r="BA73" s="235"/>
    </row>
    <row r="74" spans="2:54" x14ac:dyDescent="0.35">
      <c r="B74" s="201">
        <v>17</v>
      </c>
      <c r="C74" s="211">
        <v>0.63380281690140805</v>
      </c>
      <c r="D74" s="211">
        <v>0.74948875255623704</v>
      </c>
      <c r="E74" s="211">
        <v>0.902555910543131</v>
      </c>
      <c r="F74" s="211">
        <v>0.72004744958481604</v>
      </c>
      <c r="G74" s="211">
        <v>0.81728880157170902</v>
      </c>
      <c r="H74" s="211">
        <v>0.94323557237464495</v>
      </c>
      <c r="I74" s="211">
        <v>0.70855614973262004</v>
      </c>
      <c r="J74" s="211">
        <v>0.76497695852534497</v>
      </c>
      <c r="K74" s="211">
        <v>0.92800000000000005</v>
      </c>
      <c r="L74" s="73">
        <v>1.0676650043675322</v>
      </c>
      <c r="Q74" s="201" t="s">
        <v>162</v>
      </c>
      <c r="R74" s="201">
        <v>0</v>
      </c>
      <c r="S74" s="201">
        <v>1</v>
      </c>
      <c r="T74" s="201">
        <v>2</v>
      </c>
      <c r="U74" s="201">
        <v>3</v>
      </c>
      <c r="V74" s="201" t="s">
        <v>162</v>
      </c>
      <c r="W74" s="201">
        <v>0</v>
      </c>
      <c r="X74" s="201">
        <v>1</v>
      </c>
      <c r="Y74" s="201">
        <v>2</v>
      </c>
      <c r="Z74" s="201">
        <v>3</v>
      </c>
      <c r="AM74" s="201" t="s">
        <v>162</v>
      </c>
      <c r="AN74" s="201">
        <v>0</v>
      </c>
      <c r="AO74" s="201">
        <v>1</v>
      </c>
      <c r="AP74" s="201">
        <v>2</v>
      </c>
      <c r="AQ74" s="201">
        <v>3</v>
      </c>
      <c r="AR74" s="201" t="s">
        <v>162</v>
      </c>
      <c r="AS74" s="201">
        <v>0</v>
      </c>
      <c r="AT74" s="201">
        <v>1</v>
      </c>
      <c r="AU74" s="201">
        <v>2</v>
      </c>
      <c r="AV74" s="201">
        <v>3</v>
      </c>
      <c r="AW74" s="201" t="s">
        <v>162</v>
      </c>
      <c r="AX74" s="201">
        <v>0</v>
      </c>
      <c r="AY74" s="201">
        <v>1</v>
      </c>
      <c r="AZ74" s="201">
        <v>2</v>
      </c>
      <c r="BA74" s="201">
        <v>3</v>
      </c>
    </row>
    <row r="75" spans="2:54" x14ac:dyDescent="0.35">
      <c r="B75" s="201">
        <v>18</v>
      </c>
      <c r="C75" s="211">
        <v>0.56097560975609695</v>
      </c>
      <c r="D75" s="211">
        <v>0.74624060150375904</v>
      </c>
      <c r="E75" s="211">
        <v>0.90417690417690399</v>
      </c>
      <c r="F75" s="211">
        <v>0.688888888888888</v>
      </c>
      <c r="G75" s="211">
        <v>0.79823151125401903</v>
      </c>
      <c r="H75" s="211">
        <v>0.93952802359882004</v>
      </c>
      <c r="I75" s="211">
        <v>0.68023255813953398</v>
      </c>
      <c r="J75" s="211">
        <v>0.76366120218579203</v>
      </c>
      <c r="K75" s="211">
        <v>0.90454545454545399</v>
      </c>
      <c r="L75" s="73">
        <v>1.0340686898887066</v>
      </c>
      <c r="Q75" s="22" t="s">
        <v>493</v>
      </c>
      <c r="R75" s="213"/>
      <c r="S75" s="213"/>
      <c r="T75" s="213"/>
      <c r="U75" s="213"/>
      <c r="V75" s="22" t="s">
        <v>493</v>
      </c>
      <c r="W75" s="213"/>
      <c r="X75" s="213"/>
      <c r="Y75" s="213"/>
      <c r="Z75" s="213"/>
      <c r="AM75" s="22" t="s">
        <v>493</v>
      </c>
      <c r="AN75" s="43">
        <v>0</v>
      </c>
      <c r="AO75" s="43">
        <v>0</v>
      </c>
      <c r="AP75" s="43">
        <v>3.8461538461538401E-2</v>
      </c>
      <c r="AQ75" s="83"/>
      <c r="AR75" s="22" t="s">
        <v>493</v>
      </c>
      <c r="AS75" s="43">
        <v>0.05</v>
      </c>
      <c r="AT75" s="43">
        <v>0.107142857142857</v>
      </c>
      <c r="AU75" s="43">
        <v>0.53846153846153799</v>
      </c>
      <c r="AV75" s="83"/>
      <c r="AW75" s="22" t="s">
        <v>493</v>
      </c>
      <c r="AX75" s="83"/>
      <c r="AY75" s="83"/>
      <c r="AZ75" s="43">
        <v>0</v>
      </c>
      <c r="BA75" s="83"/>
    </row>
    <row r="76" spans="2:54" x14ac:dyDescent="0.35">
      <c r="Q76" s="201">
        <v>1</v>
      </c>
      <c r="R76" s="213"/>
      <c r="S76" s="213"/>
      <c r="T76" s="213"/>
      <c r="U76" s="213"/>
      <c r="V76" s="201">
        <v>1</v>
      </c>
      <c r="W76" s="213"/>
      <c r="X76" s="213"/>
      <c r="Y76" s="213"/>
      <c r="Z76" s="213"/>
      <c r="AM76" s="201">
        <v>1</v>
      </c>
      <c r="AN76" s="43">
        <v>2.23713646532438E-3</v>
      </c>
      <c r="AO76" s="43">
        <v>1.5789473684210499E-2</v>
      </c>
      <c r="AP76" s="43">
        <v>0.118110236220472</v>
      </c>
      <c r="AQ76" s="43">
        <v>0.63636363636363602</v>
      </c>
      <c r="AR76" s="201">
        <v>1</v>
      </c>
      <c r="AS76" s="43">
        <v>0.129753914988814</v>
      </c>
      <c r="AT76" s="43">
        <v>0.17192982456140299</v>
      </c>
      <c r="AU76" s="43">
        <v>0.41732283464566899</v>
      </c>
      <c r="AV76" s="83"/>
      <c r="AW76" s="201">
        <v>1</v>
      </c>
      <c r="AX76" s="43">
        <v>1</v>
      </c>
      <c r="AY76" s="43">
        <v>0</v>
      </c>
      <c r="AZ76" s="43">
        <v>0</v>
      </c>
      <c r="BA76" s="43">
        <v>0.14285714285714199</v>
      </c>
    </row>
    <row r="77" spans="2:54" x14ac:dyDescent="0.35">
      <c r="B77" s="235" t="s">
        <v>906</v>
      </c>
      <c r="C77" s="235"/>
      <c r="D77" s="235"/>
      <c r="E77" s="235"/>
      <c r="F77" s="235"/>
      <c r="G77" s="235" t="s">
        <v>907</v>
      </c>
      <c r="H77" s="235"/>
      <c r="I77" s="235"/>
      <c r="J77" s="235"/>
      <c r="K77" s="235"/>
      <c r="Q77" s="201">
        <v>2</v>
      </c>
      <c r="R77" s="213"/>
      <c r="S77" s="213"/>
      <c r="T77" s="213"/>
      <c r="U77" s="213"/>
      <c r="V77" s="201">
        <v>2</v>
      </c>
      <c r="W77" s="213"/>
      <c r="X77" s="213"/>
      <c r="Y77" s="213"/>
      <c r="Z77" s="213"/>
      <c r="AM77" s="201">
        <v>2</v>
      </c>
      <c r="AN77" s="43">
        <v>1.72245693857653E-2</v>
      </c>
      <c r="AO77" s="43">
        <v>4.3812451960030703E-2</v>
      </c>
      <c r="AP77" s="43">
        <v>0.18461538461538399</v>
      </c>
      <c r="AQ77" s="43">
        <v>0.85185185185185097</v>
      </c>
      <c r="AR77" s="201">
        <v>2</v>
      </c>
      <c r="AS77" s="43">
        <v>0.23724406889827701</v>
      </c>
      <c r="AT77" s="43">
        <v>0.21675634127594101</v>
      </c>
      <c r="AU77" s="43">
        <v>0.43692307692307603</v>
      </c>
      <c r="AV77" s="83"/>
      <c r="AW77" s="201">
        <v>2</v>
      </c>
      <c r="AX77" s="43">
        <v>0.58490566037735803</v>
      </c>
      <c r="AY77" s="43">
        <v>3.5087719298245598E-2</v>
      </c>
      <c r="AZ77" s="43">
        <v>0.05</v>
      </c>
      <c r="BA77" s="43">
        <v>8.6956521739130405E-2</v>
      </c>
    </row>
    <row r="78" spans="2:54" x14ac:dyDescent="0.35">
      <c r="B78" s="201" t="s">
        <v>162</v>
      </c>
      <c r="C78" s="201">
        <v>0</v>
      </c>
      <c r="D78" s="201">
        <v>1</v>
      </c>
      <c r="E78" s="201">
        <v>2</v>
      </c>
      <c r="F78" s="201">
        <v>3</v>
      </c>
      <c r="G78" s="201" t="s">
        <v>162</v>
      </c>
      <c r="H78" s="201">
        <v>0</v>
      </c>
      <c r="I78" s="201">
        <v>1</v>
      </c>
      <c r="J78" s="201">
        <v>2</v>
      </c>
      <c r="K78" s="201">
        <v>3</v>
      </c>
      <c r="Q78" s="201">
        <v>3</v>
      </c>
      <c r="R78" s="210">
        <v>2.42266120014908E-3</v>
      </c>
      <c r="S78" s="210">
        <v>4.8101265822784803E-2</v>
      </c>
      <c r="T78" s="210">
        <v>0.16666666666666599</v>
      </c>
      <c r="U78" s="210">
        <v>0.66666666666666596</v>
      </c>
      <c r="V78" s="201">
        <v>3</v>
      </c>
      <c r="W78" s="213"/>
      <c r="X78" s="213"/>
      <c r="Y78" s="213"/>
      <c r="Z78" s="213"/>
      <c r="AM78" s="201">
        <v>3</v>
      </c>
      <c r="AN78" s="43">
        <v>2.81329923273657E-2</v>
      </c>
      <c r="AO78" s="43">
        <v>6.6759388038942893E-2</v>
      </c>
      <c r="AP78" s="43">
        <v>0.22662440570522899</v>
      </c>
      <c r="AQ78" s="43">
        <v>0.64150943396226401</v>
      </c>
      <c r="AR78" s="201">
        <v>3</v>
      </c>
      <c r="AS78" s="43">
        <v>0.34526854219948799</v>
      </c>
      <c r="AT78" s="43">
        <v>0.32081594807603098</v>
      </c>
      <c r="AU78" s="43">
        <v>0.49286846275752699</v>
      </c>
      <c r="AV78" s="43">
        <v>0.30188679245283001</v>
      </c>
      <c r="AW78" s="201">
        <v>3</v>
      </c>
      <c r="AX78" s="43">
        <v>0.56493506493506496</v>
      </c>
      <c r="AY78" s="43">
        <v>7.6388888888888895E-2</v>
      </c>
      <c r="AZ78" s="43">
        <v>7.69230769230769E-2</v>
      </c>
      <c r="BA78" s="43">
        <v>2.94117647058823E-2</v>
      </c>
    </row>
    <row r="79" spans="2:54" x14ac:dyDescent="0.35">
      <c r="B79" s="22" t="s">
        <v>493</v>
      </c>
      <c r="C79" s="43">
        <v>2.3465915757362401E-4</v>
      </c>
      <c r="D79" s="43">
        <v>1.42348754448398E-2</v>
      </c>
      <c r="E79" s="43">
        <v>0.245283018867924</v>
      </c>
      <c r="F79" s="43">
        <v>1</v>
      </c>
      <c r="G79" s="22" t="s">
        <v>493</v>
      </c>
      <c r="H79" s="43">
        <v>1.9821605550049502E-3</v>
      </c>
      <c r="I79" s="43">
        <v>2.5000000000000001E-2</v>
      </c>
      <c r="J79" s="43">
        <v>0.24242424242424199</v>
      </c>
      <c r="K79" s="43">
        <v>0.5</v>
      </c>
      <c r="Q79" s="201">
        <v>4</v>
      </c>
      <c r="R79" s="210">
        <v>7.1358748778103604E-3</v>
      </c>
      <c r="S79" s="210">
        <v>0.1007371007371</v>
      </c>
      <c r="T79" s="210">
        <v>0.33189655172413701</v>
      </c>
      <c r="U79" s="210">
        <v>0.75</v>
      </c>
      <c r="V79" s="201">
        <v>4</v>
      </c>
      <c r="W79" s="213"/>
      <c r="X79" s="213"/>
      <c r="Y79" s="213"/>
      <c r="Z79" s="213"/>
      <c r="AM79" s="201">
        <v>4</v>
      </c>
      <c r="AN79" s="43">
        <v>3.7001784651992803E-2</v>
      </c>
      <c r="AO79" s="43">
        <v>9.4782340228465503E-2</v>
      </c>
      <c r="AP79" s="43">
        <v>0.278656126482213</v>
      </c>
      <c r="AQ79" s="43">
        <v>0.75</v>
      </c>
      <c r="AR79" s="201">
        <v>4</v>
      </c>
      <c r="AS79" s="43">
        <v>0.41939321832242699</v>
      </c>
      <c r="AT79" s="43">
        <v>0.40259339302253699</v>
      </c>
      <c r="AU79" s="43">
        <v>0.52964426877470305</v>
      </c>
      <c r="AV79" s="43">
        <v>0.22727272727272699</v>
      </c>
      <c r="AW79" s="201">
        <v>4</v>
      </c>
      <c r="AX79" s="43">
        <v>0.55948553054662298</v>
      </c>
      <c r="AY79" s="43">
        <v>8.4690553745928293E-2</v>
      </c>
      <c r="AZ79" s="43">
        <v>0.109929078014184</v>
      </c>
      <c r="BA79" s="43">
        <v>0.13636363636363599</v>
      </c>
    </row>
    <row r="80" spans="2:54" x14ac:dyDescent="0.35">
      <c r="B80" s="201">
        <v>1</v>
      </c>
      <c r="C80" s="43">
        <v>2.3425564420302102E-3</v>
      </c>
      <c r="D80" s="43">
        <v>4.2563143124415302E-2</v>
      </c>
      <c r="E80" s="43">
        <v>0.28378378378378299</v>
      </c>
      <c r="F80" s="43">
        <v>0.9375</v>
      </c>
      <c r="G80" s="201">
        <v>1</v>
      </c>
      <c r="H80" s="43">
        <v>9.8803952158086298E-3</v>
      </c>
      <c r="I80" s="43">
        <v>7.6732673267326704E-2</v>
      </c>
      <c r="J80" s="43">
        <v>0.28925619834710697</v>
      </c>
      <c r="K80" s="43">
        <v>0.57142857142857095</v>
      </c>
      <c r="Q80" s="201">
        <v>5</v>
      </c>
      <c r="R80" s="210">
        <v>1.33535061176161E-2</v>
      </c>
      <c r="S80" s="210">
        <v>0.16305680425010199</v>
      </c>
      <c r="T80" s="210">
        <v>0.42138364779874199</v>
      </c>
      <c r="U80" s="210">
        <v>0.77777777777777701</v>
      </c>
      <c r="V80" s="201">
        <v>5</v>
      </c>
      <c r="W80" s="213"/>
      <c r="X80" s="213"/>
      <c r="Y80" s="213"/>
      <c r="Z80" s="213"/>
      <c r="AM80" s="201">
        <v>5</v>
      </c>
      <c r="AN80" s="43">
        <v>4.4185648227436203E-2</v>
      </c>
      <c r="AO80" s="43">
        <v>0.13673965936739599</v>
      </c>
      <c r="AP80" s="43">
        <v>0.33333333333333298</v>
      </c>
      <c r="AQ80" s="43">
        <v>0.75555555555555498</v>
      </c>
      <c r="AR80" s="201">
        <v>5</v>
      </c>
      <c r="AS80" s="43">
        <v>0.47516698064737101</v>
      </c>
      <c r="AT80" s="43">
        <v>0.48613138686131302</v>
      </c>
      <c r="AU80" s="43">
        <v>0.52732240437158395</v>
      </c>
      <c r="AV80" s="43">
        <v>0.2</v>
      </c>
      <c r="AW80" s="201">
        <v>5</v>
      </c>
      <c r="AX80" s="43">
        <v>0.48643410852713098</v>
      </c>
      <c r="AY80" s="43">
        <v>9.2526690391458999E-2</v>
      </c>
      <c r="AZ80" s="43">
        <v>0.114754098360655</v>
      </c>
      <c r="BA80" s="43">
        <v>0.17647058823529399</v>
      </c>
    </row>
    <row r="81" spans="2:53" x14ac:dyDescent="0.35">
      <c r="B81" s="201">
        <v>2</v>
      </c>
      <c r="C81" s="43">
        <v>5.0217526413921599E-3</v>
      </c>
      <c r="D81" s="43">
        <v>8.2612456747404805E-2</v>
      </c>
      <c r="E81" s="43">
        <v>0.32926829268292601</v>
      </c>
      <c r="F81" s="43">
        <v>0.828125</v>
      </c>
      <c r="G81" s="201">
        <v>2</v>
      </c>
      <c r="H81" s="43">
        <v>2.0766773162939199E-2</v>
      </c>
      <c r="I81" s="43">
        <v>0.115600448933782</v>
      </c>
      <c r="J81" s="43">
        <v>0.33513513513513499</v>
      </c>
      <c r="K81" s="43">
        <v>0.9</v>
      </c>
      <c r="Q81" s="201">
        <v>6</v>
      </c>
      <c r="R81" s="210">
        <v>2.4366320788807998E-2</v>
      </c>
      <c r="S81" s="210">
        <v>0.22534478272183101</v>
      </c>
      <c r="T81" s="210">
        <v>0.49189189189189098</v>
      </c>
      <c r="U81" s="210">
        <v>0.85889570552147199</v>
      </c>
      <c r="V81" s="201">
        <v>6</v>
      </c>
      <c r="W81" s="213"/>
      <c r="X81" s="213"/>
      <c r="Y81" s="213"/>
      <c r="Z81" s="213"/>
      <c r="AM81" s="201">
        <v>6</v>
      </c>
      <c r="AN81" s="43">
        <v>5.3138398819146601E-2</v>
      </c>
      <c r="AO81" s="43">
        <v>0.16792452830188601</v>
      </c>
      <c r="AP81" s="43">
        <v>0.35710455764075</v>
      </c>
      <c r="AQ81" s="43">
        <v>0.80676328502415395</v>
      </c>
      <c r="AR81" s="201">
        <v>6</v>
      </c>
      <c r="AS81" s="43">
        <v>0.490124411330568</v>
      </c>
      <c r="AT81" s="43">
        <v>0.50880503144653999</v>
      </c>
      <c r="AU81" s="43">
        <v>0.53672922252010702</v>
      </c>
      <c r="AV81" s="43">
        <v>0.17874396135265699</v>
      </c>
      <c r="AW81" s="201">
        <v>6</v>
      </c>
      <c r="AX81" s="43">
        <v>0.453703703703703</v>
      </c>
      <c r="AY81" s="43">
        <v>0.108614232209737</v>
      </c>
      <c r="AZ81" s="43">
        <v>0.15015015015015001</v>
      </c>
      <c r="BA81" s="43">
        <v>0.245508982035928</v>
      </c>
    </row>
    <row r="82" spans="2:53" x14ac:dyDescent="0.35">
      <c r="B82" s="201">
        <v>3</v>
      </c>
      <c r="C82" s="43">
        <v>1.0177394830207799E-2</v>
      </c>
      <c r="D82" s="43">
        <v>0.123843988741455</v>
      </c>
      <c r="E82" s="43">
        <v>0.37837837837837801</v>
      </c>
      <c r="F82" s="43">
        <v>0.91176470588235203</v>
      </c>
      <c r="G82" s="201">
        <v>3</v>
      </c>
      <c r="H82" s="43">
        <v>3.22794239364343E-2</v>
      </c>
      <c r="I82" s="43">
        <v>0.13496100373007799</v>
      </c>
      <c r="J82" s="43">
        <v>0.39316239316239299</v>
      </c>
      <c r="K82" s="43">
        <v>0.85542168674698704</v>
      </c>
      <c r="Q82" s="201">
        <v>7</v>
      </c>
      <c r="R82" s="210">
        <v>3.7781840341255299E-2</v>
      </c>
      <c r="S82" s="210">
        <v>0.31276552700788901</v>
      </c>
      <c r="T82" s="210">
        <v>0.56247201074787201</v>
      </c>
      <c r="U82" s="210">
        <v>0.86706948640483295</v>
      </c>
      <c r="V82" s="201">
        <v>7</v>
      </c>
      <c r="W82" s="210">
        <v>1.9266055045871502E-2</v>
      </c>
      <c r="X82" s="210">
        <v>0.30344827586206802</v>
      </c>
      <c r="Y82" s="210">
        <v>0.64444444444444404</v>
      </c>
      <c r="Z82" s="210">
        <v>0.88888888888888795</v>
      </c>
      <c r="AM82" s="201">
        <v>7</v>
      </c>
      <c r="AN82" s="43">
        <v>5.97931480284421E-2</v>
      </c>
      <c r="AO82" s="43">
        <v>0.20857378400659499</v>
      </c>
      <c r="AP82" s="43">
        <v>0.43095362167795698</v>
      </c>
      <c r="AQ82" s="43">
        <v>0.88793103448275801</v>
      </c>
      <c r="AR82" s="201">
        <v>7</v>
      </c>
      <c r="AS82" s="43">
        <v>0.51027795733678005</v>
      </c>
      <c r="AT82" s="43">
        <v>0.53792250618301696</v>
      </c>
      <c r="AU82" s="43">
        <v>0.48619072433559102</v>
      </c>
      <c r="AV82" s="43">
        <v>0.107758620689655</v>
      </c>
      <c r="AW82" s="201">
        <v>7</v>
      </c>
      <c r="AX82" s="43">
        <v>0.38270270270270201</v>
      </c>
      <c r="AY82" s="43">
        <v>0.10573122529644199</v>
      </c>
      <c r="AZ82" s="43">
        <v>0.159613059250302</v>
      </c>
      <c r="BA82" s="43">
        <v>0.31553398058252402</v>
      </c>
    </row>
    <row r="83" spans="2:53" x14ac:dyDescent="0.35">
      <c r="B83" s="201">
        <v>4</v>
      </c>
      <c r="C83" s="43">
        <v>1.70898980537534E-2</v>
      </c>
      <c r="D83" s="43">
        <v>0.168239472349061</v>
      </c>
      <c r="E83" s="43">
        <v>0.45160089352196497</v>
      </c>
      <c r="F83" s="43">
        <v>0.87788778877887697</v>
      </c>
      <c r="G83" s="201">
        <v>4</v>
      </c>
      <c r="H83" s="43">
        <v>4.1846006695361003E-2</v>
      </c>
      <c r="I83" s="43">
        <v>0.197619047619047</v>
      </c>
      <c r="J83" s="43">
        <v>0.469776609724047</v>
      </c>
      <c r="K83" s="43">
        <v>0.85975609756097504</v>
      </c>
      <c r="Q83" s="201">
        <v>8</v>
      </c>
      <c r="R83" s="210">
        <v>5.71956593849215E-2</v>
      </c>
      <c r="S83" s="210">
        <v>0.38364671381749099</v>
      </c>
      <c r="T83" s="210">
        <v>0.61929426999028803</v>
      </c>
      <c r="U83" s="210">
        <v>0.89377289377289304</v>
      </c>
      <c r="V83" s="201">
        <v>8</v>
      </c>
      <c r="W83" s="210">
        <v>3.3457249070631898E-2</v>
      </c>
      <c r="X83" s="210">
        <v>0.375404530744336</v>
      </c>
      <c r="Y83" s="210">
        <v>0.66</v>
      </c>
      <c r="Z83" s="210">
        <v>0.88235294117647001</v>
      </c>
      <c r="AM83" s="201">
        <v>8</v>
      </c>
      <c r="AN83" s="43">
        <v>6.9606175585503E-2</v>
      </c>
      <c r="AO83" s="43">
        <v>0.232713599331522</v>
      </c>
      <c r="AP83" s="43">
        <v>0.441176470588235</v>
      </c>
      <c r="AQ83" s="43">
        <v>0.84913793103448199</v>
      </c>
      <c r="AR83" s="201">
        <v>8</v>
      </c>
      <c r="AS83" s="43">
        <v>0.50693444982336699</v>
      </c>
      <c r="AT83" s="43">
        <v>0.52350114894505895</v>
      </c>
      <c r="AU83" s="43">
        <v>0.49732620320855597</v>
      </c>
      <c r="AV83" s="43">
        <v>0.142241379310344</v>
      </c>
      <c r="AW83" s="201">
        <v>8</v>
      </c>
      <c r="AX83" s="43">
        <v>0.37687969924811998</v>
      </c>
      <c r="AY83" s="43">
        <v>0.11131059245960501</v>
      </c>
      <c r="AZ83" s="43">
        <v>0.191515151515151</v>
      </c>
      <c r="BA83" s="43">
        <v>0.34517766497461899</v>
      </c>
    </row>
    <row r="84" spans="2:53" x14ac:dyDescent="0.35">
      <c r="B84" s="201">
        <v>5</v>
      </c>
      <c r="C84" s="43">
        <v>2.7547737354122599E-2</v>
      </c>
      <c r="D84" s="43">
        <v>0.224942751453232</v>
      </c>
      <c r="E84" s="43">
        <v>0.51894135962636201</v>
      </c>
      <c r="F84" s="43">
        <v>0.90645879732739398</v>
      </c>
      <c r="G84" s="201">
        <v>5</v>
      </c>
      <c r="H84" s="43">
        <v>5.5367012508484401E-2</v>
      </c>
      <c r="I84" s="43">
        <v>0.23500908540278601</v>
      </c>
      <c r="J84" s="43">
        <v>0.51519468186134798</v>
      </c>
      <c r="K84" s="43">
        <v>0.89215686274509798</v>
      </c>
      <c r="Q84" s="201">
        <v>9</v>
      </c>
      <c r="R84" s="210">
        <v>7.7303418576213506E-2</v>
      </c>
      <c r="S84" s="210">
        <v>0.45531914893616998</v>
      </c>
      <c r="T84" s="210">
        <v>0.67599569429494</v>
      </c>
      <c r="U84" s="210">
        <v>0.90681502086230803</v>
      </c>
      <c r="V84" s="201">
        <v>9</v>
      </c>
      <c r="W84" s="210">
        <v>5.3431372549019598E-2</v>
      </c>
      <c r="X84" s="210">
        <v>0.46551724137931</v>
      </c>
      <c r="Y84" s="210">
        <v>0.68709677419354798</v>
      </c>
      <c r="Z84" s="210">
        <v>0.88059701492537301</v>
      </c>
      <c r="AM84" s="201">
        <v>9</v>
      </c>
      <c r="AN84" s="43">
        <v>7.6319293573480898E-2</v>
      </c>
      <c r="AO84" s="43">
        <v>0.246046511627906</v>
      </c>
      <c r="AP84" s="43">
        <v>0.48924400737553703</v>
      </c>
      <c r="AQ84" s="43">
        <v>0.90416666666666601</v>
      </c>
      <c r="AR84" s="201">
        <v>9</v>
      </c>
      <c r="AS84" s="43">
        <v>0.49772233513210401</v>
      </c>
      <c r="AT84" s="43">
        <v>0.53976744186046499</v>
      </c>
      <c r="AU84" s="43">
        <v>0.45666871542716603</v>
      </c>
      <c r="AV84" s="43">
        <v>8.3333333333333301E-2</v>
      </c>
      <c r="AW84" s="201">
        <v>9</v>
      </c>
      <c r="AX84" s="43">
        <v>0.36547291092745599</v>
      </c>
      <c r="AY84" s="43">
        <v>0.100189035916824</v>
      </c>
      <c r="AZ84" s="43">
        <v>0.19849246231155701</v>
      </c>
      <c r="BA84" s="43">
        <v>0.43317972350230399</v>
      </c>
    </row>
    <row r="85" spans="2:53" x14ac:dyDescent="0.35">
      <c r="B85" s="201">
        <v>6</v>
      </c>
      <c r="C85" s="43">
        <v>3.8903774341230803E-2</v>
      </c>
      <c r="D85" s="43">
        <v>0.27866066117107102</v>
      </c>
      <c r="E85" s="43">
        <v>0.56304050978607101</v>
      </c>
      <c r="F85" s="43">
        <v>0.92880258899676305</v>
      </c>
      <c r="G85" s="201">
        <v>6</v>
      </c>
      <c r="H85" s="43">
        <v>7.3381294964028704E-2</v>
      </c>
      <c r="I85" s="43">
        <v>0.272744396308155</v>
      </c>
      <c r="J85" s="43">
        <v>0.55476753349093699</v>
      </c>
      <c r="K85" s="43">
        <v>0.91791044776119401</v>
      </c>
      <c r="Q85" s="201">
        <v>10</v>
      </c>
      <c r="R85" s="210">
        <v>0.108021527421834</v>
      </c>
      <c r="S85" s="210">
        <v>0.52942124778333</v>
      </c>
      <c r="T85" s="210">
        <v>0.72539990305380497</v>
      </c>
      <c r="U85" s="210">
        <v>0.91151515151515095</v>
      </c>
      <c r="V85" s="201">
        <v>10</v>
      </c>
      <c r="W85" s="210">
        <v>8.51345390383767E-2</v>
      </c>
      <c r="X85" s="210">
        <v>0.56935270805812399</v>
      </c>
      <c r="Y85" s="210">
        <v>0.73958333333333304</v>
      </c>
      <c r="Z85" s="210">
        <v>0.89051094890510896</v>
      </c>
      <c r="AM85" s="201">
        <v>10</v>
      </c>
      <c r="AN85" s="43">
        <v>7.7684161706732605E-2</v>
      </c>
      <c r="AO85" s="43">
        <v>0.27279772668561098</v>
      </c>
      <c r="AP85" s="43">
        <v>0.48143236074270501</v>
      </c>
      <c r="AQ85" s="43">
        <v>0.87614678899082499</v>
      </c>
      <c r="AR85" s="201">
        <v>10</v>
      </c>
      <c r="AS85" s="43">
        <v>0.48040503980830102</v>
      </c>
      <c r="AT85" s="43">
        <v>0.51407904934125503</v>
      </c>
      <c r="AU85" s="43">
        <v>0.45954907161803699</v>
      </c>
      <c r="AV85" s="43">
        <v>0.119266055045871</v>
      </c>
      <c r="AW85" s="201">
        <v>10</v>
      </c>
      <c r="AX85" s="43">
        <v>0.33532338308457699</v>
      </c>
      <c r="AY85" s="43">
        <v>0.108901515151515</v>
      </c>
      <c r="AZ85" s="43">
        <v>0.214876033057851</v>
      </c>
      <c r="BA85" s="43">
        <v>0.39267015706806202</v>
      </c>
    </row>
    <row r="86" spans="2:53" x14ac:dyDescent="0.35">
      <c r="B86" s="201">
        <v>7</v>
      </c>
      <c r="C86" s="43">
        <v>5.90189515012709E-2</v>
      </c>
      <c r="D86" s="43">
        <v>0.33011869436201702</v>
      </c>
      <c r="E86" s="43">
        <v>0.60975081256771402</v>
      </c>
      <c r="F86" s="43">
        <v>0.91440798858773098</v>
      </c>
      <c r="G86" s="201">
        <v>7</v>
      </c>
      <c r="H86" s="43">
        <v>8.6743195704499093E-2</v>
      </c>
      <c r="I86" s="43">
        <v>0.32442358702305601</v>
      </c>
      <c r="J86" s="43">
        <v>0.59552621928859495</v>
      </c>
      <c r="K86" s="43">
        <v>0.89111111111111097</v>
      </c>
      <c r="Q86" s="201">
        <v>11</v>
      </c>
      <c r="R86" s="210">
        <v>0.14400968132311401</v>
      </c>
      <c r="S86" s="210">
        <v>0.58981417756366095</v>
      </c>
      <c r="T86" s="210">
        <v>0.75994180407371403</v>
      </c>
      <c r="U86" s="210">
        <v>0.93505039193729</v>
      </c>
      <c r="V86" s="201">
        <v>11</v>
      </c>
      <c r="W86" s="210">
        <v>0.125281658404686</v>
      </c>
      <c r="X86" s="210">
        <v>0.62577319587628799</v>
      </c>
      <c r="Y86" s="210">
        <v>0.76744186046511598</v>
      </c>
      <c r="Z86" s="210">
        <v>0.91666666666666596</v>
      </c>
      <c r="AM86" s="201">
        <v>11</v>
      </c>
      <c r="AN86" s="43">
        <v>8.6639676113360306E-2</v>
      </c>
      <c r="AO86" s="43">
        <v>0.25400118553645501</v>
      </c>
      <c r="AP86" s="43">
        <v>0.48969889064976202</v>
      </c>
      <c r="AQ86" s="43">
        <v>0.82795698924731098</v>
      </c>
      <c r="AR86" s="201">
        <v>11</v>
      </c>
      <c r="AS86" s="43">
        <v>0.45659019343229801</v>
      </c>
      <c r="AT86" s="43">
        <v>0.52311796087729701</v>
      </c>
      <c r="AU86" s="43">
        <v>0.42234548335974598</v>
      </c>
      <c r="AV86" s="43">
        <v>0.16129032258064499</v>
      </c>
      <c r="AW86" s="201">
        <v>11</v>
      </c>
      <c r="AX86" s="43">
        <v>0.305295950155763</v>
      </c>
      <c r="AY86" s="43">
        <v>0.12952158693115501</v>
      </c>
      <c r="AZ86" s="43">
        <v>0.23462783171521001</v>
      </c>
      <c r="BA86" s="43">
        <v>0.493506493506493</v>
      </c>
    </row>
    <row r="87" spans="2:53" x14ac:dyDescent="0.35">
      <c r="B87" s="201">
        <v>8</v>
      </c>
      <c r="C87" s="43">
        <v>7.6591717521130406E-2</v>
      </c>
      <c r="D87" s="43">
        <v>0.376694336450562</v>
      </c>
      <c r="E87" s="43">
        <v>0.670886075949367</v>
      </c>
      <c r="F87" s="43">
        <v>0.93640054127198902</v>
      </c>
      <c r="G87" s="201">
        <v>8</v>
      </c>
      <c r="H87" s="43">
        <v>0.103695246003736</v>
      </c>
      <c r="I87" s="43">
        <v>0.363141171130276</v>
      </c>
      <c r="J87" s="43">
        <v>0.62209767814251404</v>
      </c>
      <c r="K87" s="43">
        <v>0.90794979079497895</v>
      </c>
      <c r="Q87" s="201">
        <v>12</v>
      </c>
      <c r="R87" s="210">
        <v>0.19156756756756699</v>
      </c>
      <c r="S87" s="210">
        <v>0.64047527788424596</v>
      </c>
      <c r="T87" s="210">
        <v>0.792638672887506</v>
      </c>
      <c r="U87" s="210">
        <v>0.94972067039106101</v>
      </c>
      <c r="V87" s="201">
        <v>12</v>
      </c>
      <c r="W87" s="210">
        <v>0.160642570281124</v>
      </c>
      <c r="X87" s="210">
        <v>0.68972142170989403</v>
      </c>
      <c r="Y87" s="210">
        <v>0.81913875598086106</v>
      </c>
      <c r="Z87" s="210">
        <v>0.94217687074829903</v>
      </c>
      <c r="AM87" s="201">
        <v>12</v>
      </c>
      <c r="AN87" s="43">
        <v>8.5368399081611299E-2</v>
      </c>
      <c r="AO87" s="43">
        <v>0.28432010409889302</v>
      </c>
      <c r="AP87" s="43">
        <v>0.47712418300653597</v>
      </c>
      <c r="AQ87" s="43">
        <v>0.78947368421052599</v>
      </c>
      <c r="AR87" s="201">
        <v>12</v>
      </c>
      <c r="AS87" s="43">
        <v>0.43508662074723398</v>
      </c>
      <c r="AT87" s="43">
        <v>0.486987638256343</v>
      </c>
      <c r="AU87" s="43">
        <v>0.43417366946778702</v>
      </c>
      <c r="AV87" s="43">
        <v>0.19078947368421001</v>
      </c>
      <c r="AW87" s="201">
        <v>12</v>
      </c>
      <c r="AX87" s="43">
        <v>0.29706601466992599</v>
      </c>
      <c r="AY87" s="43">
        <v>0.13386727688787101</v>
      </c>
      <c r="AZ87" s="43">
        <v>0.23874755381604601</v>
      </c>
      <c r="BA87" s="43">
        <v>0.59166666666666601</v>
      </c>
    </row>
    <row r="88" spans="2:53" x14ac:dyDescent="0.35">
      <c r="B88" s="201">
        <v>9</v>
      </c>
      <c r="C88" s="43">
        <v>9.6287602156146707E-2</v>
      </c>
      <c r="D88" s="43">
        <v>0.44258342849892102</v>
      </c>
      <c r="E88" s="43">
        <v>0.69406506083933395</v>
      </c>
      <c r="F88" s="43">
        <v>0.93484419263455998</v>
      </c>
      <c r="G88" s="201">
        <v>9</v>
      </c>
      <c r="H88" s="43">
        <v>0.121333667585861</v>
      </c>
      <c r="I88" s="43">
        <v>0.42212006489994502</v>
      </c>
      <c r="J88" s="43">
        <v>0.65629053177691299</v>
      </c>
      <c r="K88" s="43">
        <v>0.919191919191919</v>
      </c>
      <c r="Q88" s="201">
        <v>13</v>
      </c>
      <c r="R88" s="210">
        <v>0.23737916219119201</v>
      </c>
      <c r="S88" s="210">
        <v>0.69749216300940398</v>
      </c>
      <c r="T88" s="210">
        <v>0.82347696879643295</v>
      </c>
      <c r="U88" s="210">
        <v>0.95266990291262099</v>
      </c>
      <c r="V88" s="201">
        <v>13</v>
      </c>
      <c r="W88" s="210">
        <v>0.21614748887476101</v>
      </c>
      <c r="X88" s="210">
        <v>0.75762859633827295</v>
      </c>
      <c r="Y88" s="210">
        <v>0.84422560429722404</v>
      </c>
      <c r="Z88" s="210">
        <v>0.95107033639143701</v>
      </c>
      <c r="AM88" s="201">
        <v>13</v>
      </c>
      <c r="AN88" s="43">
        <v>8.7068190574033602E-2</v>
      </c>
      <c r="AO88" s="43">
        <v>0.29192762700069502</v>
      </c>
      <c r="AP88" s="43">
        <v>0.47314049586776802</v>
      </c>
      <c r="AQ88" s="43">
        <v>0.67175572519083904</v>
      </c>
      <c r="AR88" s="201">
        <v>13</v>
      </c>
      <c r="AS88" s="43">
        <v>0.42031591113394101</v>
      </c>
      <c r="AT88" s="43">
        <v>0.47251217814892099</v>
      </c>
      <c r="AU88" s="43">
        <v>0.415289256198347</v>
      </c>
      <c r="AV88" s="43">
        <v>0.29007633587786202</v>
      </c>
      <c r="AW88" s="201">
        <v>13</v>
      </c>
      <c r="AX88" s="43">
        <v>0.30235988200589903</v>
      </c>
      <c r="AY88" s="43">
        <v>0.14660309892729401</v>
      </c>
      <c r="AZ88" s="43">
        <v>0.25327510917030499</v>
      </c>
      <c r="BA88" s="43">
        <v>0.51136363636363602</v>
      </c>
    </row>
    <row r="89" spans="2:53" x14ac:dyDescent="0.35">
      <c r="B89" s="201">
        <v>10</v>
      </c>
      <c r="C89" s="43">
        <v>0.123128220672931</v>
      </c>
      <c r="D89" s="43">
        <v>0.49384080859128199</v>
      </c>
      <c r="E89" s="43">
        <v>0.75210205856769996</v>
      </c>
      <c r="F89" s="43">
        <v>0.94512195121951204</v>
      </c>
      <c r="G89" s="201">
        <v>10</v>
      </c>
      <c r="H89" s="43">
        <v>0.136811963092586</v>
      </c>
      <c r="I89" s="43">
        <v>0.45595158036314698</v>
      </c>
      <c r="J89" s="43">
        <v>0.68703054581872802</v>
      </c>
      <c r="K89" s="43">
        <v>0.92918454935622297</v>
      </c>
      <c r="Q89" s="201">
        <v>14</v>
      </c>
      <c r="R89" s="210">
        <v>0.30121816168327797</v>
      </c>
      <c r="S89" s="210">
        <v>0.74232170744403903</v>
      </c>
      <c r="T89" s="210">
        <v>0.85670209118957796</v>
      </c>
      <c r="U89" s="210">
        <v>0.95318595578673604</v>
      </c>
      <c r="V89" s="201">
        <v>14</v>
      </c>
      <c r="W89" s="210">
        <v>0.28630024610336302</v>
      </c>
      <c r="X89" s="210">
        <v>0.79712595097210404</v>
      </c>
      <c r="Y89" s="210">
        <v>0.89080982711555901</v>
      </c>
      <c r="Z89" s="210">
        <v>0.95652173913043403</v>
      </c>
      <c r="AM89" s="201">
        <v>14</v>
      </c>
      <c r="AN89" s="43">
        <v>9.3833359485328699E-2</v>
      </c>
      <c r="AO89" s="43">
        <v>0.29007065823726202</v>
      </c>
      <c r="AP89" s="43">
        <v>0.42060988433228103</v>
      </c>
      <c r="AQ89" s="43">
        <v>0.74242424242424199</v>
      </c>
      <c r="AR89" s="201">
        <v>14</v>
      </c>
      <c r="AS89" s="43">
        <v>0.40859877608661499</v>
      </c>
      <c r="AT89" s="43">
        <v>0.460394198586835</v>
      </c>
      <c r="AU89" s="43">
        <v>0.42691903259726599</v>
      </c>
      <c r="AV89" s="43">
        <v>0.234848484848484</v>
      </c>
      <c r="AW89" s="201">
        <v>14</v>
      </c>
      <c r="AX89" s="43">
        <v>0.28428093645484898</v>
      </c>
      <c r="AY89" s="43">
        <v>0.15</v>
      </c>
      <c r="AZ89" s="43">
        <v>0.30499999999999999</v>
      </c>
      <c r="BA89" s="43">
        <v>0.54081632653061196</v>
      </c>
    </row>
    <row r="90" spans="2:53" x14ac:dyDescent="0.35">
      <c r="B90" s="201">
        <v>11</v>
      </c>
      <c r="C90" s="43">
        <v>0.14416764854401601</v>
      </c>
      <c r="D90" s="43">
        <v>0.52224596852535399</v>
      </c>
      <c r="E90" s="43">
        <v>0.752833638025594</v>
      </c>
      <c r="F90" s="43">
        <v>0.94627383015597899</v>
      </c>
      <c r="G90" s="201">
        <v>11</v>
      </c>
      <c r="H90" s="43">
        <v>0.156112852664576</v>
      </c>
      <c r="I90" s="43">
        <v>0.50963855421686699</v>
      </c>
      <c r="J90" s="43">
        <v>0.70655270655270597</v>
      </c>
      <c r="K90" s="43">
        <v>0.94320987654320898</v>
      </c>
      <c r="Q90" s="201">
        <v>15</v>
      </c>
      <c r="R90" s="210">
        <v>0.38188220230473702</v>
      </c>
      <c r="S90" s="210">
        <v>0.765058341217281</v>
      </c>
      <c r="T90" s="210">
        <v>0.87678855325914096</v>
      </c>
      <c r="U90" s="210">
        <v>0.95942028985507199</v>
      </c>
      <c r="V90" s="201">
        <v>15</v>
      </c>
      <c r="W90" s="210">
        <v>0.37870472008781503</v>
      </c>
      <c r="X90" s="210">
        <v>0.83211009174311901</v>
      </c>
      <c r="Y90" s="210">
        <v>0.90090090090090003</v>
      </c>
      <c r="Z90" s="210">
        <v>0.96164383561643796</v>
      </c>
      <c r="AM90" s="201">
        <v>15</v>
      </c>
      <c r="AN90" s="43">
        <v>9.1272104962920694E-2</v>
      </c>
      <c r="AO90" s="43">
        <v>0.29461414790996698</v>
      </c>
      <c r="AP90" s="43">
        <v>0.42236024844720499</v>
      </c>
      <c r="AQ90" s="43">
        <v>0.71794871794871795</v>
      </c>
      <c r="AR90" s="201">
        <v>15</v>
      </c>
      <c r="AS90" s="43">
        <v>0.37098307663053798</v>
      </c>
      <c r="AT90" s="43">
        <v>0.44453376205787698</v>
      </c>
      <c r="AU90" s="43">
        <v>0.43374741200828099</v>
      </c>
      <c r="AV90" s="43">
        <v>0.24786324786324701</v>
      </c>
      <c r="AW90" s="201">
        <v>15</v>
      </c>
      <c r="AX90" s="43">
        <v>0.29166666666666602</v>
      </c>
      <c r="AY90" s="43">
        <v>0.167803547066848</v>
      </c>
      <c r="AZ90" s="43">
        <v>0.308823529411764</v>
      </c>
      <c r="BA90" s="43">
        <v>0.54761904761904701</v>
      </c>
    </row>
    <row r="91" spans="2:53" x14ac:dyDescent="0.35">
      <c r="B91" s="201">
        <v>12</v>
      </c>
      <c r="C91" s="43">
        <v>0.16789012550319601</v>
      </c>
      <c r="D91" s="43">
        <v>0.55441065594370398</v>
      </c>
      <c r="E91" s="43">
        <v>0.781018720069656</v>
      </c>
      <c r="F91" s="43">
        <v>0.94704684317718901</v>
      </c>
      <c r="G91" s="201">
        <v>12</v>
      </c>
      <c r="H91" s="43">
        <v>0.161073825503355</v>
      </c>
      <c r="I91" s="43">
        <v>0.50102249488752504</v>
      </c>
      <c r="J91" s="43">
        <v>0.73695652173912995</v>
      </c>
      <c r="K91" s="43">
        <v>0.92915531335149804</v>
      </c>
      <c r="Q91" s="201">
        <v>16</v>
      </c>
      <c r="R91" s="210">
        <v>0.47405329593267798</v>
      </c>
      <c r="S91" s="210">
        <v>0.81139337952270896</v>
      </c>
      <c r="T91" s="210">
        <v>0.88654858784107204</v>
      </c>
      <c r="U91" s="210">
        <v>0.95431472081218205</v>
      </c>
      <c r="V91" s="201">
        <v>16</v>
      </c>
      <c r="W91" s="210">
        <v>0.45384615384615301</v>
      </c>
      <c r="X91" s="210">
        <v>0.87080366225839201</v>
      </c>
      <c r="Y91" s="210">
        <v>0.92549019607843097</v>
      </c>
      <c r="Z91" s="210">
        <v>0.97941176470588198</v>
      </c>
      <c r="AM91" s="201">
        <v>16</v>
      </c>
      <c r="AN91" s="43">
        <v>9.9433915825744498E-2</v>
      </c>
      <c r="AO91" s="43">
        <v>0.27462825278810399</v>
      </c>
      <c r="AP91" s="43">
        <v>0.45530393325387303</v>
      </c>
      <c r="AQ91" s="43">
        <v>0.71052631578947301</v>
      </c>
      <c r="AR91" s="201">
        <v>16</v>
      </c>
      <c r="AS91" s="43">
        <v>0.34260398720157498</v>
      </c>
      <c r="AT91" s="43">
        <v>0.42193308550185799</v>
      </c>
      <c r="AU91" s="43">
        <v>0.40286054827175199</v>
      </c>
      <c r="AV91" s="43">
        <v>0.24561403508771901</v>
      </c>
      <c r="AW91" s="201">
        <v>16</v>
      </c>
      <c r="AX91" s="43">
        <v>0.26485148514851398</v>
      </c>
      <c r="AY91" s="43">
        <v>0.24027072758037199</v>
      </c>
      <c r="AZ91" s="43">
        <v>0.35602094240837601</v>
      </c>
      <c r="BA91" s="43">
        <v>0.65432098765432101</v>
      </c>
    </row>
    <row r="92" spans="2:53" x14ac:dyDescent="0.35">
      <c r="B92" s="201">
        <v>13</v>
      </c>
      <c r="C92" s="43">
        <v>0.188777219430485</v>
      </c>
      <c r="D92" s="43">
        <v>0.58569628229363502</v>
      </c>
      <c r="E92" s="43">
        <v>0.78571428571428503</v>
      </c>
      <c r="F92" s="43">
        <v>0.94772727272727197</v>
      </c>
      <c r="G92" s="201">
        <v>13</v>
      </c>
      <c r="H92" s="43">
        <v>0.178238341968911</v>
      </c>
      <c r="I92" s="43">
        <v>0.55588942307692302</v>
      </c>
      <c r="J92" s="43">
        <v>0.75904677846425395</v>
      </c>
      <c r="K92" s="43">
        <v>0.94407894736842102</v>
      </c>
      <c r="Q92" s="201">
        <v>17</v>
      </c>
      <c r="R92" s="210">
        <v>0.57592891760904596</v>
      </c>
      <c r="S92" s="210">
        <v>0.85425898572131898</v>
      </c>
      <c r="T92" s="210">
        <v>0.90073081607795302</v>
      </c>
      <c r="U92" s="210">
        <v>0.95740365111561798</v>
      </c>
      <c r="V92" s="201">
        <v>17</v>
      </c>
      <c r="W92" s="210">
        <v>0.57783641160949795</v>
      </c>
      <c r="X92" s="210">
        <v>0.904938271604938</v>
      </c>
      <c r="Y92" s="210">
        <v>0.939213349225268</v>
      </c>
      <c r="Z92" s="210">
        <v>0.98360655737704905</v>
      </c>
      <c r="AM92" s="201">
        <v>17</v>
      </c>
      <c r="AN92" s="43">
        <v>0.11235090419392001</v>
      </c>
      <c r="AO92" s="43">
        <v>0.282005899705014</v>
      </c>
      <c r="AP92" s="43">
        <v>0.40994623655913898</v>
      </c>
      <c r="AQ92" s="43">
        <v>0.61206896551724099</v>
      </c>
      <c r="AR92" s="201">
        <v>17</v>
      </c>
      <c r="AS92" s="43">
        <v>0.29549826856483202</v>
      </c>
      <c r="AT92" s="43">
        <v>0.37168141592920301</v>
      </c>
      <c r="AU92" s="43">
        <v>0.40591397849462302</v>
      </c>
      <c r="AV92" s="43">
        <v>0.318965517241379</v>
      </c>
      <c r="AW92" s="201">
        <v>17</v>
      </c>
      <c r="AX92" s="43">
        <v>0.27739726027397199</v>
      </c>
      <c r="AY92" s="43">
        <v>0.23640167364016701</v>
      </c>
      <c r="AZ92" s="43">
        <v>0.363934426229508</v>
      </c>
      <c r="BA92" s="43">
        <v>0.61971830985915399</v>
      </c>
    </row>
    <row r="93" spans="2:53" x14ac:dyDescent="0.35">
      <c r="B93" s="201">
        <v>14</v>
      </c>
      <c r="C93" s="43">
        <v>0.19844000917641599</v>
      </c>
      <c r="D93" s="43">
        <v>0.60925853275794395</v>
      </c>
      <c r="E93" s="43">
        <v>0.78947368421052599</v>
      </c>
      <c r="F93" s="43">
        <v>0.90782122905027895</v>
      </c>
      <c r="G93" s="201">
        <v>14</v>
      </c>
      <c r="H93" s="43">
        <v>0.18279569892473099</v>
      </c>
      <c r="I93" s="43">
        <v>0.54967834167262297</v>
      </c>
      <c r="J93" s="43">
        <v>0.73210633946830195</v>
      </c>
      <c r="K93" s="43">
        <v>0.9375</v>
      </c>
      <c r="Q93" s="201">
        <v>18</v>
      </c>
      <c r="R93" s="210">
        <v>0.62893081761006198</v>
      </c>
      <c r="S93" s="210">
        <v>0.89565217391304297</v>
      </c>
      <c r="T93" s="210">
        <v>0.91609353507565305</v>
      </c>
      <c r="U93" s="210">
        <v>0.98393574297188702</v>
      </c>
      <c r="V93" s="201">
        <v>18</v>
      </c>
      <c r="W93" s="210">
        <v>0.73333333333333295</v>
      </c>
      <c r="X93" s="210">
        <v>0.94945848375451203</v>
      </c>
      <c r="Y93" s="210">
        <v>0.95857988165680397</v>
      </c>
      <c r="Z93" s="210">
        <v>1</v>
      </c>
      <c r="AM93" s="201">
        <v>18</v>
      </c>
      <c r="AN93" s="43">
        <v>0.113507377979568</v>
      </c>
      <c r="AO93" s="43">
        <v>0.25787106446776598</v>
      </c>
      <c r="AP93" s="43">
        <v>0.35824742268041199</v>
      </c>
      <c r="AQ93" s="43">
        <v>0.625</v>
      </c>
      <c r="AR93" s="201">
        <v>18</v>
      </c>
      <c r="AS93" s="43">
        <v>0.244040862656072</v>
      </c>
      <c r="AT93" s="43">
        <v>0.335832083958021</v>
      </c>
      <c r="AU93" s="43">
        <v>0.40721649484535999</v>
      </c>
      <c r="AV93" s="43">
        <v>0.36111111111111099</v>
      </c>
      <c r="AW93" s="201">
        <v>18</v>
      </c>
      <c r="AX93" s="43">
        <v>0.32</v>
      </c>
      <c r="AY93" s="43">
        <v>0.26744186046511598</v>
      </c>
      <c r="AZ93" s="43">
        <v>0.27338129496402802</v>
      </c>
      <c r="BA93" s="43">
        <v>0.73333333333333295</v>
      </c>
    </row>
    <row r="94" spans="2:53" x14ac:dyDescent="0.35">
      <c r="B94" s="201">
        <v>15</v>
      </c>
      <c r="C94" s="43">
        <v>0.22433574879227</v>
      </c>
      <c r="D94" s="43">
        <v>0.62863534675615196</v>
      </c>
      <c r="E94" s="43">
        <v>0.78306451612903205</v>
      </c>
      <c r="F94" s="43">
        <v>0.89102564102564097</v>
      </c>
      <c r="G94" s="201">
        <v>15</v>
      </c>
      <c r="H94" s="43">
        <v>0.19800884955752199</v>
      </c>
      <c r="I94" s="43">
        <v>0.55150554675118801</v>
      </c>
      <c r="J94" s="43">
        <v>0.73558897243107702</v>
      </c>
      <c r="K94" s="43">
        <v>0.907407407407407</v>
      </c>
      <c r="Q94" t="s">
        <v>902</v>
      </c>
      <c r="AM94" t="s">
        <v>902</v>
      </c>
    </row>
    <row r="95" spans="2:53" x14ac:dyDescent="0.35">
      <c r="B95" s="201">
        <v>16</v>
      </c>
      <c r="C95" s="43">
        <v>0.259805825242718</v>
      </c>
      <c r="D95" s="43">
        <v>0.623955431754874</v>
      </c>
      <c r="E95" s="43">
        <v>0.77127172918572695</v>
      </c>
      <c r="F95" s="43">
        <v>0.93774319066147804</v>
      </c>
      <c r="G95" s="201">
        <v>16</v>
      </c>
      <c r="H95" s="43">
        <v>0.22099447513812101</v>
      </c>
      <c r="I95" s="43">
        <v>0.56651162790697596</v>
      </c>
      <c r="J95" s="43">
        <v>0.71983914209115196</v>
      </c>
      <c r="K95" s="43">
        <v>0.93333333333333302</v>
      </c>
    </row>
    <row r="96" spans="2:53" x14ac:dyDescent="0.35">
      <c r="B96" s="201">
        <v>17</v>
      </c>
      <c r="C96" s="43">
        <v>0.27013316423589001</v>
      </c>
      <c r="D96" s="43">
        <v>0.624641833810888</v>
      </c>
      <c r="E96" s="43">
        <v>0.76724137931034397</v>
      </c>
      <c r="F96" s="43">
        <v>0.93181818181818099</v>
      </c>
      <c r="G96" s="201">
        <v>17</v>
      </c>
      <c r="H96" s="43">
        <v>0.223360655737704</v>
      </c>
      <c r="I96" s="43">
        <v>0.54897494305239103</v>
      </c>
      <c r="J96" s="43">
        <v>0.73667205169628402</v>
      </c>
      <c r="K96" s="43">
        <v>0.86309523809523803</v>
      </c>
    </row>
    <row r="97" spans="2:11" x14ac:dyDescent="0.35">
      <c r="B97" s="201">
        <v>18</v>
      </c>
      <c r="C97" s="43">
        <v>0.209445585215605</v>
      </c>
      <c r="D97" s="43">
        <v>0.56871035940803305</v>
      </c>
      <c r="E97" s="43">
        <v>0.73684210526315697</v>
      </c>
      <c r="F97" s="43">
        <v>0.88188976377952699</v>
      </c>
      <c r="G97" s="201">
        <v>18</v>
      </c>
      <c r="H97" s="43">
        <v>0.16875000000000001</v>
      </c>
      <c r="I97" s="43">
        <v>0.5</v>
      </c>
      <c r="J97" s="43">
        <v>0.70652173913043403</v>
      </c>
      <c r="K97" s="43">
        <v>0.89411764705882302</v>
      </c>
    </row>
    <row r="98" spans="2:11" x14ac:dyDescent="0.35">
      <c r="B98" t="s">
        <v>902</v>
      </c>
    </row>
  </sheetData>
  <mergeCells count="78">
    <mergeCell ref="K19:M19"/>
    <mergeCell ref="K20:M20"/>
    <mergeCell ref="K21:M21"/>
    <mergeCell ref="K22:M22"/>
    <mergeCell ref="R16:T16"/>
    <mergeCell ref="R17:T17"/>
    <mergeCell ref="R18:T18"/>
    <mergeCell ref="K16:M16"/>
    <mergeCell ref="K17:M17"/>
    <mergeCell ref="K18:M18"/>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AW29:BA29"/>
    <mergeCell ref="AM51:AQ51"/>
    <mergeCell ref="AR51:AV51"/>
    <mergeCell ref="AW51:BA51"/>
    <mergeCell ref="V29:Z29"/>
    <mergeCell ref="V51:Z51"/>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zoomScale="85" zoomScaleNormal="85" workbookViewId="0">
      <selection activeCell="J1" sqref="J1"/>
    </sheetView>
  </sheetViews>
  <sheetFormatPr defaultRowHeight="14.5" x14ac:dyDescent="0.35"/>
  <sheetData>
    <row r="2" spans="2:28" ht="18.5" x14ac:dyDescent="0.45">
      <c r="B2" s="243" t="s">
        <v>985</v>
      </c>
      <c r="C2" s="243"/>
      <c r="D2" s="243"/>
      <c r="E2" s="243"/>
      <c r="F2" s="243"/>
      <c r="G2" s="243"/>
      <c r="H2" s="243"/>
      <c r="I2" s="243"/>
      <c r="J2" s="243"/>
      <c r="K2" s="243"/>
      <c r="L2" s="243"/>
      <c r="M2" s="243"/>
      <c r="N2" s="243"/>
      <c r="O2" s="243"/>
      <c r="P2" s="243"/>
      <c r="Q2" s="243"/>
      <c r="R2" s="243"/>
      <c r="S2" s="243"/>
      <c r="T2" s="243"/>
      <c r="U2" s="243"/>
      <c r="V2" s="243"/>
      <c r="W2" s="243"/>
      <c r="X2" s="243"/>
      <c r="Y2" s="243"/>
      <c r="Z2" s="243"/>
      <c r="AA2" s="243"/>
      <c r="AB2" s="243"/>
    </row>
    <row r="3" spans="2:28" ht="83.25" customHeight="1" x14ac:dyDescent="0.35">
      <c r="B3" s="244" t="s">
        <v>1011</v>
      </c>
      <c r="C3" s="245"/>
      <c r="D3" s="245"/>
      <c r="E3" s="245"/>
      <c r="F3" s="245"/>
      <c r="G3" s="245"/>
      <c r="H3" s="245"/>
      <c r="I3" s="245"/>
      <c r="J3" s="245"/>
      <c r="K3" s="245"/>
      <c r="L3" s="245"/>
      <c r="M3" s="245"/>
      <c r="N3" s="245"/>
      <c r="O3" s="245"/>
      <c r="P3" s="245"/>
      <c r="Q3" s="245"/>
      <c r="R3" s="245"/>
      <c r="S3" s="245"/>
      <c r="T3" s="245"/>
      <c r="U3" s="245"/>
      <c r="V3" s="245"/>
      <c r="W3" s="245"/>
      <c r="X3" s="245"/>
      <c r="Y3" s="245"/>
      <c r="Z3" s="245"/>
      <c r="AA3" s="245"/>
      <c r="AB3" s="245"/>
    </row>
    <row r="4" spans="2:28" ht="98.25" customHeight="1" x14ac:dyDescent="0.35">
      <c r="B4" s="245"/>
      <c r="C4" s="245"/>
      <c r="D4" s="245"/>
      <c r="E4" s="245"/>
      <c r="F4" s="245"/>
      <c r="G4" s="245"/>
      <c r="H4" s="245"/>
      <c r="I4" s="245"/>
      <c r="J4" s="245"/>
      <c r="K4" s="245"/>
      <c r="L4" s="245"/>
      <c r="M4" s="245"/>
      <c r="N4" s="245"/>
      <c r="O4" s="245"/>
      <c r="P4" s="245"/>
      <c r="Q4" s="245"/>
      <c r="R4" s="245"/>
      <c r="S4" s="245"/>
      <c r="T4" s="245"/>
      <c r="U4" s="245"/>
      <c r="V4" s="245"/>
      <c r="W4" s="245"/>
      <c r="X4" s="245"/>
      <c r="Y4" s="245"/>
      <c r="Z4" s="245"/>
      <c r="AA4" s="245"/>
      <c r="AB4" s="245"/>
    </row>
    <row r="6" spans="2:28" x14ac:dyDescent="0.35">
      <c r="B6" s="236" t="s">
        <v>960</v>
      </c>
      <c r="C6" s="237"/>
      <c r="D6" s="237"/>
      <c r="E6" s="237"/>
      <c r="F6" s="237"/>
      <c r="G6" s="238"/>
      <c r="I6" s="236" t="s">
        <v>961</v>
      </c>
      <c r="J6" s="237"/>
      <c r="K6" s="237"/>
      <c r="L6" s="237"/>
      <c r="M6" s="237"/>
      <c r="N6" s="238"/>
      <c r="P6" s="236" t="s">
        <v>963</v>
      </c>
      <c r="Q6" s="237"/>
      <c r="R6" s="237"/>
      <c r="S6" s="237"/>
      <c r="T6" s="237"/>
      <c r="U6" s="238"/>
      <c r="W6" s="236" t="s">
        <v>962</v>
      </c>
      <c r="X6" s="237"/>
      <c r="Y6" s="237"/>
      <c r="Z6" s="237"/>
      <c r="AA6" s="237"/>
      <c r="AB6" s="238"/>
    </row>
    <row r="7" spans="2:28" x14ac:dyDescent="0.35">
      <c r="B7" s="225" t="s">
        <v>16</v>
      </c>
      <c r="C7" s="69" t="s">
        <v>968</v>
      </c>
      <c r="D7" s="69" t="s">
        <v>969</v>
      </c>
      <c r="E7" s="69" t="s">
        <v>970</v>
      </c>
      <c r="F7" s="69" t="s">
        <v>971</v>
      </c>
      <c r="G7" s="69" t="s">
        <v>972</v>
      </c>
      <c r="I7" s="225" t="s">
        <v>16</v>
      </c>
      <c r="J7" s="69" t="s">
        <v>968</v>
      </c>
      <c r="K7" s="69" t="s">
        <v>969</v>
      </c>
      <c r="L7" s="69" t="s">
        <v>970</v>
      </c>
      <c r="M7" s="69" t="s">
        <v>971</v>
      </c>
      <c r="N7" s="69" t="s">
        <v>972</v>
      </c>
      <c r="P7" s="225" t="s">
        <v>16</v>
      </c>
      <c r="Q7" s="69" t="s">
        <v>968</v>
      </c>
      <c r="R7" s="69" t="s">
        <v>969</v>
      </c>
      <c r="S7" s="69" t="s">
        <v>970</v>
      </c>
      <c r="T7" s="69" t="s">
        <v>971</v>
      </c>
      <c r="U7" s="69" t="s">
        <v>972</v>
      </c>
      <c r="W7" s="225" t="s">
        <v>16</v>
      </c>
      <c r="X7" s="69" t="s">
        <v>968</v>
      </c>
      <c r="Y7" s="69" t="s">
        <v>969</v>
      </c>
      <c r="Z7" s="69" t="s">
        <v>970</v>
      </c>
      <c r="AA7" s="69" t="s">
        <v>971</v>
      </c>
      <c r="AB7" s="69" t="s">
        <v>972</v>
      </c>
    </row>
    <row r="8" spans="2:28" x14ac:dyDescent="0.35">
      <c r="B8" s="225">
        <v>0</v>
      </c>
      <c r="C8" s="43">
        <v>0.45040064322823609</v>
      </c>
      <c r="D8" s="43">
        <v>0.31336588416394073</v>
      </c>
      <c r="E8" s="43">
        <v>0.1943308639599769</v>
      </c>
      <c r="F8" s="43">
        <v>3.8038772368674235E-2</v>
      </c>
      <c r="G8" s="43">
        <v>3.8638362791720499E-3</v>
      </c>
      <c r="I8" s="225">
        <v>0</v>
      </c>
      <c r="J8" s="43">
        <v>0.66782006920415227</v>
      </c>
      <c r="K8" s="43">
        <v>0.22837370242214533</v>
      </c>
      <c r="L8" s="43">
        <v>1.7301038062283738E-2</v>
      </c>
      <c r="M8" s="43">
        <v>6.228373702422145E-2</v>
      </c>
      <c r="N8" s="43">
        <v>2.4221453287197232E-2</v>
      </c>
      <c r="P8" s="225">
        <v>0</v>
      </c>
      <c r="Q8" s="83"/>
      <c r="R8" s="83"/>
      <c r="S8" s="83"/>
      <c r="T8" s="83"/>
      <c r="U8" s="83"/>
      <c r="W8" s="225">
        <v>0</v>
      </c>
      <c r="X8" s="83"/>
      <c r="Y8" s="83"/>
      <c r="Z8" s="83"/>
      <c r="AA8" s="83"/>
      <c r="AB8" s="83"/>
    </row>
    <row r="9" spans="2:28" x14ac:dyDescent="0.35">
      <c r="B9" s="225">
        <v>1</v>
      </c>
      <c r="C9" s="43">
        <v>0.45139357981138317</v>
      </c>
      <c r="D9" s="43">
        <v>0.32482386073221819</v>
      </c>
      <c r="E9" s="43">
        <v>0.17253329858988364</v>
      </c>
      <c r="F9" s="43">
        <v>4.3676525120516341E-2</v>
      </c>
      <c r="G9" s="43">
        <v>7.5727357459986567E-3</v>
      </c>
      <c r="I9" s="225">
        <v>1</v>
      </c>
      <c r="J9" s="43">
        <v>0.74356435643564356</v>
      </c>
      <c r="K9" s="43">
        <v>0.18723872387238724</v>
      </c>
      <c r="L9" s="43">
        <v>5.3905390539053903E-3</v>
      </c>
      <c r="M9" s="43">
        <v>2.8932893289328934E-2</v>
      </c>
      <c r="N9" s="43">
        <v>3.4873487348734876E-2</v>
      </c>
      <c r="P9" s="225">
        <v>1</v>
      </c>
      <c r="Q9" s="43">
        <v>0.88311688311688308</v>
      </c>
      <c r="R9" s="43">
        <v>9.7402597402597407E-2</v>
      </c>
      <c r="S9" s="43">
        <v>0</v>
      </c>
      <c r="T9" s="43">
        <v>1.948051948051948E-2</v>
      </c>
      <c r="U9" s="43">
        <v>0</v>
      </c>
      <c r="W9" s="225">
        <v>1</v>
      </c>
      <c r="X9" s="83"/>
      <c r="Y9" s="83"/>
      <c r="Z9" s="83"/>
      <c r="AA9" s="83"/>
      <c r="AB9" s="83"/>
    </row>
    <row r="10" spans="2:28" x14ac:dyDescent="0.35">
      <c r="B10" s="225">
        <v>2</v>
      </c>
      <c r="C10" s="43">
        <v>0.43827428946187247</v>
      </c>
      <c r="D10" s="43">
        <v>0.33785823424211203</v>
      </c>
      <c r="E10" s="43">
        <v>0.16458018888767439</v>
      </c>
      <c r="F10" s="43">
        <v>4.7591693779637248E-2</v>
      </c>
      <c r="G10" s="43">
        <v>1.1695593628703857E-2</v>
      </c>
      <c r="I10" s="225">
        <v>2</v>
      </c>
      <c r="J10" s="43">
        <v>0.6778105539167486</v>
      </c>
      <c r="K10" s="43">
        <v>0.19987982082377362</v>
      </c>
      <c r="L10" s="43">
        <v>4.7361520812848244E-2</v>
      </c>
      <c r="M10" s="43">
        <v>4.8781820168250847E-2</v>
      </c>
      <c r="N10" s="43">
        <v>2.6166284278378672E-2</v>
      </c>
      <c r="P10" s="225">
        <v>2</v>
      </c>
      <c r="Q10" s="43">
        <v>0.8765571913929785</v>
      </c>
      <c r="R10" s="43">
        <v>9.1732729331823332E-2</v>
      </c>
      <c r="S10" s="43">
        <v>1.8120045300113252E-2</v>
      </c>
      <c r="T10" s="43">
        <v>1.1325028312570781E-2</v>
      </c>
      <c r="U10" s="43">
        <v>2.2650056625141564E-3</v>
      </c>
      <c r="W10" s="225">
        <v>2</v>
      </c>
      <c r="X10" s="43">
        <v>0.9285714285714286</v>
      </c>
      <c r="Y10" s="43">
        <v>4.2253521126760563E-2</v>
      </c>
      <c r="Z10" s="43">
        <v>2.8169014084507043E-2</v>
      </c>
      <c r="AA10" s="43">
        <v>1.4084507042253521E-2</v>
      </c>
      <c r="AB10" s="43">
        <v>0</v>
      </c>
    </row>
    <row r="11" spans="2:28" x14ac:dyDescent="0.35">
      <c r="B11" s="225">
        <v>3</v>
      </c>
      <c r="C11" s="43">
        <v>0.42283202023575533</v>
      </c>
      <c r="D11" s="43">
        <v>0.33919801584477161</v>
      </c>
      <c r="E11" s="43">
        <v>0.16858201886699481</v>
      </c>
      <c r="F11" s="43">
        <v>5.4153640629191827E-2</v>
      </c>
      <c r="G11" s="43">
        <v>1.5234304423286448E-2</v>
      </c>
      <c r="I11" s="225">
        <v>3</v>
      </c>
      <c r="J11" s="43">
        <v>0.63156426806916888</v>
      </c>
      <c r="K11" s="43">
        <v>0.21702924535819587</v>
      </c>
      <c r="L11" s="43">
        <v>7.2117300183281538E-2</v>
      </c>
      <c r="M11" s="43">
        <v>5.530321141126783E-2</v>
      </c>
      <c r="N11" s="43">
        <v>2.3985974978085904E-2</v>
      </c>
      <c r="P11" s="225">
        <v>3</v>
      </c>
      <c r="Q11" s="43">
        <v>0.81572714353387021</v>
      </c>
      <c r="R11" s="43">
        <v>0.10847939365229749</v>
      </c>
      <c r="S11" s="43">
        <v>4.5002368545712934E-2</v>
      </c>
      <c r="T11" s="43">
        <v>2.6527711984841308E-2</v>
      </c>
      <c r="U11" s="43">
        <v>4.2633822832780673E-3</v>
      </c>
      <c r="W11" s="225">
        <v>3</v>
      </c>
      <c r="X11" s="43">
        <v>0.91549295774647887</v>
      </c>
      <c r="Y11" s="43">
        <v>4.2253521126760563E-2</v>
      </c>
      <c r="Z11" s="43">
        <v>2.8169014084507043E-2</v>
      </c>
      <c r="AA11" s="43">
        <v>1.4084507042253521E-2</v>
      </c>
      <c r="AB11" s="43">
        <v>0</v>
      </c>
    </row>
    <row r="12" spans="2:28" x14ac:dyDescent="0.35">
      <c r="B12" s="225">
        <v>4</v>
      </c>
      <c r="C12" s="43">
        <v>0.40388609208848697</v>
      </c>
      <c r="D12" s="43">
        <v>0.33398835421075462</v>
      </c>
      <c r="E12" s="43">
        <v>0.17847566345509272</v>
      </c>
      <c r="F12" s="43">
        <v>6.475177118521537E-2</v>
      </c>
      <c r="G12" s="43">
        <v>1.889811906045032E-2</v>
      </c>
      <c r="I12" s="225">
        <v>4</v>
      </c>
      <c r="J12" s="43">
        <v>0.60238449020024054</v>
      </c>
      <c r="K12" s="43">
        <v>0.22496992853605038</v>
      </c>
      <c r="L12" s="43">
        <v>9.4636665959102806E-2</v>
      </c>
      <c r="M12" s="43">
        <v>5.7843345361918916E-2</v>
      </c>
      <c r="N12" s="43">
        <v>2.0165569942687329E-2</v>
      </c>
      <c r="P12" s="225">
        <v>4</v>
      </c>
      <c r="Q12" s="43">
        <v>0.79075701729515169</v>
      </c>
      <c r="R12" s="43">
        <v>0.11964842642472356</v>
      </c>
      <c r="S12" s="43">
        <v>5.3303090445137508E-2</v>
      </c>
      <c r="T12" s="43">
        <v>2.9486815990927135E-2</v>
      </c>
      <c r="U12" s="43">
        <v>6.8046498440601077E-3</v>
      </c>
      <c r="W12" s="225">
        <v>4</v>
      </c>
      <c r="X12" s="43">
        <v>0.8828125</v>
      </c>
      <c r="Y12" s="43">
        <v>7.03125E-2</v>
      </c>
      <c r="Z12" s="43">
        <v>2.34375E-2</v>
      </c>
      <c r="AA12" s="43">
        <v>2.34375E-2</v>
      </c>
      <c r="AB12" s="43">
        <v>0</v>
      </c>
    </row>
    <row r="13" spans="2:28" x14ac:dyDescent="0.35">
      <c r="B13" s="225">
        <v>5</v>
      </c>
      <c r="C13" s="43">
        <v>0.382457280906632</v>
      </c>
      <c r="D13" s="43">
        <v>0.32442031253762249</v>
      </c>
      <c r="E13" s="43">
        <v>0.19416821169728637</v>
      </c>
      <c r="F13" s="43">
        <v>7.5602160635027643E-2</v>
      </c>
      <c r="G13" s="43">
        <v>2.3352034223431493E-2</v>
      </c>
      <c r="I13" s="225">
        <v>5</v>
      </c>
      <c r="J13" s="43">
        <v>0.57719352939138868</v>
      </c>
      <c r="K13" s="43">
        <v>0.22685233295230178</v>
      </c>
      <c r="L13" s="43">
        <v>0.11562575773320863</v>
      </c>
      <c r="M13" s="43">
        <v>6.1103605944092282E-2</v>
      </c>
      <c r="N13" s="43">
        <v>1.9224773979008625E-2</v>
      </c>
      <c r="P13" s="225">
        <v>5</v>
      </c>
      <c r="Q13" s="43">
        <v>0.75859213250517599</v>
      </c>
      <c r="R13" s="43">
        <v>0.12153209109730849</v>
      </c>
      <c r="S13" s="43">
        <v>7.2877846790890266E-2</v>
      </c>
      <c r="T13" s="43">
        <v>4.2028985507246375E-2</v>
      </c>
      <c r="U13" s="43">
        <v>4.9689440993788822E-3</v>
      </c>
      <c r="W13" s="225">
        <v>5</v>
      </c>
      <c r="X13" s="43">
        <v>0.88317757009345799</v>
      </c>
      <c r="Y13" s="43">
        <v>5.6074766355140186E-2</v>
      </c>
      <c r="Z13" s="43">
        <v>3.7383177570093455E-2</v>
      </c>
      <c r="AA13" s="43">
        <v>2.336448598130841E-2</v>
      </c>
      <c r="AB13" s="43">
        <v>0</v>
      </c>
    </row>
    <row r="14" spans="2:28" x14ac:dyDescent="0.35">
      <c r="B14" s="225">
        <v>6</v>
      </c>
      <c r="C14" s="43">
        <v>0.35894910683171466</v>
      </c>
      <c r="D14" s="43">
        <v>0.31277303879234153</v>
      </c>
      <c r="E14" s="43">
        <v>0.21141598864663666</v>
      </c>
      <c r="F14" s="43">
        <v>8.8326944541244318E-2</v>
      </c>
      <c r="G14" s="43">
        <v>2.8534921188062806E-2</v>
      </c>
      <c r="I14" s="225">
        <v>6</v>
      </c>
      <c r="J14" s="43">
        <v>0.55996583989306403</v>
      </c>
      <c r="K14" s="43">
        <v>0.22549383632853112</v>
      </c>
      <c r="L14" s="43">
        <v>0.12977127580573294</v>
      </c>
      <c r="M14" s="43">
        <v>6.5572553096687955E-2</v>
      </c>
      <c r="N14" s="43">
        <v>1.919649487598396E-2</v>
      </c>
      <c r="P14" s="225">
        <v>6</v>
      </c>
      <c r="Q14" s="43">
        <v>0.74215842636895268</v>
      </c>
      <c r="R14" s="43">
        <v>0.12830054935318094</v>
      </c>
      <c r="S14" s="43">
        <v>8.3820662768031184E-2</v>
      </c>
      <c r="T14" s="43">
        <v>3.9695197589934429E-2</v>
      </c>
      <c r="U14" s="43">
        <v>6.0251639199007624E-3</v>
      </c>
      <c r="W14" s="225">
        <v>6</v>
      </c>
      <c r="X14" s="43">
        <v>0.8012048192771084</v>
      </c>
      <c r="Y14" s="43">
        <v>7.5301204819277115E-2</v>
      </c>
      <c r="Z14" s="43">
        <v>7.8313253012048195E-2</v>
      </c>
      <c r="AA14" s="43">
        <v>4.5180722891566265E-2</v>
      </c>
      <c r="AB14" s="43">
        <v>0</v>
      </c>
    </row>
    <row r="15" spans="2:28" x14ac:dyDescent="0.35">
      <c r="B15" s="225">
        <v>7</v>
      </c>
      <c r="C15" s="43">
        <v>0.33554402527991262</v>
      </c>
      <c r="D15" s="43">
        <v>0.29774769502854392</v>
      </c>
      <c r="E15" s="43">
        <v>0.2306857046255478</v>
      </c>
      <c r="F15" s="43">
        <v>0.10037841844497328</v>
      </c>
      <c r="G15" s="43">
        <v>3.5644156621022383E-2</v>
      </c>
      <c r="I15" s="225">
        <v>7</v>
      </c>
      <c r="J15" s="43">
        <v>0.54001495886312645</v>
      </c>
      <c r="K15" s="43">
        <v>0.22180669824648883</v>
      </c>
      <c r="L15" s="43">
        <v>0.14510097232610322</v>
      </c>
      <c r="M15" s="43">
        <v>7.1345466633424753E-2</v>
      </c>
      <c r="N15" s="43">
        <v>2.1731903930856812E-2</v>
      </c>
      <c r="P15" s="225">
        <v>7</v>
      </c>
      <c r="Q15" s="43">
        <v>0.70778890208722212</v>
      </c>
      <c r="R15" s="43">
        <v>0.1369421347361276</v>
      </c>
      <c r="S15" s="43">
        <v>0.10487018496521297</v>
      </c>
      <c r="T15" s="43">
        <v>4.20838282708298E-2</v>
      </c>
      <c r="U15" s="43">
        <v>8.3149499406075002E-3</v>
      </c>
      <c r="W15" s="225">
        <v>7</v>
      </c>
      <c r="X15" s="43">
        <v>0.79274611398963735</v>
      </c>
      <c r="Y15" s="43">
        <v>8.8082901554404139E-2</v>
      </c>
      <c r="Z15" s="43">
        <v>6.4766839378238336E-2</v>
      </c>
      <c r="AA15" s="43">
        <v>4.6632124352331605E-2</v>
      </c>
      <c r="AB15" s="43">
        <v>7.7720207253886009E-3</v>
      </c>
    </row>
    <row r="16" spans="2:28" x14ac:dyDescent="0.35">
      <c r="B16" s="225">
        <v>8</v>
      </c>
      <c r="C16" s="43">
        <v>0.314940380774407</v>
      </c>
      <c r="D16" s="43">
        <v>0.28037751699426522</v>
      </c>
      <c r="E16" s="43">
        <v>0.24357732497835535</v>
      </c>
      <c r="F16" s="43">
        <v>0.11369227736012412</v>
      </c>
      <c r="G16" s="43">
        <v>4.7412499892848264E-2</v>
      </c>
      <c r="I16" s="225">
        <v>8</v>
      </c>
      <c r="J16" s="43">
        <v>0.52074385005857082</v>
      </c>
      <c r="K16" s="43">
        <v>0.21661460367044125</v>
      </c>
      <c r="L16" s="43">
        <v>0.15887348691917219</v>
      </c>
      <c r="M16" s="43">
        <v>7.633736821554081E-2</v>
      </c>
      <c r="N16" s="43">
        <v>2.7430691136274894E-2</v>
      </c>
      <c r="P16" s="225">
        <v>8</v>
      </c>
      <c r="Q16" s="43">
        <v>0.69713874392657904</v>
      </c>
      <c r="R16" s="43">
        <v>0.13982364585207846</v>
      </c>
      <c r="S16" s="43">
        <v>0.10419290984344071</v>
      </c>
      <c r="T16" s="43">
        <v>4.9307180133165374E-2</v>
      </c>
      <c r="U16" s="43">
        <v>9.537520244736369E-3</v>
      </c>
      <c r="W16" s="225">
        <v>8</v>
      </c>
      <c r="X16" s="43">
        <v>0.77295918367346939</v>
      </c>
      <c r="Y16" s="43">
        <v>9.438775510204081E-2</v>
      </c>
      <c r="Z16" s="43">
        <v>8.9285714285714288E-2</v>
      </c>
      <c r="AA16" s="43">
        <v>4.0816326530612242E-2</v>
      </c>
      <c r="AB16" s="43">
        <v>2.5510204081632651E-3</v>
      </c>
    </row>
    <row r="17" spans="2:28" x14ac:dyDescent="0.35">
      <c r="B17" s="225">
        <v>9</v>
      </c>
      <c r="C17" s="43">
        <v>0.29333287329353991</v>
      </c>
      <c r="D17" s="43">
        <v>0.26884725528758235</v>
      </c>
      <c r="E17" s="43">
        <v>0.25232032570817375</v>
      </c>
      <c r="F17" s="43">
        <v>0.12632692727920966</v>
      </c>
      <c r="G17" s="43">
        <v>5.9172618431494323E-2</v>
      </c>
      <c r="I17" s="225">
        <v>9</v>
      </c>
      <c r="J17" s="43">
        <v>0.50594023760950435</v>
      </c>
      <c r="K17" s="43">
        <v>0.21432857314292572</v>
      </c>
      <c r="L17" s="43">
        <v>0.16662666506660267</v>
      </c>
      <c r="M17" s="43">
        <v>7.9443177727109085E-2</v>
      </c>
      <c r="N17" s="43">
        <v>3.3661346453858154E-2</v>
      </c>
      <c r="P17" s="225">
        <v>9</v>
      </c>
      <c r="Q17" s="43">
        <v>0.65761750405186381</v>
      </c>
      <c r="R17" s="43">
        <v>0.141612641815235</v>
      </c>
      <c r="S17" s="43">
        <v>0.12621555915721233</v>
      </c>
      <c r="T17" s="43">
        <v>5.6320907617504051E-2</v>
      </c>
      <c r="U17" s="43">
        <v>1.8233387358184763E-2</v>
      </c>
      <c r="W17" s="225">
        <v>9</v>
      </c>
      <c r="X17" s="43">
        <v>0.73160173160173159</v>
      </c>
      <c r="Y17" s="43">
        <v>0.11038961038961038</v>
      </c>
      <c r="Z17" s="43">
        <v>0.11688311688311688</v>
      </c>
      <c r="AA17" s="43">
        <v>3.896103896103896E-2</v>
      </c>
      <c r="AB17" s="43">
        <v>2.1645021645021645E-3</v>
      </c>
    </row>
    <row r="18" spans="2:28" x14ac:dyDescent="0.35">
      <c r="B18" s="225">
        <v>10</v>
      </c>
      <c r="C18" s="43">
        <v>0.27125943558743382</v>
      </c>
      <c r="D18" s="43">
        <v>0.25548908447395619</v>
      </c>
      <c r="E18" s="43">
        <v>0.25802612209102016</v>
      </c>
      <c r="F18" s="43">
        <v>0.13970933692485984</v>
      </c>
      <c r="G18" s="43">
        <v>7.5516020922729979E-2</v>
      </c>
      <c r="I18" s="225">
        <v>10</v>
      </c>
      <c r="J18" s="43">
        <v>0.48631950573698146</v>
      </c>
      <c r="K18" s="43">
        <v>0.20476610767872905</v>
      </c>
      <c r="L18" s="43">
        <v>0.17762577228596646</v>
      </c>
      <c r="M18" s="43">
        <v>8.3480435422182989E-2</v>
      </c>
      <c r="N18" s="43">
        <v>4.7808178876140042E-2</v>
      </c>
      <c r="P18" s="225">
        <v>10</v>
      </c>
      <c r="Q18" s="43">
        <v>0.62332053742802307</v>
      </c>
      <c r="R18" s="43">
        <v>0.15786948176583493</v>
      </c>
      <c r="S18" s="43">
        <v>0.12571976967370441</v>
      </c>
      <c r="T18" s="43">
        <v>6.4539347408829176E-2</v>
      </c>
      <c r="U18" s="43">
        <v>2.8550863723608447E-2</v>
      </c>
      <c r="W18" s="225">
        <v>10</v>
      </c>
      <c r="X18" s="43">
        <v>0.7407407407407407</v>
      </c>
      <c r="Y18" s="43">
        <v>8.4656084656084651E-2</v>
      </c>
      <c r="Z18" s="43">
        <v>0.12698412698412698</v>
      </c>
      <c r="AA18" s="43">
        <v>4.2328042328042326E-2</v>
      </c>
      <c r="AB18" s="43">
        <v>5.2910052910052907E-3</v>
      </c>
    </row>
    <row r="19" spans="2:28" x14ac:dyDescent="0.35">
      <c r="B19" s="225">
        <v>11</v>
      </c>
      <c r="C19" s="43">
        <v>0.25595894477903131</v>
      </c>
      <c r="D19" s="43">
        <v>0.24512257188904912</v>
      </c>
      <c r="E19" s="43">
        <v>0.26015777419628466</v>
      </c>
      <c r="F19" s="43">
        <v>0.14674696751208754</v>
      </c>
      <c r="G19" s="43">
        <v>9.2013741623547377E-2</v>
      </c>
      <c r="I19" s="225">
        <v>11</v>
      </c>
      <c r="J19" s="43">
        <v>0.45264922246019185</v>
      </c>
      <c r="K19" s="43">
        <v>0.2176180277493249</v>
      </c>
      <c r="L19" s="43">
        <v>0.17236241735729585</v>
      </c>
      <c r="M19" s="43">
        <v>0.10010243039389143</v>
      </c>
      <c r="N19" s="43">
        <v>5.7267902039296027E-2</v>
      </c>
      <c r="P19" s="225">
        <v>11</v>
      </c>
      <c r="Q19" s="43">
        <v>0.58588957055214719</v>
      </c>
      <c r="R19" s="43">
        <v>0.17066369213608476</v>
      </c>
      <c r="S19" s="43">
        <v>0.14026770775237032</v>
      </c>
      <c r="T19" s="43">
        <v>7.1946458449525935E-2</v>
      </c>
      <c r="U19" s="43">
        <v>3.1232571109871723E-2</v>
      </c>
      <c r="W19" s="225">
        <v>11</v>
      </c>
      <c r="X19" s="43">
        <v>0.7142857142857143</v>
      </c>
      <c r="Y19" s="43">
        <v>0.12044817927170869</v>
      </c>
      <c r="Z19" s="43">
        <v>9.5238095238095233E-2</v>
      </c>
      <c r="AA19" s="43">
        <v>5.6022408963585436E-2</v>
      </c>
      <c r="AB19" s="43">
        <v>1.4005602240896359E-2</v>
      </c>
    </row>
    <row r="20" spans="2:28" x14ac:dyDescent="0.35">
      <c r="B20" s="225">
        <v>12</v>
      </c>
      <c r="C20" s="43">
        <v>0.24189138630673152</v>
      </c>
      <c r="D20" s="43">
        <v>0.22977523239416353</v>
      </c>
      <c r="E20" s="43">
        <v>0.25723084007252423</v>
      </c>
      <c r="F20" s="43">
        <v>0.16182692030966703</v>
      </c>
      <c r="G20" s="43">
        <v>0.10927562091691369</v>
      </c>
      <c r="I20" s="225">
        <v>12</v>
      </c>
      <c r="J20" s="43">
        <v>0.42414187643020596</v>
      </c>
      <c r="K20" s="43">
        <v>0.21155606407322655</v>
      </c>
      <c r="L20" s="43">
        <v>0.17528604118993135</v>
      </c>
      <c r="M20" s="43">
        <v>0.11533180778032037</v>
      </c>
      <c r="N20" s="43">
        <v>7.3684210526315783E-2</v>
      </c>
      <c r="P20" s="225">
        <v>12</v>
      </c>
      <c r="Q20" s="43">
        <v>0.52854700854700853</v>
      </c>
      <c r="R20" s="43">
        <v>0.18290598290598289</v>
      </c>
      <c r="S20" s="43">
        <v>0.15145299145299146</v>
      </c>
      <c r="T20" s="43">
        <v>8.615384615384615E-2</v>
      </c>
      <c r="U20" s="43">
        <v>5.0940170940170941E-2</v>
      </c>
      <c r="W20" s="225">
        <v>12</v>
      </c>
      <c r="X20" s="43">
        <v>0.6312292358803987</v>
      </c>
      <c r="Y20" s="43">
        <v>0.1461794019933555</v>
      </c>
      <c r="Z20" s="43">
        <v>0.13289036544850499</v>
      </c>
      <c r="AA20" s="43">
        <v>6.6445182724252497E-2</v>
      </c>
      <c r="AB20" s="43">
        <v>2.3255813953488372E-2</v>
      </c>
    </row>
    <row r="21" spans="2:28" x14ac:dyDescent="0.35">
      <c r="B21" s="225">
        <v>13</v>
      </c>
      <c r="C21" s="43">
        <v>0.23743092321366466</v>
      </c>
      <c r="D21" s="43">
        <v>0.22177995903698264</v>
      </c>
      <c r="E21" s="43">
        <v>0.24407775244425553</v>
      </c>
      <c r="F21" s="43">
        <v>0.16806430420837037</v>
      </c>
      <c r="G21" s="43">
        <v>0.12864706109672683</v>
      </c>
      <c r="I21" s="225">
        <v>13</v>
      </c>
      <c r="J21" s="43">
        <v>0.39463814418669257</v>
      </c>
      <c r="K21" s="43">
        <v>0.22211418252535076</v>
      </c>
      <c r="L21" s="43">
        <v>0.16585636894013056</v>
      </c>
      <c r="M21" s="43">
        <v>0.12404500625086817</v>
      </c>
      <c r="N21" s="43">
        <v>9.3346298096957908E-2</v>
      </c>
      <c r="P21" s="225">
        <v>13</v>
      </c>
      <c r="Q21" s="43">
        <v>0.48336755646817248</v>
      </c>
      <c r="R21" s="43">
        <v>0.19507186858316222</v>
      </c>
      <c r="S21" s="43">
        <v>0.15195071868583163</v>
      </c>
      <c r="T21" s="43">
        <v>0.10431211498973306</v>
      </c>
      <c r="U21" s="43">
        <v>6.5297741273100618E-2</v>
      </c>
      <c r="W21" s="225">
        <v>13</v>
      </c>
      <c r="X21" s="43">
        <v>0.55913978494623651</v>
      </c>
      <c r="Y21" s="43">
        <v>0.15770609318996415</v>
      </c>
      <c r="Z21" s="43">
        <v>0.16845878136200718</v>
      </c>
      <c r="AA21" s="43">
        <v>9.3189964157706098E-2</v>
      </c>
      <c r="AB21" s="43">
        <v>2.1505376344086023E-2</v>
      </c>
    </row>
    <row r="22" spans="2:28" x14ac:dyDescent="0.35">
      <c r="B22" s="225">
        <v>14</v>
      </c>
      <c r="C22" s="43">
        <v>0.22943588146764232</v>
      </c>
      <c r="D22" s="43">
        <v>0.21755150760288547</v>
      </c>
      <c r="E22" s="43">
        <v>0.24137215216150293</v>
      </c>
      <c r="F22" s="43">
        <v>0.16752296434687841</v>
      </c>
      <c r="G22" s="43">
        <v>0.14411749442109087</v>
      </c>
      <c r="I22" s="225">
        <v>14</v>
      </c>
      <c r="J22" s="43">
        <v>0.37703035274815422</v>
      </c>
      <c r="K22" s="43">
        <v>0.21460213289581626</v>
      </c>
      <c r="L22" s="43">
        <v>0.16931911402789171</v>
      </c>
      <c r="M22" s="43">
        <v>0.13683347005742411</v>
      </c>
      <c r="N22" s="43">
        <v>0.1022149302707137</v>
      </c>
      <c r="P22" s="225">
        <v>14</v>
      </c>
      <c r="Q22" s="43">
        <v>0.43451242829827919</v>
      </c>
      <c r="R22" s="43">
        <v>0.20076481835564053</v>
      </c>
      <c r="S22" s="43">
        <v>0.16778202676864246</v>
      </c>
      <c r="T22" s="43">
        <v>0.11376673040152964</v>
      </c>
      <c r="U22" s="43">
        <v>8.3173996175908219E-2</v>
      </c>
      <c r="W22" s="225">
        <v>14</v>
      </c>
      <c r="X22" s="43">
        <v>0.55474452554744524</v>
      </c>
      <c r="Y22" s="43">
        <v>0.22992700729927007</v>
      </c>
      <c r="Z22" s="43">
        <v>0.13138686131386862</v>
      </c>
      <c r="AA22" s="43">
        <v>5.4744525547445258E-2</v>
      </c>
      <c r="AB22" s="43">
        <v>2.9197080291970802E-2</v>
      </c>
    </row>
    <row r="23" spans="2:28" x14ac:dyDescent="0.35">
      <c r="B23" s="225">
        <v>15</v>
      </c>
      <c r="C23" s="43">
        <v>0.22712462666304642</v>
      </c>
      <c r="D23" s="43">
        <v>0.20567472169427098</v>
      </c>
      <c r="E23" s="43">
        <v>0.2284143361390171</v>
      </c>
      <c r="F23" s="43">
        <v>0.17533260928590821</v>
      </c>
      <c r="G23" s="43">
        <v>0.16345370621775726</v>
      </c>
      <c r="I23" s="225">
        <v>15</v>
      </c>
      <c r="J23" s="43">
        <v>0.33586153247763517</v>
      </c>
      <c r="K23" s="43">
        <v>0.22306495527032283</v>
      </c>
      <c r="L23" s="43">
        <v>0.16841695838195256</v>
      </c>
      <c r="M23" s="43">
        <v>0.15227537922987164</v>
      </c>
      <c r="N23" s="43">
        <v>0.12038117464021782</v>
      </c>
      <c r="P23" s="225">
        <v>15</v>
      </c>
      <c r="Q23" s="43">
        <v>0.4192495921696574</v>
      </c>
      <c r="R23" s="43">
        <v>0.1952147906470908</v>
      </c>
      <c r="S23" s="43">
        <v>0.17237629146275149</v>
      </c>
      <c r="T23" s="43">
        <v>0.12180532898314302</v>
      </c>
      <c r="U23" s="43">
        <v>9.1353996737357265E-2</v>
      </c>
      <c r="W23" s="225">
        <v>15</v>
      </c>
      <c r="X23" s="43">
        <v>0.47967479674796748</v>
      </c>
      <c r="Y23" s="43">
        <v>0.17886178861788618</v>
      </c>
      <c r="Z23" s="43">
        <v>0.12195121951219512</v>
      </c>
      <c r="AA23" s="43">
        <v>0.16666666666666666</v>
      </c>
      <c r="AB23" s="43">
        <v>5.2845528455284556E-2</v>
      </c>
    </row>
    <row r="24" spans="2:28" x14ac:dyDescent="0.35">
      <c r="B24" s="225">
        <v>16</v>
      </c>
      <c r="C24" s="43">
        <v>0.21934581073989856</v>
      </c>
      <c r="D24" s="43">
        <v>0.20290362078012944</v>
      </c>
      <c r="E24" s="43">
        <v>0.21584747245058597</v>
      </c>
      <c r="F24" s="43">
        <v>0.17316774532097254</v>
      </c>
      <c r="G24" s="43">
        <v>0.18873535070841349</v>
      </c>
      <c r="I24" s="225">
        <v>16</v>
      </c>
      <c r="J24" s="43">
        <v>0.32505128789605653</v>
      </c>
      <c r="K24" s="43">
        <v>0.21062229313881925</v>
      </c>
      <c r="L24" s="43">
        <v>0.17095965352176887</v>
      </c>
      <c r="M24" s="43">
        <v>0.15682698883063598</v>
      </c>
      <c r="N24" s="43">
        <v>0.1365397766127194</v>
      </c>
      <c r="P24" s="225">
        <v>16</v>
      </c>
      <c r="Q24" s="43">
        <v>0.40231990231990233</v>
      </c>
      <c r="R24" s="43">
        <v>0.19658119658119658</v>
      </c>
      <c r="S24" s="43">
        <v>0.15934065934065933</v>
      </c>
      <c r="T24" s="43">
        <v>0.1288156288156288</v>
      </c>
      <c r="U24" s="43">
        <v>0.11294261294261294</v>
      </c>
      <c r="W24" s="225">
        <v>16</v>
      </c>
      <c r="X24" s="43">
        <v>0.4719626168224299</v>
      </c>
      <c r="Y24" s="43">
        <v>0.16355140186915887</v>
      </c>
      <c r="Z24" s="43">
        <v>0.20093457943925233</v>
      </c>
      <c r="AA24" s="43">
        <v>0.13084112149532709</v>
      </c>
      <c r="AB24" s="43">
        <v>3.2710280373831772E-2</v>
      </c>
    </row>
    <row r="25" spans="2:28" x14ac:dyDescent="0.35">
      <c r="B25" s="225">
        <v>17</v>
      </c>
      <c r="C25" s="43">
        <v>0.21222163308589609</v>
      </c>
      <c r="D25" s="43">
        <v>0.17802226935312832</v>
      </c>
      <c r="E25" s="43">
        <v>0.20148462354188759</v>
      </c>
      <c r="F25" s="43">
        <v>0.18186638388123011</v>
      </c>
      <c r="G25" s="43">
        <v>0.2264050901378579</v>
      </c>
      <c r="I25" s="225">
        <v>17</v>
      </c>
      <c r="J25" s="43">
        <v>0.29647124201166991</v>
      </c>
      <c r="K25" s="43">
        <v>0.18699638788552375</v>
      </c>
      <c r="L25" s="43">
        <v>0.1631008613503751</v>
      </c>
      <c r="M25" s="43">
        <v>0.1747707696582384</v>
      </c>
      <c r="N25" s="43">
        <v>0.17866073909419283</v>
      </c>
      <c r="P25" s="225">
        <v>17</v>
      </c>
      <c r="Q25" s="43">
        <v>0.33715103793843954</v>
      </c>
      <c r="R25" s="43">
        <v>0.19255547602004294</v>
      </c>
      <c r="S25" s="43">
        <v>0.17895490336435219</v>
      </c>
      <c r="T25" s="43">
        <v>0.16105941302791696</v>
      </c>
      <c r="U25" s="43">
        <v>0.13027916964924838</v>
      </c>
      <c r="W25" s="225">
        <v>17</v>
      </c>
      <c r="X25" s="43">
        <v>0.42574257425742573</v>
      </c>
      <c r="Y25" s="43">
        <v>0.19306930693069307</v>
      </c>
      <c r="Z25" s="43">
        <v>0.19801980198019803</v>
      </c>
      <c r="AA25" s="43">
        <v>0.12871287128712872</v>
      </c>
      <c r="AB25" s="43">
        <v>5.4455445544554455E-2</v>
      </c>
    </row>
    <row r="26" spans="2:28" x14ac:dyDescent="0.35">
      <c r="B26" s="225">
        <v>18</v>
      </c>
      <c r="C26" s="43">
        <v>0.19518820333721382</v>
      </c>
      <c r="D26" s="43">
        <v>0.20139697322467986</v>
      </c>
      <c r="E26" s="43">
        <v>0.18432285603414825</v>
      </c>
      <c r="F26" s="43">
        <v>0.18005432673651534</v>
      </c>
      <c r="G26" s="43">
        <v>0.23903764066744276</v>
      </c>
      <c r="I26" s="225">
        <v>18</v>
      </c>
      <c r="J26" s="43">
        <v>0.26380368098159507</v>
      </c>
      <c r="K26" s="43">
        <v>0.19904567143830948</v>
      </c>
      <c r="L26" s="43">
        <v>0.15337423312883436</v>
      </c>
      <c r="M26" s="43">
        <v>0.18609406952965235</v>
      </c>
      <c r="N26" s="43">
        <v>0.19768234492160872</v>
      </c>
      <c r="P26" s="225">
        <v>18</v>
      </c>
      <c r="Q26" s="43">
        <v>0.34149659863945581</v>
      </c>
      <c r="R26" s="43">
        <v>0.17278911564625851</v>
      </c>
      <c r="S26" s="43">
        <v>0.14829931972789115</v>
      </c>
      <c r="T26" s="43">
        <v>0.18775510204081633</v>
      </c>
      <c r="U26" s="43">
        <v>0.14965986394557823</v>
      </c>
      <c r="W26" s="225">
        <v>18</v>
      </c>
      <c r="X26" s="43">
        <v>0.45205479452054792</v>
      </c>
      <c r="Y26" s="43">
        <v>0.13013698630136986</v>
      </c>
      <c r="Z26" s="43">
        <v>0.22602739726027396</v>
      </c>
      <c r="AA26" s="43">
        <v>0.14383561643835616</v>
      </c>
      <c r="AB26" s="43">
        <v>4.7945205479452052E-2</v>
      </c>
    </row>
    <row r="28" spans="2:28" ht="15" customHeight="1" x14ac:dyDescent="0.35">
      <c r="B28" s="236" t="s">
        <v>964</v>
      </c>
      <c r="C28" s="237"/>
      <c r="D28" s="237"/>
      <c r="E28" s="237"/>
      <c r="F28" s="238"/>
      <c r="G28" s="339" t="s">
        <v>986</v>
      </c>
      <c r="I28" s="236" t="s">
        <v>965</v>
      </c>
      <c r="J28" s="237"/>
      <c r="K28" s="237"/>
      <c r="L28" s="237"/>
      <c r="M28" s="238"/>
      <c r="N28" s="339" t="s">
        <v>986</v>
      </c>
      <c r="P28" s="236" t="s">
        <v>967</v>
      </c>
      <c r="Q28" s="237"/>
      <c r="R28" s="237"/>
      <c r="S28" s="237"/>
      <c r="T28" s="238"/>
      <c r="U28" s="339" t="s">
        <v>986</v>
      </c>
      <c r="W28" s="236" t="s">
        <v>966</v>
      </c>
      <c r="X28" s="237"/>
      <c r="Y28" s="237"/>
      <c r="Z28" s="237"/>
      <c r="AA28" s="238"/>
    </row>
    <row r="29" spans="2:28" x14ac:dyDescent="0.35">
      <c r="B29" s="225" t="s">
        <v>16</v>
      </c>
      <c r="C29" s="225" t="s">
        <v>527</v>
      </c>
      <c r="D29" s="225" t="s">
        <v>973</v>
      </c>
      <c r="E29" s="225" t="s">
        <v>974</v>
      </c>
      <c r="F29" s="225" t="s">
        <v>975</v>
      </c>
      <c r="G29" s="340"/>
      <c r="I29" s="225" t="s">
        <v>16</v>
      </c>
      <c r="J29" s="225" t="s">
        <v>527</v>
      </c>
      <c r="K29" s="225" t="s">
        <v>973</v>
      </c>
      <c r="L29" s="225" t="s">
        <v>974</v>
      </c>
      <c r="M29" s="225" t="s">
        <v>975</v>
      </c>
      <c r="N29" s="340"/>
      <c r="P29" s="225" t="s">
        <v>16</v>
      </c>
      <c r="Q29" s="225" t="s">
        <v>527</v>
      </c>
      <c r="R29" s="225" t="s">
        <v>973</v>
      </c>
      <c r="S29" s="225" t="s">
        <v>974</v>
      </c>
      <c r="T29" s="225" t="s">
        <v>975</v>
      </c>
      <c r="U29" s="340"/>
      <c r="W29" s="225" t="s">
        <v>16</v>
      </c>
      <c r="X29" s="225" t="s">
        <v>527</v>
      </c>
      <c r="Y29" s="225" t="s">
        <v>973</v>
      </c>
      <c r="Z29" s="225" t="s">
        <v>974</v>
      </c>
      <c r="AA29" s="225" t="s">
        <v>975</v>
      </c>
    </row>
    <row r="30" spans="2:28" x14ac:dyDescent="0.35">
      <c r="B30" s="225">
        <v>0</v>
      </c>
      <c r="C30" s="43">
        <v>9.9645399818548697E-5</v>
      </c>
      <c r="D30" s="43">
        <v>1.7180241348030457E-6</v>
      </c>
      <c r="E30" s="43">
        <v>9.79273756837736E-5</v>
      </c>
      <c r="F30" s="73">
        <v>1.7241379310344827E-2</v>
      </c>
      <c r="G30" s="341"/>
      <c r="I30" s="225">
        <v>0</v>
      </c>
      <c r="J30" s="43">
        <v>6.9204152249134898E-3</v>
      </c>
      <c r="K30" s="43">
        <v>0</v>
      </c>
      <c r="L30" s="43">
        <v>6.920415224913495E-3</v>
      </c>
      <c r="M30" s="73">
        <v>0</v>
      </c>
      <c r="N30" s="341"/>
      <c r="P30" s="225">
        <v>0</v>
      </c>
      <c r="Q30" s="83"/>
      <c r="R30" s="83"/>
      <c r="S30" s="83"/>
      <c r="T30" s="77"/>
      <c r="U30" s="341"/>
      <c r="W30" s="225">
        <v>0</v>
      </c>
      <c r="X30" s="83"/>
      <c r="Y30" s="83"/>
      <c r="Z30" s="83"/>
      <c r="AA30" s="77"/>
    </row>
    <row r="31" spans="2:28" x14ac:dyDescent="0.35">
      <c r="B31" s="225">
        <v>1</v>
      </c>
      <c r="C31" s="43">
        <v>8.4787380110040722E-4</v>
      </c>
      <c r="D31" s="43">
        <v>7.2159472434079309E-5</v>
      </c>
      <c r="E31" s="43">
        <v>7.7571432866635264E-4</v>
      </c>
      <c r="F31" s="73">
        <v>8.5106382978723402E-2</v>
      </c>
      <c r="G31" s="222"/>
      <c r="I31" s="225">
        <v>1</v>
      </c>
      <c r="J31" s="43">
        <v>1.3971397139713959E-2</v>
      </c>
      <c r="K31" s="43">
        <v>1.7601760176017601E-3</v>
      </c>
      <c r="L31" s="43">
        <v>1.2211221122112211E-2</v>
      </c>
      <c r="M31" s="73">
        <v>0.12598425196850394</v>
      </c>
      <c r="N31" s="222"/>
      <c r="P31" s="225">
        <v>1</v>
      </c>
      <c r="Q31" s="83"/>
      <c r="R31" s="83"/>
      <c r="S31" s="83"/>
      <c r="T31" s="77"/>
      <c r="U31" s="222"/>
      <c r="W31" s="225">
        <v>1</v>
      </c>
      <c r="X31" s="83"/>
      <c r="Y31" s="83"/>
      <c r="Z31" s="83"/>
      <c r="AA31" s="77"/>
    </row>
    <row r="32" spans="2:28" x14ac:dyDescent="0.35">
      <c r="B32" s="225">
        <v>2</v>
      </c>
      <c r="C32" s="43">
        <v>2.4814472861059977E-3</v>
      </c>
      <c r="D32" s="43">
        <v>3.3954199041375286E-4</v>
      </c>
      <c r="E32" s="43">
        <v>2.1419052956922354E-3</v>
      </c>
      <c r="F32" s="73">
        <v>0.13683223992502344</v>
      </c>
      <c r="G32" s="223"/>
      <c r="I32" s="225">
        <v>2</v>
      </c>
      <c r="J32" s="43">
        <v>2.9170763684038037E-2</v>
      </c>
      <c r="K32" s="43">
        <v>4.2608980662078005E-3</v>
      </c>
      <c r="L32" s="43">
        <v>2.4909865617830221E-2</v>
      </c>
      <c r="M32" s="73">
        <v>0.14606741573033705</v>
      </c>
      <c r="N32" s="223"/>
      <c r="P32" s="225">
        <v>2</v>
      </c>
      <c r="Q32" s="43">
        <v>0.14609286523216303</v>
      </c>
      <c r="R32" s="43">
        <v>2.7180067950169876E-2</v>
      </c>
      <c r="S32" s="43">
        <v>0.11891279728199321</v>
      </c>
      <c r="T32" s="73">
        <v>0.18604651162790697</v>
      </c>
      <c r="U32" s="223"/>
      <c r="W32" s="225">
        <v>2</v>
      </c>
      <c r="X32" s="83"/>
      <c r="Y32" s="83"/>
      <c r="Z32" s="83"/>
      <c r="AA32" s="77"/>
    </row>
    <row r="33" spans="2:27" x14ac:dyDescent="0.35">
      <c r="B33" s="225">
        <v>3</v>
      </c>
      <c r="C33" s="43">
        <v>5.4887296259998886E-3</v>
      </c>
      <c r="D33" s="43">
        <v>8.5410655526781164E-4</v>
      </c>
      <c r="E33" s="43">
        <v>4.6346230707320678E-3</v>
      </c>
      <c r="F33" s="73">
        <v>0.15561097256857853</v>
      </c>
      <c r="G33" s="223"/>
      <c r="I33" s="225">
        <v>3</v>
      </c>
      <c r="J33" s="43">
        <v>5.1916487369511488E-2</v>
      </c>
      <c r="K33" s="43">
        <v>8.4468881982628103E-3</v>
      </c>
      <c r="L33" s="43">
        <v>4.3469599171248707E-2</v>
      </c>
      <c r="M33" s="73">
        <v>0.16270145817344589</v>
      </c>
      <c r="N33" s="223"/>
      <c r="P33" s="225">
        <v>3</v>
      </c>
      <c r="Q33" s="43">
        <v>0.17764092846991952</v>
      </c>
      <c r="R33" s="43">
        <v>4.2633822832780673E-2</v>
      </c>
      <c r="S33" s="43">
        <v>0.1350071056371388</v>
      </c>
      <c r="T33" s="73">
        <v>0.24</v>
      </c>
      <c r="U33" s="224"/>
      <c r="W33" s="225">
        <v>3</v>
      </c>
      <c r="X33" s="43">
        <v>0.42253521126760563</v>
      </c>
      <c r="Y33" s="43">
        <v>0.11267605633802817</v>
      </c>
      <c r="Z33" s="43">
        <v>0.30985915492957744</v>
      </c>
      <c r="AA33" s="73">
        <v>0.26666666666666666</v>
      </c>
    </row>
    <row r="34" spans="2:27" x14ac:dyDescent="0.35">
      <c r="B34" s="225">
        <v>4</v>
      </c>
      <c r="C34" s="43">
        <v>1.0544959844372315E-2</v>
      </c>
      <c r="D34" s="43">
        <v>1.7810433891086897E-3</v>
      </c>
      <c r="E34" s="43">
        <v>8.7639164552636081E-3</v>
      </c>
      <c r="F34" s="73">
        <v>0.16889996883764413</v>
      </c>
      <c r="G34" s="43">
        <v>7.1666897001046379E-3</v>
      </c>
      <c r="I34" s="225">
        <v>4</v>
      </c>
      <c r="J34" s="43">
        <v>8.5190688459633512E-2</v>
      </c>
      <c r="K34" s="43">
        <v>1.6273968725677494E-2</v>
      </c>
      <c r="L34" s="43">
        <v>6.8916719733955994E-2</v>
      </c>
      <c r="M34" s="73">
        <v>0.19102990033222592</v>
      </c>
      <c r="N34" s="8">
        <v>7.0919324577861168E-2</v>
      </c>
      <c r="P34" s="225">
        <v>4</v>
      </c>
      <c r="Q34" s="43">
        <v>0.23419336546640201</v>
      </c>
      <c r="R34" s="43">
        <v>5.6421888290331727E-2</v>
      </c>
      <c r="S34" s="43">
        <v>0.17777147717607031</v>
      </c>
      <c r="T34" s="73">
        <v>0.24092009685230023</v>
      </c>
      <c r="U34" s="8">
        <v>0.2683445586671393</v>
      </c>
      <c r="W34" s="225">
        <v>4</v>
      </c>
      <c r="X34" s="43">
        <v>0.5390625</v>
      </c>
      <c r="Y34" s="43">
        <v>0.1640625</v>
      </c>
      <c r="Z34" s="43">
        <v>0.375</v>
      </c>
      <c r="AA34" s="73">
        <v>0.30434782608695654</v>
      </c>
    </row>
    <row r="35" spans="2:27" x14ac:dyDescent="0.35">
      <c r="B35" s="225">
        <v>5</v>
      </c>
      <c r="C35" s="43">
        <v>1.8243400512067298E-2</v>
      </c>
      <c r="D35" s="43">
        <v>3.4672894945943994E-3</v>
      </c>
      <c r="E35" s="43">
        <v>1.4776111017472891E-2</v>
      </c>
      <c r="F35" s="73">
        <v>0.19005719313682359</v>
      </c>
      <c r="G35" s="224"/>
      <c r="I35" s="225">
        <v>5</v>
      </c>
      <c r="J35" s="43">
        <v>0.11728844088814994</v>
      </c>
      <c r="K35" s="43">
        <v>2.507880425369774E-2</v>
      </c>
      <c r="L35" s="43">
        <v>9.2209636634452183E-2</v>
      </c>
      <c r="M35" s="73">
        <v>0.21382161842882458</v>
      </c>
      <c r="N35" s="224"/>
      <c r="P35" s="225">
        <v>5</v>
      </c>
      <c r="Q35" s="43">
        <v>0.28902691511387169</v>
      </c>
      <c r="R35" s="43">
        <v>7.3291925465838514E-2</v>
      </c>
      <c r="S35" s="43">
        <v>0.21573498964803312</v>
      </c>
      <c r="T35" s="73">
        <v>0.25358166189111753</v>
      </c>
      <c r="U35" s="224"/>
      <c r="W35" s="225">
        <v>5</v>
      </c>
      <c r="X35" s="43">
        <v>0.63084112149532712</v>
      </c>
      <c r="Y35" s="43">
        <v>0.22429906542056074</v>
      </c>
      <c r="Z35" s="43">
        <v>0.40654205607476634</v>
      </c>
      <c r="AA35" s="73">
        <v>0.35555555555555557</v>
      </c>
    </row>
    <row r="36" spans="2:27" x14ac:dyDescent="0.35">
      <c r="B36" s="225">
        <v>6</v>
      </c>
      <c r="C36" s="43">
        <v>2.8317752761321757E-2</v>
      </c>
      <c r="D36" s="43">
        <v>5.6160765240930695E-3</v>
      </c>
      <c r="E36" s="43">
        <v>2.270167623722873E-2</v>
      </c>
      <c r="F36" s="73">
        <v>0.19832352416622079</v>
      </c>
      <c r="G36" s="43">
        <v>2.1417670219178432E-2</v>
      </c>
      <c r="I36" s="225">
        <v>6</v>
      </c>
      <c r="J36" s="43">
        <v>0.15661666419129661</v>
      </c>
      <c r="K36" s="43">
        <v>3.6165156690925293E-2</v>
      </c>
      <c r="L36" s="43">
        <v>0.1204515075003713</v>
      </c>
      <c r="M36" s="73">
        <v>0.23091512565196776</v>
      </c>
      <c r="N36" s="8">
        <v>0.15391240972636322</v>
      </c>
      <c r="P36" s="225">
        <v>6</v>
      </c>
      <c r="Q36" s="43">
        <v>0.32978911926280352</v>
      </c>
      <c r="R36" s="43">
        <v>8.9314194577352471E-2</v>
      </c>
      <c r="S36" s="43">
        <v>0.24047492468545101</v>
      </c>
      <c r="T36" s="73">
        <v>0.27082213863514237</v>
      </c>
      <c r="U36" s="8">
        <v>0.40954867586721372</v>
      </c>
      <c r="W36" s="225">
        <v>6</v>
      </c>
      <c r="X36" s="43">
        <v>0.63855421686746983</v>
      </c>
      <c r="Y36" s="43">
        <v>0.21084337349397592</v>
      </c>
      <c r="Z36" s="43">
        <v>0.42771084337349397</v>
      </c>
      <c r="AA36" s="73">
        <v>0.33018867924528306</v>
      </c>
    </row>
    <row r="37" spans="2:27" x14ac:dyDescent="0.35">
      <c r="B37" s="225">
        <v>7</v>
      </c>
      <c r="C37" s="43">
        <v>4.091730711712771E-2</v>
      </c>
      <c r="D37" s="43">
        <v>8.5891884159742006E-3</v>
      </c>
      <c r="E37" s="43">
        <v>3.2328118701153458E-2</v>
      </c>
      <c r="F37" s="73">
        <v>0.20991577943747025</v>
      </c>
      <c r="G37" s="224"/>
      <c r="I37" s="225">
        <v>7</v>
      </c>
      <c r="J37" s="43">
        <v>0.19479763982381781</v>
      </c>
      <c r="K37" s="43">
        <v>4.8782514751101139E-2</v>
      </c>
      <c r="L37" s="43">
        <v>0.14601512507271669</v>
      </c>
      <c r="M37" s="73">
        <v>0.25042662116040959</v>
      </c>
      <c r="N37" s="224"/>
      <c r="P37" s="225">
        <v>7</v>
      </c>
      <c r="Q37" s="43">
        <v>0.37909384014932967</v>
      </c>
      <c r="R37" s="43">
        <v>0.11471237060919735</v>
      </c>
      <c r="S37" s="43">
        <v>0.26438146954013236</v>
      </c>
      <c r="T37" s="73">
        <v>0.30259623992837958</v>
      </c>
      <c r="U37" s="224"/>
      <c r="W37" s="225">
        <v>7</v>
      </c>
      <c r="X37" s="43">
        <v>0.70207253886010368</v>
      </c>
      <c r="Y37" s="43">
        <v>0.25129533678756477</v>
      </c>
      <c r="Z37" s="43">
        <v>0.45077720207253885</v>
      </c>
      <c r="AA37" s="73">
        <v>0.35793357933579334</v>
      </c>
    </row>
    <row r="38" spans="2:27" x14ac:dyDescent="0.35">
      <c r="B38" s="225">
        <v>8</v>
      </c>
      <c r="C38" s="43">
        <v>5.3447285632238106E-2</v>
      </c>
      <c r="D38" s="43">
        <v>1.1118064068165647E-2</v>
      </c>
      <c r="E38" s="43">
        <v>4.2329221564072449E-2</v>
      </c>
      <c r="F38" s="73">
        <v>0.20801924619085807</v>
      </c>
      <c r="G38" s="43">
        <v>4.5559500941071467E-2</v>
      </c>
      <c r="I38" s="225">
        <v>8</v>
      </c>
      <c r="J38" s="43">
        <v>0.23081803982819216</v>
      </c>
      <c r="K38" s="43">
        <v>5.9888715345568139E-2</v>
      </c>
      <c r="L38" s="43">
        <v>0.17092932448262396</v>
      </c>
      <c r="M38" s="73">
        <v>0.25946288855994926</v>
      </c>
      <c r="N38" s="8">
        <v>0.26376440460947503</v>
      </c>
      <c r="P38" s="225">
        <v>8</v>
      </c>
      <c r="Q38" s="43">
        <v>0.41389238797912542</v>
      </c>
      <c r="R38" s="43">
        <v>0.1308259852438366</v>
      </c>
      <c r="S38" s="43">
        <v>0.28306640273528882</v>
      </c>
      <c r="T38" s="73">
        <v>0.31608695652173913</v>
      </c>
      <c r="U38" s="8">
        <v>0.5304253337472834</v>
      </c>
      <c r="W38" s="225">
        <v>8</v>
      </c>
      <c r="X38" s="43">
        <v>0.68367346938775508</v>
      </c>
      <c r="Y38" s="43">
        <v>0.27295918367346939</v>
      </c>
      <c r="Z38" s="43">
        <v>0.4107142857142857</v>
      </c>
      <c r="AA38" s="73">
        <v>0.39925373134328357</v>
      </c>
    </row>
    <row r="39" spans="2:27" x14ac:dyDescent="0.35">
      <c r="B39" s="225">
        <v>9</v>
      </c>
      <c r="C39" s="43">
        <v>6.5394656637799198E-2</v>
      </c>
      <c r="D39" s="43">
        <v>1.4790279359164568E-2</v>
      </c>
      <c r="E39" s="43">
        <v>5.0604377278634601E-2</v>
      </c>
      <c r="F39" s="73">
        <v>0.22616953921913471</v>
      </c>
      <c r="G39" s="224"/>
      <c r="I39" s="225">
        <v>9</v>
      </c>
      <c r="J39" s="43">
        <v>0.26035041401656067</v>
      </c>
      <c r="K39" s="43">
        <v>6.9542781711268445E-2</v>
      </c>
      <c r="L39" s="43">
        <v>0.19080763230529221</v>
      </c>
      <c r="M39" s="73">
        <v>0.2671122378428209</v>
      </c>
      <c r="N39" s="224"/>
      <c r="P39" s="225">
        <v>9</v>
      </c>
      <c r="Q39" s="43">
        <v>0.44104538087520262</v>
      </c>
      <c r="R39" s="43">
        <v>0.14667747163695299</v>
      </c>
      <c r="S39" s="43">
        <v>0.29436790923824957</v>
      </c>
      <c r="T39" s="73">
        <v>0.33256775378961878</v>
      </c>
      <c r="U39" s="224"/>
      <c r="W39" s="225">
        <v>9</v>
      </c>
      <c r="X39" s="43">
        <v>0.69047619047619047</v>
      </c>
      <c r="Y39" s="43">
        <v>0.26839826839826841</v>
      </c>
      <c r="Z39" s="43">
        <v>0.42207792207792205</v>
      </c>
      <c r="AA39" s="73">
        <v>0.38871473354231978</v>
      </c>
    </row>
    <row r="40" spans="2:27" x14ac:dyDescent="0.35">
      <c r="B40" s="225">
        <v>10</v>
      </c>
      <c r="C40" s="43">
        <v>7.8554201772794152E-2</v>
      </c>
      <c r="D40" s="43">
        <v>1.78688884016663E-2</v>
      </c>
      <c r="E40" s="43">
        <v>6.0685313371127883E-2</v>
      </c>
      <c r="F40" s="73">
        <v>0.22747208931419458</v>
      </c>
      <c r="G40" s="43">
        <v>7.7973230081110845E-2</v>
      </c>
      <c r="I40" s="225">
        <v>10</v>
      </c>
      <c r="J40" s="43">
        <v>0.27640482494851426</v>
      </c>
      <c r="K40" s="43">
        <v>7.575757575757576E-2</v>
      </c>
      <c r="L40" s="43">
        <v>0.20064724919093851</v>
      </c>
      <c r="M40" s="73">
        <v>0.27408195848855776</v>
      </c>
      <c r="N40" s="8">
        <v>0.36743128745608594</v>
      </c>
      <c r="P40" s="225">
        <v>10</v>
      </c>
      <c r="Q40" s="43">
        <v>0.45057581573896355</v>
      </c>
      <c r="R40" s="43">
        <v>0.14731285988483686</v>
      </c>
      <c r="S40" s="43">
        <v>0.30326295585412666</v>
      </c>
      <c r="T40" s="73">
        <v>0.32694355697550587</v>
      </c>
      <c r="U40" s="8">
        <v>0.63724987172909198</v>
      </c>
      <c r="W40" s="225">
        <v>10</v>
      </c>
      <c r="X40" s="43">
        <v>0.74867724867724861</v>
      </c>
      <c r="Y40" s="43">
        <v>0.29629629629629628</v>
      </c>
      <c r="Z40" s="43">
        <v>0.45238095238095238</v>
      </c>
      <c r="AA40" s="73">
        <v>0.39575971731448767</v>
      </c>
    </row>
    <row r="41" spans="2:27" x14ac:dyDescent="0.35">
      <c r="B41" s="225">
        <v>11</v>
      </c>
      <c r="C41" s="43">
        <v>8.9129697175332923E-2</v>
      </c>
      <c r="D41" s="43">
        <v>2.0803291203664434E-2</v>
      </c>
      <c r="E41" s="43">
        <v>6.8326405971668502E-2</v>
      </c>
      <c r="F41" s="73">
        <v>0.23340471092077089</v>
      </c>
      <c r="G41" s="224"/>
      <c r="I41" s="225">
        <v>11</v>
      </c>
      <c r="J41" s="43">
        <v>0.28689822143588783</v>
      </c>
      <c r="K41" s="43">
        <v>8.2316789272744204E-2</v>
      </c>
      <c r="L41" s="43">
        <v>0.20458143216314367</v>
      </c>
      <c r="M41" s="73">
        <v>0.28691983122362869</v>
      </c>
      <c r="N41" s="224"/>
      <c r="P41" s="225">
        <v>11</v>
      </c>
      <c r="Q41" s="43">
        <v>0.46737311767986611</v>
      </c>
      <c r="R41" s="43">
        <v>0.16452872281093139</v>
      </c>
      <c r="S41" s="43">
        <v>0.30284439486893472</v>
      </c>
      <c r="T41" s="73">
        <v>0.35202863961813846</v>
      </c>
      <c r="U41" s="224"/>
      <c r="W41" s="225">
        <v>11</v>
      </c>
      <c r="X41" s="43">
        <v>0.72268907563025209</v>
      </c>
      <c r="Y41" s="43">
        <v>0.30252100840336132</v>
      </c>
      <c r="Z41" s="43">
        <v>0.42016806722689076</v>
      </c>
      <c r="AA41" s="73">
        <v>0.41860465116279066</v>
      </c>
    </row>
    <row r="42" spans="2:27" x14ac:dyDescent="0.35">
      <c r="B42" s="225">
        <v>12</v>
      </c>
      <c r="C42" s="43">
        <v>9.638242150401477E-2</v>
      </c>
      <c r="D42" s="43">
        <v>2.2217745416870521E-2</v>
      </c>
      <c r="E42" s="43">
        <v>7.4164676087144207E-2</v>
      </c>
      <c r="F42" s="73">
        <v>0.23051657211107796</v>
      </c>
      <c r="G42" s="43">
        <v>0.11846821354461422</v>
      </c>
      <c r="I42" s="225">
        <v>12</v>
      </c>
      <c r="J42" s="43">
        <v>0.29576659038901598</v>
      </c>
      <c r="K42" s="43">
        <v>8.1578947368421056E-2</v>
      </c>
      <c r="L42" s="43">
        <v>0.21418764302059495</v>
      </c>
      <c r="M42" s="73">
        <v>0.27582205029013546</v>
      </c>
      <c r="N42" s="8">
        <v>0.45593327038086245</v>
      </c>
      <c r="P42" s="225">
        <v>12</v>
      </c>
      <c r="Q42" s="43">
        <v>0.45196581196581198</v>
      </c>
      <c r="R42" s="43">
        <v>0.17196581196581195</v>
      </c>
      <c r="S42" s="43">
        <v>0.28000000000000003</v>
      </c>
      <c r="T42" s="73">
        <v>0.38048411497730705</v>
      </c>
      <c r="U42" s="8">
        <v>0.69301682415303067</v>
      </c>
      <c r="W42" s="225">
        <v>12</v>
      </c>
      <c r="X42" s="43">
        <v>0.69102990033222589</v>
      </c>
      <c r="Y42" s="43">
        <v>0.29900332225913623</v>
      </c>
      <c r="Z42" s="43">
        <v>0.39202657807308972</v>
      </c>
      <c r="AA42" s="73">
        <v>0.43269230769230765</v>
      </c>
    </row>
    <row r="43" spans="2:27" x14ac:dyDescent="0.35">
      <c r="B43" s="225">
        <v>13</v>
      </c>
      <c r="C43" s="43">
        <v>0.10433976117788002</v>
      </c>
      <c r="D43" s="43">
        <v>2.5196120106658424E-2</v>
      </c>
      <c r="E43" s="43">
        <v>7.9143641071221543E-2</v>
      </c>
      <c r="F43" s="73">
        <v>0.24148148148148152</v>
      </c>
      <c r="G43" s="223"/>
      <c r="I43" s="225">
        <v>13</v>
      </c>
      <c r="J43" s="43">
        <v>0.29295735518822064</v>
      </c>
      <c r="K43" s="43">
        <v>8.8762328101125151E-2</v>
      </c>
      <c r="L43" s="43">
        <v>0.20419502708709544</v>
      </c>
      <c r="M43" s="73">
        <v>0.30298719772403981</v>
      </c>
      <c r="N43" s="224"/>
      <c r="P43" s="225">
        <v>13</v>
      </c>
      <c r="Q43" s="43">
        <v>0.43655030800821359</v>
      </c>
      <c r="R43" s="43">
        <v>0.15359342915811089</v>
      </c>
      <c r="S43" s="43">
        <v>0.28295687885010268</v>
      </c>
      <c r="T43" s="73">
        <v>0.35183443085606769</v>
      </c>
      <c r="U43" s="224"/>
      <c r="W43" s="225">
        <v>13</v>
      </c>
      <c r="X43" s="43">
        <v>0.61290322580645162</v>
      </c>
      <c r="Y43" s="43">
        <v>0.25089605734767023</v>
      </c>
      <c r="Z43" s="43">
        <v>0.36200716845878134</v>
      </c>
      <c r="AA43" s="73">
        <v>0.40935672514619886</v>
      </c>
    </row>
    <row r="44" spans="2:27" x14ac:dyDescent="0.35">
      <c r="B44" s="225">
        <v>14</v>
      </c>
      <c r="C44" s="43">
        <v>0.10659608697908562</v>
      </c>
      <c r="D44" s="43">
        <v>2.4650993824277337E-2</v>
      </c>
      <c r="E44" s="43">
        <v>8.1945093154808246E-2</v>
      </c>
      <c r="F44" s="73">
        <v>0.23125608568646541</v>
      </c>
      <c r="G44" s="223"/>
      <c r="I44" s="225">
        <v>14</v>
      </c>
      <c r="J44" s="43">
        <v>0.29630844954881053</v>
      </c>
      <c r="K44" s="43">
        <v>8.6956521739130432E-2</v>
      </c>
      <c r="L44" s="43">
        <v>0.20935192780968007</v>
      </c>
      <c r="M44" s="73">
        <v>0.29346622369878178</v>
      </c>
      <c r="N44" s="224"/>
      <c r="P44" s="225">
        <v>14</v>
      </c>
      <c r="Q44" s="43">
        <v>0.41730401529636707</v>
      </c>
      <c r="R44" s="43">
        <v>0.14053537284894838</v>
      </c>
      <c r="S44" s="43">
        <v>0.27676864244741872</v>
      </c>
      <c r="T44" s="73">
        <v>0.33676975945017185</v>
      </c>
      <c r="U44" s="224"/>
      <c r="W44" s="225">
        <v>14</v>
      </c>
      <c r="X44" s="43">
        <v>0.63138686131386867</v>
      </c>
      <c r="Y44" s="43">
        <v>0.27372262773722628</v>
      </c>
      <c r="Z44" s="43">
        <v>0.35766423357664234</v>
      </c>
      <c r="AA44" s="73">
        <v>0.43352601156069359</v>
      </c>
    </row>
    <row r="45" spans="2:27" x14ac:dyDescent="0.35">
      <c r="B45" s="225">
        <v>15</v>
      </c>
      <c r="C45" s="43">
        <v>0.10901439044257399</v>
      </c>
      <c r="D45" s="43">
        <v>2.3554167797990768E-2</v>
      </c>
      <c r="E45" s="43">
        <v>8.5460222644583222E-2</v>
      </c>
      <c r="F45" s="73">
        <v>0.21606475716064755</v>
      </c>
      <c r="G45" s="223"/>
      <c r="I45" s="225">
        <v>15</v>
      </c>
      <c r="J45" s="43">
        <v>0.29404900816802804</v>
      </c>
      <c r="K45" s="43">
        <v>9.5099183197199538E-2</v>
      </c>
      <c r="L45" s="43">
        <v>0.19894982497082847</v>
      </c>
      <c r="M45" s="73">
        <v>0.32341269841269837</v>
      </c>
      <c r="N45" s="224"/>
      <c r="P45" s="225">
        <v>15</v>
      </c>
      <c r="Q45" s="43">
        <v>0.43284393692224032</v>
      </c>
      <c r="R45" s="43">
        <v>0.15388798259923872</v>
      </c>
      <c r="S45" s="43">
        <v>0.27895595432300163</v>
      </c>
      <c r="T45" s="73">
        <v>0.35552763819095479</v>
      </c>
      <c r="U45" s="224"/>
      <c r="W45" s="225">
        <v>15</v>
      </c>
      <c r="X45" s="43">
        <v>0.62601626016260159</v>
      </c>
      <c r="Y45" s="43">
        <v>0.28048780487804881</v>
      </c>
      <c r="Z45" s="43">
        <v>0.34552845528455284</v>
      </c>
      <c r="AA45" s="73">
        <v>0.44805194805194815</v>
      </c>
    </row>
    <row r="46" spans="2:27" x14ac:dyDescent="0.35">
      <c r="B46" s="225">
        <v>16</v>
      </c>
      <c r="C46" s="43">
        <v>0.11124715760013992</v>
      </c>
      <c r="D46" s="43">
        <v>2.6674829456008395E-2</v>
      </c>
      <c r="E46" s="43">
        <v>8.4572328144131542E-2</v>
      </c>
      <c r="F46" s="73">
        <v>0.23977987421383645</v>
      </c>
      <c r="G46" s="223"/>
      <c r="I46" s="225">
        <v>16</v>
      </c>
      <c r="J46" s="43">
        <v>0.29040346478231138</v>
      </c>
      <c r="K46" s="43">
        <v>9.7788921814451785E-2</v>
      </c>
      <c r="L46" s="43">
        <v>0.1926145429678596</v>
      </c>
      <c r="M46" s="73">
        <v>0.33673469387755101</v>
      </c>
      <c r="N46" s="223"/>
      <c r="P46" s="225">
        <v>16</v>
      </c>
      <c r="Q46" s="43">
        <v>0.40964590964590963</v>
      </c>
      <c r="R46" s="43">
        <v>0.16117216117216118</v>
      </c>
      <c r="S46" s="43">
        <v>0.24847374847374848</v>
      </c>
      <c r="T46" s="73">
        <v>0.39344262295081972</v>
      </c>
      <c r="U46" s="223"/>
      <c r="W46" s="225">
        <v>16</v>
      </c>
      <c r="X46" s="43">
        <v>0.63551401869158886</v>
      </c>
      <c r="Y46" s="43">
        <v>0.2570093457943925</v>
      </c>
      <c r="Z46" s="43">
        <v>0.37850467289719625</v>
      </c>
      <c r="AA46" s="73">
        <v>0.40441176470588236</v>
      </c>
    </row>
    <row r="47" spans="2:27" x14ac:dyDescent="0.35">
      <c r="B47" s="225">
        <v>17</v>
      </c>
      <c r="C47" s="43">
        <v>0.11227465535524916</v>
      </c>
      <c r="D47" s="43">
        <v>2.9427359490986214E-2</v>
      </c>
      <c r="E47" s="43">
        <v>8.2847295864262996E-2</v>
      </c>
      <c r="F47" s="73">
        <v>0.26210153482880755</v>
      </c>
      <c r="G47" s="223"/>
      <c r="I47" s="225">
        <v>17</v>
      </c>
      <c r="J47" s="43">
        <v>0.29202556265629342</v>
      </c>
      <c r="K47" s="43">
        <v>0.10697415948874688</v>
      </c>
      <c r="L47" s="43">
        <v>0.18505140316754654</v>
      </c>
      <c r="M47" s="73">
        <v>0.36631779257849667</v>
      </c>
      <c r="N47" s="223"/>
      <c r="P47" s="225">
        <v>17</v>
      </c>
      <c r="Q47" s="43">
        <v>0.39370078740157477</v>
      </c>
      <c r="R47" s="43">
        <v>0.13457408732999285</v>
      </c>
      <c r="S47" s="43">
        <v>0.25912670007158195</v>
      </c>
      <c r="T47" s="73">
        <v>0.34181818181818185</v>
      </c>
      <c r="U47" s="223"/>
      <c r="W47" s="225">
        <v>17</v>
      </c>
      <c r="X47" s="43">
        <v>0.57920792079207928</v>
      </c>
      <c r="Y47" s="43">
        <v>0.26237623762376239</v>
      </c>
      <c r="Z47" s="43">
        <v>0.31683168316831684</v>
      </c>
      <c r="AA47" s="73">
        <v>0.45299145299145294</v>
      </c>
    </row>
    <row r="48" spans="2:27" x14ac:dyDescent="0.35">
      <c r="B48" s="225">
        <v>18</v>
      </c>
      <c r="C48" s="43">
        <v>9.7788125727590214E-2</v>
      </c>
      <c r="D48" s="43">
        <v>2.4835079549864181E-2</v>
      </c>
      <c r="E48" s="43">
        <v>7.2953046177726036E-2</v>
      </c>
      <c r="F48" s="73">
        <v>0.25396825396825395</v>
      </c>
      <c r="G48" s="223"/>
      <c r="I48" s="225">
        <v>18</v>
      </c>
      <c r="J48" s="43">
        <v>0.27471029311520112</v>
      </c>
      <c r="K48" s="43">
        <v>9.3387866394001359E-2</v>
      </c>
      <c r="L48" s="43">
        <v>0.18132242672119972</v>
      </c>
      <c r="M48" s="73">
        <v>0.33995037220843677</v>
      </c>
      <c r="N48" s="223"/>
      <c r="P48" s="225">
        <v>18</v>
      </c>
      <c r="Q48" s="43">
        <v>0.39047619047619042</v>
      </c>
      <c r="R48" s="43">
        <v>0.14285714285714285</v>
      </c>
      <c r="S48" s="43">
        <v>0.24761904761904763</v>
      </c>
      <c r="T48" s="73">
        <v>0.36585365853658536</v>
      </c>
      <c r="U48" s="223"/>
      <c r="W48" s="225">
        <v>18</v>
      </c>
      <c r="X48" s="43">
        <v>0.58904109589041098</v>
      </c>
      <c r="Y48" s="43">
        <v>0.20547945205479451</v>
      </c>
      <c r="Z48" s="43">
        <v>0.38356164383561642</v>
      </c>
      <c r="AA48" s="73">
        <v>0.34883720930232559</v>
      </c>
    </row>
    <row r="50" spans="2:20" x14ac:dyDescent="0.35">
      <c r="B50" s="236" t="s">
        <v>982</v>
      </c>
      <c r="C50" s="237"/>
      <c r="D50" s="237"/>
      <c r="E50" s="237"/>
      <c r="F50" s="237"/>
      <c r="G50" s="237"/>
      <c r="H50" s="237"/>
      <c r="I50" s="237"/>
      <c r="J50" s="237"/>
      <c r="K50" s="237"/>
      <c r="L50" s="237"/>
      <c r="M50" s="237"/>
      <c r="N50" s="237"/>
      <c r="O50" s="237"/>
      <c r="P50" s="237"/>
      <c r="Q50" s="237"/>
      <c r="R50" s="237"/>
      <c r="S50" s="238"/>
    </row>
    <row r="51" spans="2:20" x14ac:dyDescent="0.35">
      <c r="B51" s="334" t="s">
        <v>43</v>
      </c>
      <c r="C51" s="335"/>
      <c r="D51" s="226">
        <v>1</v>
      </c>
      <c r="E51" s="259">
        <v>2</v>
      </c>
      <c r="F51" s="260"/>
      <c r="G51" s="259">
        <v>3</v>
      </c>
      <c r="H51" s="260"/>
      <c r="I51" s="259">
        <v>4</v>
      </c>
      <c r="J51" s="260"/>
      <c r="K51" s="259">
        <v>5</v>
      </c>
      <c r="L51" s="260"/>
      <c r="M51" s="259">
        <v>6</v>
      </c>
      <c r="N51" s="260"/>
      <c r="O51" s="259">
        <v>7</v>
      </c>
      <c r="P51" s="260"/>
      <c r="Q51" s="259">
        <v>8</v>
      </c>
      <c r="R51" s="260"/>
      <c r="S51" s="226">
        <v>9</v>
      </c>
    </row>
    <row r="52" spans="2:20" x14ac:dyDescent="0.35">
      <c r="B52" s="334" t="s">
        <v>976</v>
      </c>
      <c r="C52" s="335"/>
      <c r="D52" s="225">
        <v>2</v>
      </c>
      <c r="E52" s="225">
        <v>1</v>
      </c>
      <c r="F52" s="225">
        <v>3</v>
      </c>
      <c r="G52" s="225">
        <v>2</v>
      </c>
      <c r="H52" s="225">
        <v>4</v>
      </c>
      <c r="I52" s="225">
        <v>3</v>
      </c>
      <c r="J52" s="225">
        <v>5</v>
      </c>
      <c r="K52" s="225">
        <v>4</v>
      </c>
      <c r="L52" s="225">
        <v>6</v>
      </c>
      <c r="M52" s="225">
        <v>5</v>
      </c>
      <c r="N52" s="225">
        <v>7</v>
      </c>
      <c r="O52" s="225">
        <v>6</v>
      </c>
      <c r="P52" s="225">
        <v>8</v>
      </c>
      <c r="Q52" s="225">
        <v>7</v>
      </c>
      <c r="R52" s="225">
        <v>9</v>
      </c>
      <c r="S52" s="225">
        <v>8</v>
      </c>
      <c r="T52" s="230" t="s">
        <v>11</v>
      </c>
    </row>
    <row r="53" spans="2:20" ht="15" customHeight="1" x14ac:dyDescent="0.35">
      <c r="B53" s="336" t="s">
        <v>977</v>
      </c>
      <c r="C53" s="225" t="s">
        <v>979</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x14ac:dyDescent="0.35">
      <c r="B54" s="337"/>
      <c r="C54" s="225" t="s">
        <v>981</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x14ac:dyDescent="0.35">
      <c r="B55" s="338"/>
      <c r="C55" s="225" t="s">
        <v>980</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x14ac:dyDescent="0.35">
      <c r="B56" s="334" t="s">
        <v>978</v>
      </c>
      <c r="C56" s="335"/>
      <c r="D56" s="225">
        <v>2</v>
      </c>
      <c r="E56" s="225">
        <v>1</v>
      </c>
      <c r="F56" s="225">
        <v>3</v>
      </c>
      <c r="G56" s="225">
        <v>2</v>
      </c>
      <c r="H56" s="225">
        <v>4</v>
      </c>
      <c r="I56" s="225">
        <v>3</v>
      </c>
      <c r="J56" s="225">
        <v>5</v>
      </c>
      <c r="K56" s="225">
        <v>4</v>
      </c>
      <c r="L56" s="225">
        <v>6</v>
      </c>
      <c r="M56" s="225">
        <v>5</v>
      </c>
      <c r="N56" s="225">
        <v>7</v>
      </c>
      <c r="O56" s="225">
        <v>6</v>
      </c>
      <c r="P56" s="225">
        <v>8</v>
      </c>
      <c r="Q56" s="225">
        <v>7</v>
      </c>
      <c r="R56" s="225">
        <v>9</v>
      </c>
      <c r="S56" s="225">
        <v>8</v>
      </c>
      <c r="T56" s="106"/>
    </row>
    <row r="57" spans="2:20" ht="15" customHeight="1" x14ac:dyDescent="0.35">
      <c r="B57" s="336" t="s">
        <v>977</v>
      </c>
      <c r="C57" s="225" t="s">
        <v>979</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x14ac:dyDescent="0.35">
      <c r="B58" s="337"/>
      <c r="C58" s="225" t="s">
        <v>981</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x14ac:dyDescent="0.35">
      <c r="B59" s="338"/>
      <c r="C59" s="225" t="s">
        <v>980</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x14ac:dyDescent="0.35">
      <c r="T60" s="106"/>
    </row>
    <row r="61" spans="2:20" x14ac:dyDescent="0.35">
      <c r="B61" s="236" t="s">
        <v>982</v>
      </c>
      <c r="C61" s="237"/>
      <c r="D61" s="237"/>
      <c r="E61" s="237"/>
      <c r="F61" s="237"/>
      <c r="G61" s="237"/>
      <c r="H61" s="237"/>
      <c r="I61" s="237"/>
      <c r="J61" s="237"/>
      <c r="K61" s="237"/>
      <c r="L61" s="237"/>
      <c r="M61" s="237"/>
      <c r="N61" s="237"/>
      <c r="O61" s="237"/>
      <c r="P61" s="237"/>
      <c r="Q61" s="237"/>
      <c r="R61" s="237"/>
      <c r="S61" s="238"/>
      <c r="T61" s="106"/>
    </row>
    <row r="62" spans="2:20" x14ac:dyDescent="0.35">
      <c r="B62" s="334" t="s">
        <v>43</v>
      </c>
      <c r="C62" s="335"/>
      <c r="D62" s="226">
        <v>1</v>
      </c>
      <c r="E62" s="259">
        <v>2</v>
      </c>
      <c r="F62" s="260"/>
      <c r="G62" s="259">
        <v>3</v>
      </c>
      <c r="H62" s="260"/>
      <c r="I62" s="259">
        <v>4</v>
      </c>
      <c r="J62" s="260"/>
      <c r="K62" s="259">
        <v>5</v>
      </c>
      <c r="L62" s="260"/>
      <c r="M62" s="259">
        <v>6</v>
      </c>
      <c r="N62" s="260"/>
      <c r="O62" s="259">
        <v>7</v>
      </c>
      <c r="P62" s="260"/>
      <c r="Q62" s="259">
        <v>8</v>
      </c>
      <c r="R62" s="260"/>
      <c r="S62" s="226">
        <v>9</v>
      </c>
      <c r="T62" s="106"/>
    </row>
    <row r="63" spans="2:20" x14ac:dyDescent="0.35">
      <c r="B63" s="334" t="s">
        <v>976</v>
      </c>
      <c r="C63" s="335"/>
      <c r="D63" s="225">
        <v>2</v>
      </c>
      <c r="E63" s="225">
        <v>1</v>
      </c>
      <c r="F63" s="225">
        <v>3</v>
      </c>
      <c r="G63" s="225">
        <v>2</v>
      </c>
      <c r="H63" s="225">
        <v>4</v>
      </c>
      <c r="I63" s="225">
        <v>3</v>
      </c>
      <c r="J63" s="225">
        <v>5</v>
      </c>
      <c r="K63" s="225">
        <v>4</v>
      </c>
      <c r="L63" s="225">
        <v>6</v>
      </c>
      <c r="M63" s="225">
        <v>5</v>
      </c>
      <c r="N63" s="225">
        <v>7</v>
      </c>
      <c r="O63" s="225">
        <v>6</v>
      </c>
      <c r="P63" s="225">
        <v>8</v>
      </c>
      <c r="Q63" s="225">
        <v>7</v>
      </c>
      <c r="R63" s="225">
        <v>9</v>
      </c>
      <c r="S63" s="225">
        <v>8</v>
      </c>
      <c r="T63" s="106"/>
    </row>
    <row r="64" spans="2:20" ht="15" customHeight="1" x14ac:dyDescent="0.35">
      <c r="B64" s="336" t="s">
        <v>977</v>
      </c>
      <c r="C64" s="225" t="s">
        <v>979</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x14ac:dyDescent="0.35">
      <c r="B65" s="337"/>
      <c r="C65" s="225" t="s">
        <v>981</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x14ac:dyDescent="0.35">
      <c r="B66" s="338"/>
      <c r="C66" s="225" t="s">
        <v>980</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x14ac:dyDescent="0.35">
      <c r="B67" s="334" t="s">
        <v>978</v>
      </c>
      <c r="C67" s="335"/>
      <c r="D67" s="225">
        <v>2</v>
      </c>
      <c r="E67" s="225">
        <v>1</v>
      </c>
      <c r="F67" s="225">
        <v>3</v>
      </c>
      <c r="G67" s="225">
        <v>2</v>
      </c>
      <c r="H67" s="225">
        <v>4</v>
      </c>
      <c r="I67" s="225">
        <v>3</v>
      </c>
      <c r="J67" s="225">
        <v>5</v>
      </c>
      <c r="K67" s="225">
        <v>4</v>
      </c>
      <c r="L67" s="225">
        <v>6</v>
      </c>
      <c r="M67" s="225">
        <v>5</v>
      </c>
      <c r="N67" s="225">
        <v>7</v>
      </c>
      <c r="O67" s="225">
        <v>6</v>
      </c>
      <c r="P67" s="225">
        <v>8</v>
      </c>
      <c r="Q67" s="225">
        <v>7</v>
      </c>
      <c r="R67" s="225">
        <v>9</v>
      </c>
      <c r="S67" s="225">
        <v>8</v>
      </c>
      <c r="T67" s="106"/>
    </row>
    <row r="68" spans="2:20" ht="15" customHeight="1" x14ac:dyDescent="0.35">
      <c r="B68" s="336" t="s">
        <v>977</v>
      </c>
      <c r="C68" s="225" t="s">
        <v>979</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x14ac:dyDescent="0.35">
      <c r="B69" s="337"/>
      <c r="C69" s="225" t="s">
        <v>981</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x14ac:dyDescent="0.35">
      <c r="B70" s="338"/>
      <c r="C70" s="225" t="s">
        <v>980</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x14ac:dyDescent="0.35">
      <c r="N71" s="8"/>
      <c r="O71" s="8"/>
      <c r="P71" s="8"/>
      <c r="Q71" s="8"/>
      <c r="R71" s="8"/>
      <c r="S71" s="8"/>
    </row>
    <row r="72" spans="2:20" x14ac:dyDescent="0.35">
      <c r="B72" s="236" t="s">
        <v>984</v>
      </c>
      <c r="C72" s="237"/>
      <c r="D72" s="237"/>
      <c r="E72" s="237"/>
      <c r="F72" s="237"/>
      <c r="G72" s="237"/>
      <c r="H72" s="237"/>
      <c r="I72" s="237"/>
      <c r="J72" s="237"/>
      <c r="K72" s="237"/>
      <c r="L72" s="237"/>
      <c r="M72" s="238"/>
    </row>
    <row r="73" spans="2:20" x14ac:dyDescent="0.35">
      <c r="B73" s="334" t="s">
        <v>43</v>
      </c>
      <c r="C73" s="335"/>
      <c r="D73" s="226">
        <v>1</v>
      </c>
      <c r="E73" s="227">
        <v>2</v>
      </c>
      <c r="F73" s="227">
        <v>3</v>
      </c>
      <c r="G73" s="227">
        <v>4</v>
      </c>
      <c r="H73" s="227">
        <v>5</v>
      </c>
      <c r="I73" s="227">
        <v>6</v>
      </c>
      <c r="J73" s="227">
        <v>7</v>
      </c>
      <c r="K73" s="227">
        <v>8</v>
      </c>
      <c r="L73" s="227">
        <v>9</v>
      </c>
      <c r="M73" s="11"/>
    </row>
    <row r="74" spans="2:20" x14ac:dyDescent="0.35">
      <c r="B74" s="334" t="s">
        <v>976</v>
      </c>
      <c r="C74" s="335"/>
      <c r="D74" s="300" t="s">
        <v>983</v>
      </c>
      <c r="E74" s="301"/>
      <c r="F74" s="301"/>
      <c r="G74" s="301"/>
      <c r="H74" s="301"/>
      <c r="I74" s="301"/>
      <c r="J74" s="301"/>
      <c r="K74" s="301"/>
      <c r="L74" s="302"/>
      <c r="M74" s="225" t="s">
        <v>11</v>
      </c>
    </row>
    <row r="75" spans="2:20" ht="15" customHeight="1" x14ac:dyDescent="0.35">
      <c r="B75" s="336" t="s">
        <v>977</v>
      </c>
      <c r="C75" s="225" t="s">
        <v>979</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x14ac:dyDescent="0.35">
      <c r="B76" s="337"/>
      <c r="C76" s="225" t="s">
        <v>981</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x14ac:dyDescent="0.35">
      <c r="B77" s="338"/>
      <c r="C77" s="225" t="s">
        <v>980</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x14ac:dyDescent="0.35">
      <c r="B78" s="334" t="s">
        <v>978</v>
      </c>
      <c r="C78" s="335"/>
      <c r="D78" s="300" t="s">
        <v>983</v>
      </c>
      <c r="E78" s="301"/>
      <c r="F78" s="301"/>
      <c r="G78" s="301"/>
      <c r="H78" s="301"/>
      <c r="I78" s="301"/>
      <c r="J78" s="301"/>
      <c r="K78" s="301"/>
      <c r="L78" s="302"/>
      <c r="M78" s="177" t="s">
        <v>11</v>
      </c>
    </row>
    <row r="79" spans="2:20" ht="15" customHeight="1" x14ac:dyDescent="0.35">
      <c r="B79" s="336" t="s">
        <v>977</v>
      </c>
      <c r="C79" s="225" t="s">
        <v>979</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x14ac:dyDescent="0.35">
      <c r="B80" s="337"/>
      <c r="C80" s="225" t="s">
        <v>981</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x14ac:dyDescent="0.35">
      <c r="B81" s="338"/>
      <c r="C81" s="225" t="s">
        <v>980</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x14ac:dyDescent="0.35"/>
    <row r="163" spans="12:57" ht="15" customHeight="1" x14ac:dyDescent="0.35"/>
    <row r="166" spans="12:57" ht="15" customHeight="1" x14ac:dyDescent="0.35">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x14ac:dyDescent="0.35">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x14ac:dyDescent="0.35">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x14ac:dyDescent="0.35">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x14ac:dyDescent="0.35">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x14ac:dyDescent="0.35">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x14ac:dyDescent="0.35">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x14ac:dyDescent="0.35">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x14ac:dyDescent="0.35">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x14ac:dyDescent="0.35">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x14ac:dyDescent="0.35">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x14ac:dyDescent="0.3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x14ac:dyDescent="0.3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x14ac:dyDescent="0.3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x14ac:dyDescent="0.3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x14ac:dyDescent="0.3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x14ac:dyDescent="0.3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x14ac:dyDescent="0.3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x14ac:dyDescent="0.3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x14ac:dyDescent="0.3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x14ac:dyDescent="0.3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x14ac:dyDescent="0.3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x14ac:dyDescent="0.3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x14ac:dyDescent="0.3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2:AB2"/>
    <mergeCell ref="B3:AB4"/>
    <mergeCell ref="G28:G30"/>
    <mergeCell ref="N28:N30"/>
    <mergeCell ref="U28:U30"/>
    <mergeCell ref="B6:G6"/>
    <mergeCell ref="I6:N6"/>
    <mergeCell ref="P6:U6"/>
    <mergeCell ref="W6:AB6"/>
    <mergeCell ref="B28:F28"/>
    <mergeCell ref="I28:M28"/>
    <mergeCell ref="P28:T28"/>
    <mergeCell ref="W28:AA28"/>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73:C73"/>
    <mergeCell ref="B74:C74"/>
    <mergeCell ref="B75:B77"/>
    <mergeCell ref="B78:C78"/>
    <mergeCell ref="B79:B81"/>
    <mergeCell ref="G51:H51"/>
    <mergeCell ref="E51:F51"/>
    <mergeCell ref="B50:S50"/>
    <mergeCell ref="Q51:R51"/>
    <mergeCell ref="O51:P51"/>
    <mergeCell ref="M51:N51"/>
    <mergeCell ref="K51:L51"/>
    <mergeCell ref="I51:J51"/>
    <mergeCell ref="B56:C56"/>
    <mergeCell ref="B52:C52"/>
    <mergeCell ref="B51:C51"/>
    <mergeCell ref="B57:B59"/>
    <mergeCell ref="B53:B55"/>
  </mergeCells>
  <conditionalFormatting sqref="D64:S66 D68:S70">
    <cfRule type="colorScale" priority="13">
      <colorScale>
        <cfvo type="min"/>
        <cfvo type="percentile" val="50"/>
        <cfvo type="max"/>
        <color rgb="FF63BE7B"/>
        <color rgb="FFFFEB84"/>
        <color rgb="FFF8696B"/>
      </colorScale>
    </cfRule>
  </conditionalFormatting>
  <conditionalFormatting sqref="C8:G26">
    <cfRule type="colorScale" priority="12">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conditionalFormatting sqref="F30:F48 M30:M48 T30:T48 AA30:AA48">
    <cfRule type="colorScale" priority="4">
      <colorScale>
        <cfvo type="min"/>
        <cfvo type="max"/>
        <color rgb="FFFCFCFF"/>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D53:S55 D57:S5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H12" sqref="H12:Q12"/>
    </sheetView>
  </sheetViews>
  <sheetFormatPr defaultRowHeight="14.5" x14ac:dyDescent="0.35"/>
  <cols>
    <col min="2" max="2" width="9.81640625" bestFit="1" customWidth="1"/>
    <col min="3" max="3" width="9.1796875" customWidth="1"/>
    <col min="10" max="10" width="9.81640625" bestFit="1" customWidth="1"/>
    <col min="18" max="18" width="9.81640625" bestFit="1" customWidth="1"/>
    <col min="25" max="25" width="40.26953125" customWidth="1"/>
  </cols>
  <sheetData>
    <row r="2" spans="2:24" ht="18.5" x14ac:dyDescent="0.45">
      <c r="B2" s="243" t="s">
        <v>201</v>
      </c>
      <c r="C2" s="243"/>
      <c r="D2" s="243"/>
      <c r="E2" s="243"/>
      <c r="F2" s="243"/>
      <c r="G2" s="243"/>
      <c r="H2" s="243"/>
      <c r="I2" s="243"/>
      <c r="J2" s="243"/>
      <c r="K2" s="243"/>
      <c r="L2" s="243"/>
      <c r="M2" s="243"/>
      <c r="N2" s="243"/>
      <c r="O2" s="243"/>
      <c r="P2" s="243"/>
      <c r="Q2" s="243"/>
    </row>
    <row r="3" spans="2:24" x14ac:dyDescent="0.35">
      <c r="B3" s="244" t="s">
        <v>272</v>
      </c>
      <c r="C3" s="244"/>
      <c r="D3" s="244"/>
      <c r="E3" s="244"/>
      <c r="F3" s="244"/>
      <c r="G3" s="244"/>
      <c r="H3" s="244"/>
      <c r="I3" s="244"/>
      <c r="J3" s="244"/>
      <c r="K3" s="244"/>
      <c r="L3" s="244"/>
      <c r="M3" s="244"/>
      <c r="N3" s="244"/>
      <c r="O3" s="244"/>
      <c r="P3" s="244"/>
      <c r="Q3" s="244"/>
    </row>
    <row r="4" spans="2:24" ht="67.5" customHeight="1" x14ac:dyDescent="0.35">
      <c r="B4" s="244"/>
      <c r="C4" s="244"/>
      <c r="D4" s="244"/>
      <c r="E4" s="244"/>
      <c r="F4" s="244"/>
      <c r="G4" s="244"/>
      <c r="H4" s="244"/>
      <c r="I4" s="244"/>
      <c r="J4" s="244"/>
      <c r="K4" s="244"/>
      <c r="L4" s="244"/>
      <c r="M4" s="244"/>
      <c r="N4" s="244"/>
      <c r="O4" s="244"/>
      <c r="P4" s="244"/>
      <c r="Q4" s="244"/>
    </row>
    <row r="5" spans="2:24" x14ac:dyDescent="0.35">
      <c r="B5" s="37"/>
      <c r="C5" s="37"/>
      <c r="D5" s="37"/>
      <c r="E5" s="37"/>
      <c r="F5" s="37"/>
      <c r="G5" s="37"/>
      <c r="H5" s="37"/>
      <c r="I5" s="37"/>
      <c r="J5" s="37"/>
      <c r="K5" s="37"/>
      <c r="L5" s="37"/>
      <c r="M5" s="37"/>
      <c r="N5" s="37"/>
      <c r="O5" s="37"/>
      <c r="P5" s="37"/>
    </row>
    <row r="6" spans="2:24" x14ac:dyDescent="0.35">
      <c r="B6" s="265" t="s">
        <v>160</v>
      </c>
      <c r="C6" s="235" t="s">
        <v>267</v>
      </c>
      <c r="D6" s="235"/>
      <c r="E6" s="235"/>
      <c r="F6" s="235"/>
      <c r="G6" s="235"/>
      <c r="H6" s="235" t="s">
        <v>268</v>
      </c>
      <c r="I6" s="235"/>
      <c r="J6" s="235"/>
      <c r="K6" s="235"/>
      <c r="L6" s="235"/>
      <c r="M6" s="235" t="s">
        <v>269</v>
      </c>
      <c r="N6" s="235"/>
      <c r="O6" s="235"/>
      <c r="P6" s="235"/>
      <c r="Q6" s="235"/>
      <c r="S6" s="235" t="s">
        <v>7</v>
      </c>
      <c r="T6" s="235"/>
      <c r="U6" s="235"/>
      <c r="V6" s="235"/>
      <c r="W6" s="235"/>
      <c r="X6" s="235"/>
    </row>
    <row r="7" spans="2:24" x14ac:dyDescent="0.35">
      <c r="B7" s="265"/>
      <c r="C7" s="22" t="s">
        <v>166</v>
      </c>
      <c r="D7" s="2">
        <v>6</v>
      </c>
      <c r="E7" s="2">
        <v>8</v>
      </c>
      <c r="F7" s="2">
        <v>10</v>
      </c>
      <c r="G7" s="2">
        <v>12</v>
      </c>
      <c r="H7" s="2">
        <v>4</v>
      </c>
      <c r="I7" s="2">
        <v>6</v>
      </c>
      <c r="J7" s="2">
        <v>8</v>
      </c>
      <c r="K7" s="2">
        <v>10</v>
      </c>
      <c r="L7" s="2">
        <v>12</v>
      </c>
      <c r="M7" s="2">
        <v>4</v>
      </c>
      <c r="N7" s="2">
        <v>6</v>
      </c>
      <c r="O7" s="2">
        <v>8</v>
      </c>
      <c r="P7" s="2">
        <v>10</v>
      </c>
      <c r="Q7" s="2">
        <v>12</v>
      </c>
      <c r="S7" s="2" t="s">
        <v>2</v>
      </c>
      <c r="T7" s="258">
        <f>31971*4</f>
        <v>127884</v>
      </c>
      <c r="U7" s="258"/>
      <c r="V7" s="258"/>
      <c r="W7" s="258"/>
      <c r="X7" s="258"/>
    </row>
    <row r="8" spans="2:24" x14ac:dyDescent="0.35">
      <c r="B8" s="22" t="s">
        <v>175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162</v>
      </c>
      <c r="T8" s="2" t="s">
        <v>166</v>
      </c>
      <c r="U8" s="2" t="s">
        <v>167</v>
      </c>
      <c r="V8" s="2" t="s">
        <v>168</v>
      </c>
      <c r="W8" s="2" t="s">
        <v>169</v>
      </c>
      <c r="X8" s="2" t="s">
        <v>170</v>
      </c>
    </row>
    <row r="9" spans="2:24" x14ac:dyDescent="0.3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163</v>
      </c>
      <c r="T9" s="4">
        <f>D87</f>
        <v>101302</v>
      </c>
      <c r="U9" s="4">
        <f>E87</f>
        <v>77973</v>
      </c>
      <c r="V9" s="4">
        <f>F87</f>
        <v>51537</v>
      </c>
      <c r="W9" s="4">
        <f>G87</f>
        <v>29959</v>
      </c>
      <c r="X9" s="4">
        <f>H87</f>
        <v>15903</v>
      </c>
    </row>
    <row r="10" spans="2:24" x14ac:dyDescent="0.3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3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164</v>
      </c>
      <c r="T11" s="4">
        <f>T87</f>
        <v>2821</v>
      </c>
      <c r="U11" s="4">
        <f>U87</f>
        <v>5362</v>
      </c>
      <c r="V11" s="4">
        <f>V87</f>
        <v>6442</v>
      </c>
      <c r="W11" s="4">
        <f>W87</f>
        <v>5847</v>
      </c>
      <c r="X11" s="4">
        <f>X87</f>
        <v>4339</v>
      </c>
    </row>
    <row r="12" spans="2:24" x14ac:dyDescent="0.3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165</v>
      </c>
      <c r="T12" s="4">
        <v>1939</v>
      </c>
      <c r="U12" s="4">
        <v>4955</v>
      </c>
      <c r="V12" s="4">
        <v>7938</v>
      </c>
      <c r="W12" s="4">
        <v>8966</v>
      </c>
      <c r="X12" s="4">
        <v>8003</v>
      </c>
    </row>
    <row r="13" spans="2:24" x14ac:dyDescent="0.35">
      <c r="B13" s="2" t="s">
        <v>202</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171</v>
      </c>
      <c r="T13" s="4">
        <f>$T$7-SUM(T9:T12)</f>
        <v>8497</v>
      </c>
      <c r="U13" s="4">
        <f>$T$7-SUM(U9:U12)</f>
        <v>24501</v>
      </c>
      <c r="V13" s="4">
        <f>$T$7-SUM(V9:V12)</f>
        <v>48690</v>
      </c>
      <c r="W13" s="4">
        <f>$T$7-SUM(W9:W12)</f>
        <v>73434</v>
      </c>
      <c r="X13" s="4">
        <f>$T$7-SUM(X9:X12)</f>
        <v>93285</v>
      </c>
    </row>
    <row r="15" spans="2:24" x14ac:dyDescent="0.35">
      <c r="B15" s="236" t="s">
        <v>172</v>
      </c>
      <c r="C15" s="237"/>
      <c r="D15" s="237"/>
      <c r="E15" s="237"/>
      <c r="F15" s="237"/>
      <c r="G15" s="237"/>
      <c r="H15" s="238"/>
      <c r="J15" s="236" t="s">
        <v>173</v>
      </c>
      <c r="K15" s="237"/>
      <c r="L15" s="237"/>
      <c r="M15" s="237"/>
      <c r="N15" s="237"/>
      <c r="O15" s="237"/>
      <c r="P15" s="238"/>
      <c r="R15" s="236" t="s">
        <v>174</v>
      </c>
      <c r="S15" s="237"/>
      <c r="T15" s="237"/>
      <c r="U15" s="237"/>
      <c r="V15" s="237"/>
      <c r="W15" s="237"/>
      <c r="X15" s="238"/>
    </row>
    <row r="16" spans="2:24" x14ac:dyDescent="0.35">
      <c r="B16" s="265" t="s">
        <v>160</v>
      </c>
      <c r="C16" s="265" t="s">
        <v>161</v>
      </c>
      <c r="D16" s="283" t="s">
        <v>16</v>
      </c>
      <c r="E16" s="283"/>
      <c r="F16" s="283"/>
      <c r="G16" s="283"/>
      <c r="H16" s="283"/>
      <c r="J16" s="265" t="s">
        <v>160</v>
      </c>
      <c r="K16" s="265" t="s">
        <v>161</v>
      </c>
      <c r="L16" s="283" t="s">
        <v>16</v>
      </c>
      <c r="M16" s="283"/>
      <c r="N16" s="283"/>
      <c r="O16" s="283"/>
      <c r="P16" s="283"/>
      <c r="R16" s="265" t="s">
        <v>160</v>
      </c>
      <c r="S16" s="265" t="s">
        <v>161</v>
      </c>
      <c r="T16" s="283" t="s">
        <v>16</v>
      </c>
      <c r="U16" s="283"/>
      <c r="V16" s="283"/>
      <c r="W16" s="283"/>
      <c r="X16" s="283"/>
    </row>
    <row r="17" spans="2:25" x14ac:dyDescent="0.35">
      <c r="B17" s="265"/>
      <c r="C17" s="265"/>
      <c r="D17" s="10">
        <v>4</v>
      </c>
      <c r="E17" s="10">
        <v>6</v>
      </c>
      <c r="F17" s="10">
        <v>8</v>
      </c>
      <c r="G17" s="10">
        <v>10</v>
      </c>
      <c r="H17" s="10">
        <v>12</v>
      </c>
      <c r="J17" s="265"/>
      <c r="K17" s="265"/>
      <c r="L17" s="10">
        <v>4</v>
      </c>
      <c r="M17" s="10">
        <v>6</v>
      </c>
      <c r="N17" s="10">
        <v>8</v>
      </c>
      <c r="O17" s="10">
        <v>10</v>
      </c>
      <c r="P17" s="10">
        <v>12</v>
      </c>
      <c r="R17" s="265"/>
      <c r="S17" s="265"/>
      <c r="T17" s="10">
        <v>4</v>
      </c>
      <c r="U17" s="10">
        <v>6</v>
      </c>
      <c r="V17" s="10">
        <v>8</v>
      </c>
      <c r="W17" s="10">
        <v>10</v>
      </c>
      <c r="X17" s="10">
        <v>12</v>
      </c>
    </row>
    <row r="18" spans="2:25" x14ac:dyDescent="0.35">
      <c r="B18" s="49" t="s">
        <v>175</v>
      </c>
      <c r="C18" s="39" t="s">
        <v>23</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175</v>
      </c>
      <c r="K18" s="39" t="s">
        <v>23</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175</v>
      </c>
      <c r="S18" s="39" t="s">
        <v>23</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35">
      <c r="B19" s="49" t="s">
        <v>192</v>
      </c>
      <c r="C19" s="39" t="s">
        <v>176</v>
      </c>
      <c r="D19" s="3">
        <f>SUM(D54:D60)/D87</f>
        <v>7.1351009851730471E-2</v>
      </c>
      <c r="E19" s="3">
        <f>SUM(E54:E60)/E87</f>
        <v>3.3973298449463278E-2</v>
      </c>
      <c r="F19" s="3">
        <f>SUM(F54:F60)/F87</f>
        <v>1.8957254011680927E-2</v>
      </c>
      <c r="G19" s="3">
        <f>SUM(G54:G60)/G87</f>
        <v>1.3051169932240729E-2</v>
      </c>
      <c r="H19" s="3">
        <f>SUM(H54:H60)/H87</f>
        <v>1.5594541910331383E-2</v>
      </c>
      <c r="J19" s="41" t="s">
        <v>192</v>
      </c>
      <c r="K19" s="39" t="s">
        <v>176</v>
      </c>
      <c r="L19" s="3">
        <f>SUM(L54:L60)/L87</f>
        <v>8.4052532833020638E-3</v>
      </c>
      <c r="M19" s="3">
        <f>SUM(M54:M60)/M87</f>
        <v>5.631749817796329E-3</v>
      </c>
      <c r="N19" s="3">
        <f>SUM(N54:N60)/N87</f>
        <v>3.8412291933418692E-3</v>
      </c>
      <c r="O19" s="3">
        <f>SUM(O54:O60)/O87</f>
        <v>1.7565612729902873E-3</v>
      </c>
      <c r="P19" s="3">
        <f>SUM(P54:P60)/P87</f>
        <v>4.7214353163361664E-4</v>
      </c>
      <c r="R19" s="41" t="s">
        <v>192</v>
      </c>
      <c r="S19" s="39" t="s">
        <v>176</v>
      </c>
      <c r="T19" s="3">
        <f>SUM(T54:T60)/T87</f>
        <v>1.0634526763559022E-3</v>
      </c>
      <c r="U19" s="3">
        <f>SUM(U54:U60)/U87</f>
        <v>1.1189854531891085E-3</v>
      </c>
      <c r="V19" s="3">
        <f>SUM(V54:V60)/V87</f>
        <v>3.1046258925799441E-4</v>
      </c>
      <c r="W19" s="3">
        <f>SUM(W54:W60)/W87</f>
        <v>0</v>
      </c>
      <c r="X19" s="3">
        <f>SUM(X54:X60)/X87</f>
        <v>0</v>
      </c>
      <c r="Y19" s="5" t="s">
        <v>182</v>
      </c>
    </row>
    <row r="20" spans="2:25" x14ac:dyDescent="0.35">
      <c r="B20" s="49" t="s">
        <v>194</v>
      </c>
      <c r="C20" s="39" t="s">
        <v>180</v>
      </c>
      <c r="D20" s="3">
        <f>SUM(D49:D53)/D87</f>
        <v>8.9702078932301435E-2</v>
      </c>
      <c r="E20" s="3">
        <f>SUM(E49:E53)/E87</f>
        <v>5.3569825452400188E-2</v>
      </c>
      <c r="F20" s="3">
        <f>SUM(F49:F53)/F87</f>
        <v>3.1918815608203817E-2</v>
      </c>
      <c r="G20" s="3">
        <f>SUM(G49:G53)/G87</f>
        <v>2.1662939350445609E-2</v>
      </c>
      <c r="H20" s="3">
        <f>SUM(H49:H53)/H87</f>
        <v>1.987046469219644E-2</v>
      </c>
      <c r="J20" s="41" t="s">
        <v>194</v>
      </c>
      <c r="K20" s="39" t="s">
        <v>180</v>
      </c>
      <c r="L20" s="3">
        <f>SUM(L49:L53)/L87</f>
        <v>4.2551594746716701E-2</v>
      </c>
      <c r="M20" s="3">
        <f>SUM(M49:M53)/M87</f>
        <v>2.2526999271185316E-2</v>
      </c>
      <c r="N20" s="3">
        <f>SUM(N49:N53)/N87</f>
        <v>1.0469232507343527E-2</v>
      </c>
      <c r="O20" s="3">
        <f>SUM(O49:O53)/O87</f>
        <v>7.4395536267823931E-3</v>
      </c>
      <c r="P20" s="3">
        <f>SUM(P49:P53)/P87</f>
        <v>4.4066729619137547E-3</v>
      </c>
      <c r="R20" s="41" t="s">
        <v>194</v>
      </c>
      <c r="S20" s="39" t="s">
        <v>180</v>
      </c>
      <c r="T20" s="3">
        <f>SUM(T49:T53)/T87</f>
        <v>1.4179369018078695E-2</v>
      </c>
      <c r="U20" s="3">
        <f>SUM(U49:U53)/U87</f>
        <v>6.713912719134651E-3</v>
      </c>
      <c r="V20" s="3">
        <f>SUM(V49:V53)/V87</f>
        <v>3.2598571872089412E-3</v>
      </c>
      <c r="W20" s="3">
        <f>SUM(W49:W53)/W87</f>
        <v>1.1971951428082776E-3</v>
      </c>
      <c r="X20" s="3">
        <f>SUM(X49:X53)/X87</f>
        <v>2.3046784973496196E-4</v>
      </c>
      <c r="Y20" s="5" t="s">
        <v>178</v>
      </c>
    </row>
    <row r="21" spans="2:25" x14ac:dyDescent="0.35">
      <c r="B21" s="49" t="s">
        <v>195</v>
      </c>
      <c r="C21" s="39" t="s">
        <v>177</v>
      </c>
      <c r="D21" s="3">
        <f>SUM(D41:D48)/D87</f>
        <v>0.11897099761110343</v>
      </c>
      <c r="E21" s="3">
        <f>SUM(E41:E48)/E87</f>
        <v>6.6446077488361358E-2</v>
      </c>
      <c r="F21" s="3">
        <f>SUM(F41:F48)/F87</f>
        <v>3.8224964588548037E-2</v>
      </c>
      <c r="G21" s="3">
        <f>SUM(G41:G48)/G87</f>
        <v>2.8438866450816114E-2</v>
      </c>
      <c r="H21" s="3">
        <f>SUM(H41:H48)/H87</f>
        <v>3.0560271646859084E-2</v>
      </c>
      <c r="J21" s="41" t="s">
        <v>195</v>
      </c>
      <c r="K21" s="39" t="s">
        <v>177</v>
      </c>
      <c r="L21" s="3">
        <f>SUM(L41:L48)/L87</f>
        <v>6.9418386491557224E-2</v>
      </c>
      <c r="M21" s="3">
        <f>SUM(M41:M48)/M87</f>
        <v>2.6171072682700591E-2</v>
      </c>
      <c r="N21" s="3">
        <f>SUM(N41:N48)/N87</f>
        <v>1.2276869774798523E-2</v>
      </c>
      <c r="O21" s="3">
        <f>SUM(O41:O48)/O87</f>
        <v>7.2328993593717712E-3</v>
      </c>
      <c r="P21" s="3">
        <f>SUM(P41:P48)/P87</f>
        <v>7.711677683349071E-3</v>
      </c>
      <c r="R21" s="41" t="s">
        <v>195</v>
      </c>
      <c r="S21" s="39" t="s">
        <v>177</v>
      </c>
      <c r="T21" s="3">
        <f>SUM(T41:T48)/T87</f>
        <v>9.2165898617511521E-3</v>
      </c>
      <c r="U21" s="3">
        <f>SUM(U41:U48)/U87</f>
        <v>2.0514733308466988E-3</v>
      </c>
      <c r="V21" s="3">
        <f>SUM(V41:V48)/V87</f>
        <v>1.0866190624029804E-3</v>
      </c>
      <c r="W21" s="3">
        <f>SUM(W41:W48)/W87</f>
        <v>1.7102787754403968E-3</v>
      </c>
      <c r="X21" s="3">
        <f>SUM(X41:X48)/X87</f>
        <v>6.9140354920488594E-4</v>
      </c>
      <c r="Y21" t="s">
        <v>179</v>
      </c>
    </row>
    <row r="22" spans="2:25" x14ac:dyDescent="0.35">
      <c r="B22" s="49" t="s">
        <v>193</v>
      </c>
      <c r="C22" s="39" t="s">
        <v>189</v>
      </c>
      <c r="D22" s="3">
        <f>SUM(D71:D75)/D87</f>
        <v>0.23235474126868177</v>
      </c>
      <c r="E22" s="3">
        <f>SUM(E71:E75)/E87</f>
        <v>0.19973580598412272</v>
      </c>
      <c r="F22" s="3">
        <f>SUM(F71:F75)/F87</f>
        <v>0.14979529270233036</v>
      </c>
      <c r="G22" s="3">
        <f>SUM(G71:G75)/G87</f>
        <v>0.11268733936379718</v>
      </c>
      <c r="H22" s="3">
        <f>SUM(H71:H75)/H87</f>
        <v>9.130352763629504E-2</v>
      </c>
      <c r="J22" s="41" t="s">
        <v>193</v>
      </c>
      <c r="K22" s="39" t="s">
        <v>189</v>
      </c>
      <c r="L22" s="3">
        <f>SUM(L71:L75)/L87</f>
        <v>0.20555347091932458</v>
      </c>
      <c r="M22" s="3">
        <f>SUM(M71:M75)/M87</f>
        <v>0.14437156297621415</v>
      </c>
      <c r="N22" s="3">
        <f>SUM(N71:N75)/N87</f>
        <v>9.3018001054455068E-2</v>
      </c>
      <c r="O22" s="3">
        <f>SUM(O71:O75)/O87</f>
        <v>6.0136391816491011E-2</v>
      </c>
      <c r="P22" s="3">
        <f>SUM(P71:P75)/P87</f>
        <v>4.0132200188857416E-2</v>
      </c>
      <c r="R22" s="41" t="s">
        <v>193</v>
      </c>
      <c r="S22" s="39" t="s">
        <v>189</v>
      </c>
      <c r="T22" s="3">
        <f>SUM(T71:T75)/T87</f>
        <v>2.9422190712513292E-2</v>
      </c>
      <c r="U22" s="3">
        <f>SUM(U71:U75)/U87</f>
        <v>1.659828422230511E-2</v>
      </c>
      <c r="V22" s="3">
        <f>SUM(V71:V75)/V87</f>
        <v>1.3039428748835765E-2</v>
      </c>
      <c r="W22" s="3">
        <f>SUM(W71:W75)/W87</f>
        <v>6.841115101761587E-3</v>
      </c>
      <c r="X22" s="3">
        <f>SUM(X71:X75)/X87</f>
        <v>3.6874855957593914E-3</v>
      </c>
      <c r="Y22" t="s">
        <v>110</v>
      </c>
    </row>
    <row r="23" spans="2:25" x14ac:dyDescent="0.35">
      <c r="B23" s="49" t="s">
        <v>196</v>
      </c>
      <c r="C23" s="39" t="s">
        <v>190</v>
      </c>
      <c r="D23" s="3">
        <f>SUM(D67:D70)/D87</f>
        <v>0.13000730489032794</v>
      </c>
      <c r="E23" s="3">
        <f>SUM(E67:E70)/E87</f>
        <v>0.15514344709065958</v>
      </c>
      <c r="F23" s="3">
        <f>SUM(F67:F70)/F87</f>
        <v>0.14672953412111686</v>
      </c>
      <c r="G23" s="3">
        <f>SUM(G67:G70)/G87</f>
        <v>0.11746052939016656</v>
      </c>
      <c r="H23" s="3">
        <f>SUM(H67:H70)/H87</f>
        <v>9.017166572344841E-2</v>
      </c>
      <c r="J23" s="41" t="s">
        <v>196</v>
      </c>
      <c r="K23" s="39" t="s">
        <v>190</v>
      </c>
      <c r="L23" s="3">
        <f>SUM(L67:L70)/L87</f>
        <v>0.12277673545966229</v>
      </c>
      <c r="M23" s="3">
        <f>SUM(M67:M70)/M87</f>
        <v>9.9648843834890352E-2</v>
      </c>
      <c r="N23" s="3">
        <f>SUM(N67:N70)/N87</f>
        <v>7.2230172478722598E-2</v>
      </c>
      <c r="O23" s="3">
        <f>SUM(O67:O70)/O87</f>
        <v>5.1766893986360821E-2</v>
      </c>
      <c r="P23" s="3">
        <f>SUM(P67:P70)/P87</f>
        <v>3.2892666037141957E-2</v>
      </c>
      <c r="R23" s="41" t="s">
        <v>196</v>
      </c>
      <c r="S23" s="39" t="s">
        <v>190</v>
      </c>
      <c r="T23" s="3">
        <f>SUM(T67:T70)/T87</f>
        <v>7.6214108472172984E-2</v>
      </c>
      <c r="U23" s="3">
        <f>SUM(U67:U70)/U87</f>
        <v>4.8862364789257741E-2</v>
      </c>
      <c r="V23" s="3">
        <f>SUM(V67:V70)/V87</f>
        <v>3.058056504191245E-2</v>
      </c>
      <c r="W23" s="3">
        <f>SUM(W67:W70)/W87</f>
        <v>2.0694373182828803E-2</v>
      </c>
      <c r="X23" s="3">
        <f>SUM(X67:X70)/X87</f>
        <v>1.7285088730122147E-2</v>
      </c>
      <c r="Y23" s="5" t="s">
        <v>181</v>
      </c>
    </row>
    <row r="24" spans="2:25" x14ac:dyDescent="0.35">
      <c r="B24" s="49" t="s">
        <v>198</v>
      </c>
      <c r="C24" s="39" t="s">
        <v>191</v>
      </c>
      <c r="D24" s="3">
        <f>SUM(D61:D66)/D87</f>
        <v>9.0146295236026935E-2</v>
      </c>
      <c r="E24" s="3">
        <f>SUM(E61:E66)/E87</f>
        <v>8.6683852102650921E-2</v>
      </c>
      <c r="F24" s="3">
        <f>SUM(F61:F66)/F87</f>
        <v>7.0919921609717287E-2</v>
      </c>
      <c r="G24" s="3">
        <f>SUM(G61:G66)/G87</f>
        <v>6.0549417537300976E-2</v>
      </c>
      <c r="H24" s="3">
        <f>SUM(H61:H66)/H87</f>
        <v>5.9108344337546373E-2</v>
      </c>
      <c r="J24" s="41" t="s">
        <v>198</v>
      </c>
      <c r="K24" s="39" t="s">
        <v>191</v>
      </c>
      <c r="L24" s="3">
        <f>SUM(L61:L66)/L87</f>
        <v>0.10333958724202627</v>
      </c>
      <c r="M24" s="3">
        <f>SUM(M61:M66)/M87</f>
        <v>7.5134168157423978E-2</v>
      </c>
      <c r="N24" s="3">
        <f>SUM(N61:N66)/N87</f>
        <v>4.7751751148602847E-2</v>
      </c>
      <c r="O24" s="3">
        <f>SUM(O61:O66)/O87</f>
        <v>3.2444719983467658E-2</v>
      </c>
      <c r="P24" s="3">
        <f>SUM(P61:P66)/P87</f>
        <v>2.6282656594271325E-2</v>
      </c>
      <c r="R24" s="41" t="s">
        <v>198</v>
      </c>
      <c r="S24" s="39" t="s">
        <v>191</v>
      </c>
      <c r="T24" s="3">
        <f>SUM(T61:T66)/T87</f>
        <v>7.515065579581709E-2</v>
      </c>
      <c r="U24" s="3">
        <f>SUM(U61:U66)/U87</f>
        <v>3.4315553897799327E-2</v>
      </c>
      <c r="V24" s="3">
        <f>SUM(V61:V66)/V87</f>
        <v>1.8782986650108663E-2</v>
      </c>
      <c r="W24" s="3">
        <f>SUM(W61:W66)/W87</f>
        <v>1.2656062938258937E-2</v>
      </c>
      <c r="X24" s="3">
        <f>SUM(X61:X66)/X87</f>
        <v>1.0831988937543212E-2</v>
      </c>
      <c r="Y24" s="5" t="s">
        <v>188</v>
      </c>
    </row>
    <row r="25" spans="2:25" x14ac:dyDescent="0.35">
      <c r="B25" s="49" t="s">
        <v>199</v>
      </c>
      <c r="C25" s="39" t="s">
        <v>185</v>
      </c>
      <c r="D25" s="3">
        <f>SUM(D83:D85)/D87</f>
        <v>0.13403486604410575</v>
      </c>
      <c r="E25" s="3">
        <f>SUM(E83:E85)/E87</f>
        <v>0.21467687532863941</v>
      </c>
      <c r="F25" s="3">
        <f>SUM(F83:F85)/F87</f>
        <v>0.26353881677241592</v>
      </c>
      <c r="G25" s="3">
        <f>SUM(G83:G85)/G87</f>
        <v>0.28398811709336091</v>
      </c>
      <c r="H25" s="3">
        <f>SUM(H83:H85)/H87</f>
        <v>0.28095327925548641</v>
      </c>
      <c r="J25" s="41" t="s">
        <v>199</v>
      </c>
      <c r="K25" s="39" t="s">
        <v>185</v>
      </c>
      <c r="L25" s="3">
        <f>SUM(L83:L85)/L87</f>
        <v>0.22979362101313322</v>
      </c>
      <c r="M25" s="3">
        <f>SUM(M83:M85)/M87</f>
        <v>0.27085403829589877</v>
      </c>
      <c r="N25" s="3">
        <f>SUM(N83:N85)/N87</f>
        <v>0.27242599984936355</v>
      </c>
      <c r="O25" s="3">
        <f>SUM(O83:O85)/O87</f>
        <v>0.24488530688158711</v>
      </c>
      <c r="P25" s="3">
        <f>SUM(P83:P85)/P87</f>
        <v>0.22489770223481273</v>
      </c>
      <c r="R25" s="41" t="s">
        <v>199</v>
      </c>
      <c r="S25" s="39" t="s">
        <v>185</v>
      </c>
      <c r="T25" s="3">
        <f>SUM(T83:T85)/T87</f>
        <v>0.28642325416518966</v>
      </c>
      <c r="U25" s="3">
        <f>SUM(U83:U85)/U87</f>
        <v>0.2495337560611712</v>
      </c>
      <c r="V25" s="3">
        <f>SUM(V83:V85)/V87</f>
        <v>0.19807513194660042</v>
      </c>
      <c r="W25" s="3">
        <f>SUM(W83:W85)/W87</f>
        <v>0.16059517701385326</v>
      </c>
      <c r="X25" s="3">
        <f>SUM(X83:X85)/X87</f>
        <v>0.1320580778981332</v>
      </c>
      <c r="Y25" s="5" t="s">
        <v>110</v>
      </c>
    </row>
    <row r="26" spans="2:25" x14ac:dyDescent="0.35">
      <c r="B26" s="49" t="s">
        <v>197</v>
      </c>
      <c r="C26" s="39" t="s">
        <v>186</v>
      </c>
      <c r="D26" s="3">
        <f>SUM(D81:D82)/D87</f>
        <v>5.0186570847564706E-2</v>
      </c>
      <c r="E26" s="3">
        <f>SUM(E81:E82)/E87</f>
        <v>0.10683185205135111</v>
      </c>
      <c r="F26" s="3">
        <f>SUM(F81:F82)/F87</f>
        <v>0.16320313561130839</v>
      </c>
      <c r="G26" s="3">
        <f>SUM(G81:G82)/G87</f>
        <v>0.20094128642478054</v>
      </c>
      <c r="H26" s="3">
        <f>SUM(H81:H82)/H87</f>
        <v>0.2037351443123939</v>
      </c>
      <c r="J26" s="41" t="s">
        <v>197</v>
      </c>
      <c r="K26" s="39" t="s">
        <v>186</v>
      </c>
      <c r="L26" s="3">
        <f>SUM(L81:L82)/L87</f>
        <v>9.5909943714821769E-2</v>
      </c>
      <c r="M26" s="3">
        <f>SUM(M81:M82)/M87</f>
        <v>0.14245014245014245</v>
      </c>
      <c r="N26" s="3">
        <f>SUM(N81:N82)/N87</f>
        <v>0.16645326504481434</v>
      </c>
      <c r="O26" s="3">
        <f>SUM(O81:O82)/O87</f>
        <v>0.16491010539367637</v>
      </c>
      <c r="P26" s="3">
        <f>SUM(P81:P82)/P87</f>
        <v>0.14526282656594272</v>
      </c>
      <c r="R26" s="41" t="s">
        <v>197</v>
      </c>
      <c r="S26" s="39" t="s">
        <v>186</v>
      </c>
      <c r="T26" s="3">
        <f>SUM(T81:T82)/T87</f>
        <v>0.16164480680609714</v>
      </c>
      <c r="U26" s="3">
        <f>SUM(U81:U82)/U87</f>
        <v>0.14957105557627751</v>
      </c>
      <c r="V26" s="3">
        <f>SUM(V81:V82)/V87</f>
        <v>0.13458553244334057</v>
      </c>
      <c r="W26" s="3">
        <f>SUM(W81:W82)/W87</f>
        <v>0.10381392166923209</v>
      </c>
      <c r="X26" s="3">
        <f>SUM(X81:X82)/X87</f>
        <v>8.7577782899285556E-2</v>
      </c>
      <c r="Y26" s="5" t="s">
        <v>184</v>
      </c>
    </row>
    <row r="27" spans="2:25" x14ac:dyDescent="0.35">
      <c r="B27" s="49" t="s">
        <v>200</v>
      </c>
      <c r="C27" s="39" t="s">
        <v>187</v>
      </c>
      <c r="D27" s="3">
        <f>SUM(D76:D80)/D87</f>
        <v>2.1223667844662494E-2</v>
      </c>
      <c r="E27" s="3">
        <f>SUM(E76:E80)/E87</f>
        <v>4.071922332089313E-2</v>
      </c>
      <c r="F27" s="3">
        <f>SUM(F76:F80)/F87</f>
        <v>5.7356850418146185E-2</v>
      </c>
      <c r="G27" s="3">
        <f>SUM(G76:G80)/G87</f>
        <v>6.7458860442604893E-2</v>
      </c>
      <c r="H27" s="3">
        <f>SUM(H76:H80)/H87</f>
        <v>7.2690687291705969E-2</v>
      </c>
      <c r="J27" s="41" t="s">
        <v>200</v>
      </c>
      <c r="K27" s="39" t="s">
        <v>187</v>
      </c>
      <c r="L27" s="3">
        <f>SUM(L76:L80)/L87</f>
        <v>3.5422138836772983E-2</v>
      </c>
      <c r="M27" s="3">
        <f>SUM(M76:M80)/M87</f>
        <v>5.2805936526866756E-2</v>
      </c>
      <c r="N27" s="3">
        <f>SUM(N76:N80)/N87</f>
        <v>5.5283573096332E-2</v>
      </c>
      <c r="O27" s="3">
        <f>SUM(O76:O80)/O87</f>
        <v>6.0549700351312255E-2</v>
      </c>
      <c r="P27" s="3">
        <f>SUM(P76:P80)/P87</f>
        <v>6.0591753226314132E-2</v>
      </c>
      <c r="R27" s="41" t="s">
        <v>200</v>
      </c>
      <c r="S27" s="39" t="s">
        <v>187</v>
      </c>
      <c r="T27" s="3">
        <f>SUM(T76:T80)/T87</f>
        <v>7.7986529599432822E-2</v>
      </c>
      <c r="U27" s="3">
        <f>SUM(U76:U80)/U87</f>
        <v>8.1126445356210372E-2</v>
      </c>
      <c r="V27" s="3">
        <f>SUM(V76:V80)/V87</f>
        <v>6.9698851288419739E-2</v>
      </c>
      <c r="W27" s="3">
        <f>SUM(W76:W80)/W87</f>
        <v>5.507097656918078E-2</v>
      </c>
      <c r="X27" s="3">
        <f>SUM(X76:X80)/X87</f>
        <v>5.4390412537451027E-2</v>
      </c>
      <c r="Y27" s="5" t="s">
        <v>183</v>
      </c>
    </row>
    <row r="28" spans="2:25" x14ac:dyDescent="0.35">
      <c r="B28" s="49" t="s">
        <v>219</v>
      </c>
      <c r="C28" s="39" t="s">
        <v>235</v>
      </c>
      <c r="D28" s="3">
        <f>'Projected Winrate'!C59/SUM('Projected Winrate'!C49:C61)</f>
        <v>5.4687962725316385E-3</v>
      </c>
      <c r="E28" s="3">
        <f>'Projected Winrate'!D59/SUM('Projected Winrate'!D49:D61)</f>
        <v>1.5018019057879009E-2</v>
      </c>
      <c r="F28" s="3">
        <f>'Projected Winrate'!E59/SUM('Projected Winrate'!E49:E61)</f>
        <v>2.9318741874769582E-2</v>
      </c>
      <c r="G28" s="3">
        <f>'Projected Winrate'!F59/SUM('Projected Winrate'!F49:F61)</f>
        <v>4.7097700190260022E-2</v>
      </c>
      <c r="H28" s="3">
        <f>'Projected Winrate'!G59/SUM('Projected Winrate'!G49:G61)</f>
        <v>6.8540526944601651E-2</v>
      </c>
      <c r="J28" s="49" t="s">
        <v>219</v>
      </c>
      <c r="K28" s="39" t="s">
        <v>235</v>
      </c>
      <c r="L28" s="3">
        <f>'Projected Winrate'!C94/SUM('Projected Winrate'!C84:C96)</f>
        <v>4.2026266416510319E-2</v>
      </c>
      <c r="M28" s="3">
        <f>'Projected Winrate'!D94/SUM('Projected Winrate'!D84:D96)</f>
        <v>8.5735108990922945E-2</v>
      </c>
      <c r="N28" s="3">
        <f>'Projected Winrate'!E94/SUM('Projected Winrate'!E84:E96)</f>
        <v>0.13805829630187541</v>
      </c>
      <c r="O28" s="3">
        <f>'Projected Winrate'!F94/SUM('Projected Winrate'!F84:F96)</f>
        <v>0.18702211200661292</v>
      </c>
      <c r="P28" s="3">
        <f>'Projected Winrate'!G94/SUM('Projected Winrate'!G84:G96)</f>
        <v>0.22977651872836008</v>
      </c>
      <c r="R28" s="49" t="s">
        <v>219</v>
      </c>
      <c r="S28" s="39" t="s">
        <v>235</v>
      </c>
      <c r="T28" s="3">
        <f>'Projected Winrate'!C112/SUM('Projected Winrate'!C102:C114)</f>
        <v>0.14781992201347041</v>
      </c>
      <c r="U28" s="3">
        <f>'Projected Winrate'!D112/SUM('Projected Winrate'!D102:D114)</f>
        <v>0.22566206639313688</v>
      </c>
      <c r="V28" s="3">
        <f>'Projected Winrate'!E112/SUM('Projected Winrate'!E102:E114)</f>
        <v>0.28841974542067683</v>
      </c>
      <c r="W28" s="3">
        <f>'Projected Winrate'!F112/SUM('Projected Winrate'!F102:F114)</f>
        <v>0.34616042414913634</v>
      </c>
      <c r="X28" s="3">
        <f>'Projected Winrate'!G112/SUM('Projected Winrate'!G102:G114)</f>
        <v>0.38349850195897672</v>
      </c>
      <c r="Y28" s="5" t="s">
        <v>110</v>
      </c>
    </row>
    <row r="29" spans="2:25" x14ac:dyDescent="0.35">
      <c r="B29" s="49" t="s">
        <v>220</v>
      </c>
      <c r="C29" s="39" t="s">
        <v>236</v>
      </c>
      <c r="D29" s="3">
        <f>'Projected Winrate'!C60/SUM('Projected Winrate'!C50:C62)</f>
        <v>1.7337719985377827E-3</v>
      </c>
      <c r="E29" s="3">
        <f>'Projected Winrate'!D60/SUM('Projected Winrate'!D50:D62)</f>
        <v>6.1557805398750505E-3</v>
      </c>
      <c r="F29" s="3">
        <f>'Projected Winrate'!E60/SUM('Projected Winrate'!E50:E62)</f>
        <v>1.5385826151969465E-2</v>
      </c>
      <c r="G29" s="3">
        <f>'Projected Winrate'!F60/SUM('Projected Winrate'!F50:F62)</f>
        <v>2.8691582445906531E-2</v>
      </c>
      <c r="H29" s="3">
        <f>'Projected Winrate'!G60/SUM('Projected Winrate'!G50:G62)</f>
        <v>4.7363031233998973E-2</v>
      </c>
      <c r="J29" s="49" t="s">
        <v>220</v>
      </c>
      <c r="K29" s="39" t="s">
        <v>236</v>
      </c>
      <c r="L29" s="3">
        <f>'Projected Winrate'!C95/SUM('Projected Winrate'!C85:C97)</f>
        <v>2.7529932128422176E-2</v>
      </c>
      <c r="M29" s="3">
        <f>'Projected Winrate'!D95/SUM('Projected Winrate'!D85:D97)</f>
        <v>6.3154384794931642E-2</v>
      </c>
      <c r="N29" s="3">
        <f>'Projected Winrate'!E95/SUM('Projected Winrate'!E85:E97)</f>
        <v>0.11567502265176684</v>
      </c>
      <c r="O29" s="3">
        <f>'Projected Winrate'!F95/SUM('Projected Winrate'!F85:F97)</f>
        <v>0.1648385761589404</v>
      </c>
      <c r="P29" s="3">
        <f>'Projected Winrate'!G95/SUM('Projected Winrate'!G85:G97)</f>
        <v>0.20772261623325453</v>
      </c>
      <c r="R29" s="49" t="s">
        <v>220</v>
      </c>
      <c r="S29" s="39" t="s">
        <v>236</v>
      </c>
      <c r="T29" s="3">
        <f>'Projected Winrate'!C113/SUM('Projected Winrate'!C103:C115)</f>
        <v>0.11595744680851064</v>
      </c>
      <c r="U29" s="3">
        <f>'Projected Winrate'!D113/SUM('Projected Winrate'!D103:D115)</f>
        <v>0.17671207314797538</v>
      </c>
      <c r="V29" s="3">
        <f>'Projected Winrate'!E113/SUM('Projected Winrate'!E103:E115)</f>
        <v>0.22993324018009625</v>
      </c>
      <c r="W29" s="3">
        <f>'Projected Winrate'!F113/SUM('Projected Winrate'!F103:F115)</f>
        <v>0.2759151556619911</v>
      </c>
      <c r="X29" s="3">
        <f>'Projected Winrate'!G113/SUM('Projected Winrate'!G103:G115)</f>
        <v>0.29621945597049332</v>
      </c>
      <c r="Y29" s="47" t="s">
        <v>1</v>
      </c>
    </row>
    <row r="30" spans="2:25" x14ac:dyDescent="0.35">
      <c r="B30" s="49" t="s">
        <v>221</v>
      </c>
      <c r="C30" s="39" t="s">
        <v>237</v>
      </c>
      <c r="D30" s="3">
        <f>'Projected Winrate'!C61/SUM('Projected Winrate'!C51:C68)</f>
        <v>6.7778579383196978E-5</v>
      </c>
      <c r="E30" s="3">
        <f>'Projected Winrate'!D61/SUM('Projected Winrate'!D51:D68)</f>
        <v>3.9343247520370688E-4</v>
      </c>
      <c r="F30" s="3">
        <f>'Projected Winrate'!E61/SUM('Projected Winrate'!E51:E68)</f>
        <v>1.1031091412360161E-3</v>
      </c>
      <c r="G30" s="3">
        <f>'Projected Winrate'!F61/SUM('Projected Winrate'!F51:F68)</f>
        <v>2.7141363990802565E-3</v>
      </c>
      <c r="H30" s="3">
        <f>'Projected Winrate'!G61/SUM('Projected Winrate'!G51:G68)</f>
        <v>3.508845675143877E-3</v>
      </c>
      <c r="J30" s="49" t="s">
        <v>221</v>
      </c>
      <c r="K30" s="39" t="s">
        <v>237</v>
      </c>
      <c r="L30" s="3">
        <f>'Projected Winrate'!C96/SUM('Projected Winrate'!C86:C98)</f>
        <v>1.8460118452426736E-3</v>
      </c>
      <c r="M30" s="3">
        <f>'Projected Winrate'!D96/SUM('Projected Winrate'!D86:D98)</f>
        <v>5.4996646545942317E-3</v>
      </c>
      <c r="N30" s="3">
        <f>'Projected Winrate'!E96/SUM('Projected Winrate'!E86:E98)</f>
        <v>1.0384294701735769E-2</v>
      </c>
      <c r="O30" s="3">
        <f>'Projected Winrate'!F96/SUM('Projected Winrate'!F86:F98)</f>
        <v>1.5859852803980511E-2</v>
      </c>
      <c r="P30" s="3">
        <f>'Projected Winrate'!G96/SUM('Projected Winrate'!G86:G98)</f>
        <v>1.8763796909492272E-2</v>
      </c>
      <c r="R30" s="49" t="s">
        <v>221</v>
      </c>
      <c r="S30" s="39" t="s">
        <v>237</v>
      </c>
      <c r="T30" s="3">
        <f>'Projected Winrate'!C114/SUM('Projected Winrate'!C104:C116)</f>
        <v>4.6148384806531774E-3</v>
      </c>
      <c r="U30" s="3">
        <f>'Projected Winrate'!D114/SUM('Projected Winrate'!D104:D116)</f>
        <v>7.2856342237997383E-3</v>
      </c>
      <c r="V30" s="3">
        <f>'Projected Winrate'!E114/SUM('Projected Winrate'!E104:E116)</f>
        <v>1.2113682248796397E-2</v>
      </c>
      <c r="W30" s="3">
        <f>'Projected Winrate'!F114/SUM('Projected Winrate'!F104:F116)</f>
        <v>1.5224084844338008E-2</v>
      </c>
      <c r="X30" s="3">
        <f>'Projected Winrate'!G114/SUM('Projected Winrate'!G104:G116)</f>
        <v>1.3370216689718764E-2</v>
      </c>
      <c r="Y30" s="5" t="s">
        <v>0</v>
      </c>
    </row>
    <row r="33" spans="2:24" ht="18.5" x14ac:dyDescent="0.45">
      <c r="B33" s="243" t="s">
        <v>40</v>
      </c>
      <c r="C33" s="243"/>
      <c r="D33" s="243"/>
      <c r="E33" s="243"/>
      <c r="F33" s="243"/>
      <c r="G33" s="243"/>
      <c r="H33" s="243"/>
      <c r="I33" s="243"/>
      <c r="J33" s="243"/>
      <c r="K33" s="243"/>
      <c r="L33" s="243"/>
      <c r="M33" s="243"/>
      <c r="N33" s="243"/>
      <c r="O33" s="243"/>
      <c r="P33" s="243"/>
      <c r="Q33" s="243"/>
      <c r="R33" s="243"/>
      <c r="S33" s="243"/>
      <c r="T33" s="243"/>
      <c r="U33" s="243"/>
      <c r="V33" s="243"/>
      <c r="W33" s="243"/>
      <c r="X33" s="243"/>
    </row>
    <row r="35" spans="2:24" x14ac:dyDescent="0.35">
      <c r="B35" s="236" t="s">
        <v>172</v>
      </c>
      <c r="C35" s="237"/>
      <c r="D35" s="237"/>
      <c r="E35" s="237"/>
      <c r="F35" s="237"/>
      <c r="G35" s="237"/>
      <c r="H35" s="238"/>
      <c r="J35" s="236" t="s">
        <v>173</v>
      </c>
      <c r="K35" s="237"/>
      <c r="L35" s="237"/>
      <c r="M35" s="237"/>
      <c r="N35" s="237"/>
      <c r="O35" s="237"/>
      <c r="P35" s="238"/>
      <c r="R35" s="236" t="s">
        <v>174</v>
      </c>
      <c r="S35" s="237"/>
      <c r="T35" s="237"/>
      <c r="U35" s="237"/>
      <c r="V35" s="237"/>
      <c r="W35" s="237"/>
      <c r="X35" s="238"/>
    </row>
    <row r="36" spans="2:24" x14ac:dyDescent="0.35">
      <c r="B36" s="265" t="s">
        <v>160</v>
      </c>
      <c r="C36" s="265" t="s">
        <v>161</v>
      </c>
      <c r="D36" s="265" t="s">
        <v>16</v>
      </c>
      <c r="E36" s="265"/>
      <c r="F36" s="265"/>
      <c r="G36" s="265"/>
      <c r="H36" s="265"/>
      <c r="J36" s="265" t="s">
        <v>160</v>
      </c>
      <c r="K36" s="265" t="s">
        <v>161</v>
      </c>
      <c r="L36" s="265" t="s">
        <v>16</v>
      </c>
      <c r="M36" s="265"/>
      <c r="N36" s="265"/>
      <c r="O36" s="265"/>
      <c r="P36" s="265"/>
      <c r="R36" s="265" t="s">
        <v>160</v>
      </c>
      <c r="S36" s="265" t="s">
        <v>161</v>
      </c>
      <c r="T36" s="265" t="s">
        <v>16</v>
      </c>
      <c r="U36" s="265"/>
      <c r="V36" s="265"/>
      <c r="W36" s="265"/>
      <c r="X36" s="265"/>
    </row>
    <row r="37" spans="2:24" x14ac:dyDescent="0.35">
      <c r="B37" s="265"/>
      <c r="C37" s="265"/>
      <c r="D37" s="10">
        <v>4</v>
      </c>
      <c r="E37" s="10">
        <v>6</v>
      </c>
      <c r="F37" s="10">
        <v>8</v>
      </c>
      <c r="G37" s="10">
        <v>10</v>
      </c>
      <c r="H37" s="10">
        <v>12</v>
      </c>
      <c r="J37" s="265"/>
      <c r="K37" s="265"/>
      <c r="L37" s="10">
        <v>4</v>
      </c>
      <c r="M37" s="10">
        <v>6</v>
      </c>
      <c r="N37" s="10">
        <v>8</v>
      </c>
      <c r="O37" s="10">
        <v>10</v>
      </c>
      <c r="P37" s="10">
        <v>12</v>
      </c>
      <c r="R37" s="265"/>
      <c r="S37" s="265"/>
      <c r="T37" s="10">
        <v>4</v>
      </c>
      <c r="U37" s="10">
        <v>6</v>
      </c>
      <c r="V37" s="10">
        <v>8</v>
      </c>
      <c r="W37" s="10">
        <v>10</v>
      </c>
      <c r="X37" s="10">
        <v>12</v>
      </c>
    </row>
    <row r="38" spans="2:24" x14ac:dyDescent="0.35">
      <c r="B38" s="40">
        <v>6</v>
      </c>
      <c r="C38" s="39" t="s">
        <v>23</v>
      </c>
      <c r="D38" s="4">
        <v>17</v>
      </c>
      <c r="E38" s="4">
        <v>7</v>
      </c>
      <c r="F38" s="4">
        <v>10</v>
      </c>
      <c r="G38" s="4">
        <v>2</v>
      </c>
      <c r="H38" s="4">
        <v>5</v>
      </c>
      <c r="J38" s="40">
        <v>6</v>
      </c>
      <c r="K38" s="39" t="s">
        <v>23</v>
      </c>
      <c r="L38" s="4">
        <v>0</v>
      </c>
      <c r="M38" s="4">
        <v>0</v>
      </c>
      <c r="N38" s="4">
        <v>0</v>
      </c>
      <c r="O38" s="4">
        <v>0</v>
      </c>
      <c r="P38" s="4">
        <v>0</v>
      </c>
      <c r="R38" s="40">
        <v>6</v>
      </c>
      <c r="S38" s="39" t="s">
        <v>23</v>
      </c>
      <c r="T38" s="4">
        <v>0</v>
      </c>
      <c r="U38" s="4">
        <v>0</v>
      </c>
      <c r="V38" s="4">
        <v>0</v>
      </c>
      <c r="W38" s="4">
        <v>0</v>
      </c>
      <c r="X38" s="4">
        <v>0</v>
      </c>
    </row>
    <row r="39" spans="2:24" x14ac:dyDescent="0.35">
      <c r="B39" s="40">
        <v>5</v>
      </c>
      <c r="C39" s="39" t="s">
        <v>23</v>
      </c>
      <c r="D39" s="4">
        <v>417</v>
      </c>
      <c r="E39" s="4">
        <v>188</v>
      </c>
      <c r="F39" s="4">
        <v>108</v>
      </c>
      <c r="G39" s="4">
        <v>70</v>
      </c>
      <c r="H39" s="4">
        <v>42</v>
      </c>
      <c r="J39" s="40">
        <v>5</v>
      </c>
      <c r="K39" s="39" t="s">
        <v>23</v>
      </c>
      <c r="L39" s="4">
        <v>13</v>
      </c>
      <c r="M39" s="4">
        <v>9</v>
      </c>
      <c r="N39" s="4">
        <v>2</v>
      </c>
      <c r="O39" s="4">
        <v>2</v>
      </c>
      <c r="P39" s="4">
        <v>2</v>
      </c>
      <c r="R39" s="40">
        <v>5</v>
      </c>
      <c r="S39" s="39" t="s">
        <v>23</v>
      </c>
      <c r="T39" s="4">
        <v>0</v>
      </c>
      <c r="U39" s="4">
        <v>0</v>
      </c>
      <c r="V39" s="4">
        <v>0</v>
      </c>
      <c r="W39" s="4">
        <v>0</v>
      </c>
      <c r="X39" s="4">
        <v>0</v>
      </c>
    </row>
    <row r="40" spans="2:24" x14ac:dyDescent="0.35">
      <c r="B40" s="40">
        <v>4</v>
      </c>
      <c r="C40" s="39" t="s">
        <v>23</v>
      </c>
      <c r="D40" s="4">
        <v>5123</v>
      </c>
      <c r="E40" s="4">
        <v>1427</v>
      </c>
      <c r="F40" s="4">
        <v>593</v>
      </c>
      <c r="G40" s="4">
        <v>401</v>
      </c>
      <c r="H40" s="4">
        <v>232</v>
      </c>
      <c r="J40" s="40">
        <v>4</v>
      </c>
      <c r="K40" s="39" t="s">
        <v>23</v>
      </c>
      <c r="L40" s="4">
        <v>199</v>
      </c>
      <c r="M40" s="4">
        <v>89</v>
      </c>
      <c r="N40" s="4">
        <v>31</v>
      </c>
      <c r="O40" s="4">
        <v>12</v>
      </c>
      <c r="P40" s="4">
        <v>7</v>
      </c>
      <c r="R40" s="40">
        <v>4</v>
      </c>
      <c r="S40" s="39" t="s">
        <v>23</v>
      </c>
      <c r="T40" s="4">
        <v>1</v>
      </c>
      <c r="U40" s="4">
        <v>3</v>
      </c>
      <c r="V40" s="4">
        <v>1</v>
      </c>
      <c r="W40" s="4">
        <v>1</v>
      </c>
      <c r="X40" s="4">
        <v>1</v>
      </c>
    </row>
    <row r="41" spans="2:24" x14ac:dyDescent="0.35">
      <c r="B41" s="342">
        <v>3</v>
      </c>
      <c r="C41" s="39">
        <v>80</v>
      </c>
      <c r="D41" s="4">
        <v>593</v>
      </c>
      <c r="E41" s="4">
        <v>250</v>
      </c>
      <c r="F41" s="4">
        <v>85</v>
      </c>
      <c r="G41" s="4">
        <v>34</v>
      </c>
      <c r="H41" s="4">
        <v>20</v>
      </c>
      <c r="J41" s="342">
        <v>3</v>
      </c>
      <c r="K41" s="39">
        <v>80</v>
      </c>
      <c r="L41" s="4">
        <v>33</v>
      </c>
      <c r="M41" s="4">
        <v>14</v>
      </c>
      <c r="N41" s="4">
        <v>3</v>
      </c>
      <c r="O41" s="4">
        <v>1</v>
      </c>
      <c r="P41" s="4">
        <v>6</v>
      </c>
      <c r="R41" s="342">
        <v>3</v>
      </c>
      <c r="S41" s="39">
        <v>80</v>
      </c>
      <c r="T41" s="4">
        <v>2</v>
      </c>
      <c r="U41" s="4">
        <v>0</v>
      </c>
      <c r="V41" s="4">
        <v>0</v>
      </c>
      <c r="W41" s="4">
        <v>0</v>
      </c>
      <c r="X41" s="4">
        <v>0</v>
      </c>
    </row>
    <row r="42" spans="2:24" x14ac:dyDescent="0.35">
      <c r="B42" s="343"/>
      <c r="C42" s="39">
        <v>76</v>
      </c>
      <c r="D42" s="4">
        <v>874</v>
      </c>
      <c r="E42" s="4">
        <v>366</v>
      </c>
      <c r="F42" s="4">
        <v>115</v>
      </c>
      <c r="G42" s="4">
        <v>54</v>
      </c>
      <c r="H42" s="4">
        <v>24</v>
      </c>
      <c r="J42" s="343"/>
      <c r="K42" s="39">
        <v>76</v>
      </c>
      <c r="L42" s="4">
        <v>55</v>
      </c>
      <c r="M42" s="4">
        <v>15</v>
      </c>
      <c r="N42" s="4">
        <v>5</v>
      </c>
      <c r="O42" s="4">
        <v>4</v>
      </c>
      <c r="P42" s="4">
        <v>2</v>
      </c>
      <c r="R42" s="343"/>
      <c r="S42" s="39">
        <v>76</v>
      </c>
      <c r="T42" s="4">
        <v>0</v>
      </c>
      <c r="U42" s="4">
        <v>0</v>
      </c>
      <c r="V42" s="4">
        <v>2</v>
      </c>
      <c r="W42" s="4">
        <v>1</v>
      </c>
      <c r="X42" s="4">
        <v>0</v>
      </c>
    </row>
    <row r="43" spans="2:24" x14ac:dyDescent="0.35">
      <c r="B43" s="343"/>
      <c r="C43" s="39">
        <v>72</v>
      </c>
      <c r="D43" s="4">
        <v>1336</v>
      </c>
      <c r="E43" s="4">
        <v>543</v>
      </c>
      <c r="F43" s="4">
        <v>203</v>
      </c>
      <c r="G43" s="4">
        <v>91</v>
      </c>
      <c r="H43" s="4">
        <v>53</v>
      </c>
      <c r="J43" s="343"/>
      <c r="K43" s="39">
        <v>72</v>
      </c>
      <c r="L43" s="4">
        <v>108</v>
      </c>
      <c r="M43" s="4">
        <v>40</v>
      </c>
      <c r="N43" s="4">
        <v>18</v>
      </c>
      <c r="O43" s="4">
        <v>9</v>
      </c>
      <c r="P43" s="4">
        <v>5</v>
      </c>
      <c r="R43" s="343"/>
      <c r="S43" s="39">
        <v>72</v>
      </c>
      <c r="T43" s="4">
        <v>3</v>
      </c>
      <c r="U43" s="4">
        <v>2</v>
      </c>
      <c r="V43" s="4">
        <v>1</v>
      </c>
      <c r="W43" s="4">
        <v>0</v>
      </c>
      <c r="X43" s="4">
        <v>0</v>
      </c>
    </row>
    <row r="44" spans="2:24" x14ac:dyDescent="0.35">
      <c r="B44" s="343"/>
      <c r="C44" s="39">
        <v>68</v>
      </c>
      <c r="D44" s="4">
        <v>1528</v>
      </c>
      <c r="E44" s="4">
        <v>657</v>
      </c>
      <c r="F44" s="4">
        <v>223</v>
      </c>
      <c r="G44" s="4">
        <v>94</v>
      </c>
      <c r="H44" s="4">
        <v>52</v>
      </c>
      <c r="J44" s="343"/>
      <c r="K44" s="39">
        <v>68</v>
      </c>
      <c r="L44" s="4">
        <v>133</v>
      </c>
      <c r="M44" s="4">
        <v>56</v>
      </c>
      <c r="N44" s="4">
        <v>16</v>
      </c>
      <c r="O44" s="4">
        <v>5</v>
      </c>
      <c r="P44" s="4">
        <v>9</v>
      </c>
      <c r="R44" s="343"/>
      <c r="S44" s="39">
        <v>68</v>
      </c>
      <c r="T44" s="4">
        <v>4</v>
      </c>
      <c r="U44" s="4">
        <v>2</v>
      </c>
      <c r="V44" s="4">
        <v>1</v>
      </c>
      <c r="W44" s="4">
        <v>2</v>
      </c>
      <c r="X44" s="4">
        <v>0</v>
      </c>
    </row>
    <row r="45" spans="2:24" x14ac:dyDescent="0.35">
      <c r="B45" s="343"/>
      <c r="C45" s="39">
        <v>64</v>
      </c>
      <c r="D45" s="4">
        <v>1632</v>
      </c>
      <c r="E45" s="4">
        <v>670</v>
      </c>
      <c r="F45" s="4">
        <v>255</v>
      </c>
      <c r="G45" s="4">
        <v>125</v>
      </c>
      <c r="H45" s="4">
        <v>72</v>
      </c>
      <c r="J45" s="343"/>
      <c r="K45" s="39">
        <v>64</v>
      </c>
      <c r="L45" s="4">
        <v>128</v>
      </c>
      <c r="M45" s="4">
        <v>47</v>
      </c>
      <c r="N45" s="4">
        <v>24</v>
      </c>
      <c r="O45" s="4">
        <v>10</v>
      </c>
      <c r="P45" s="4">
        <v>1</v>
      </c>
      <c r="R45" s="343"/>
      <c r="S45" s="39">
        <v>64</v>
      </c>
      <c r="T45" s="4">
        <v>3</v>
      </c>
      <c r="U45" s="4">
        <v>1</v>
      </c>
      <c r="V45" s="4">
        <v>0</v>
      </c>
      <c r="W45" s="4">
        <v>1</v>
      </c>
      <c r="X45" s="4">
        <v>0</v>
      </c>
    </row>
    <row r="46" spans="2:24" x14ac:dyDescent="0.35">
      <c r="B46" s="343"/>
      <c r="C46" s="39">
        <v>60</v>
      </c>
      <c r="D46" s="4">
        <v>1854</v>
      </c>
      <c r="E46" s="4">
        <v>728</v>
      </c>
      <c r="F46" s="4">
        <v>282</v>
      </c>
      <c r="G46" s="4">
        <v>139</v>
      </c>
      <c r="H46" s="4">
        <v>90</v>
      </c>
      <c r="J46" s="343"/>
      <c r="K46" s="39">
        <v>60</v>
      </c>
      <c r="L46" s="4">
        <v>131</v>
      </c>
      <c r="M46" s="4">
        <v>73</v>
      </c>
      <c r="N46" s="4">
        <v>33</v>
      </c>
      <c r="O46" s="4">
        <v>10</v>
      </c>
      <c r="P46" s="4">
        <v>10</v>
      </c>
      <c r="R46" s="343"/>
      <c r="S46" s="39">
        <v>60</v>
      </c>
      <c r="T46" s="4">
        <v>3</v>
      </c>
      <c r="U46" s="4">
        <v>3</v>
      </c>
      <c r="V46" s="4">
        <v>0</v>
      </c>
      <c r="W46" s="4">
        <v>2</v>
      </c>
      <c r="X46" s="4">
        <v>2</v>
      </c>
    </row>
    <row r="47" spans="2:24" x14ac:dyDescent="0.35">
      <c r="B47" s="343"/>
      <c r="C47" s="39">
        <v>56</v>
      </c>
      <c r="D47" s="4">
        <v>1985</v>
      </c>
      <c r="E47" s="4">
        <v>860</v>
      </c>
      <c r="F47" s="4">
        <v>355</v>
      </c>
      <c r="G47" s="4">
        <v>126</v>
      </c>
      <c r="H47" s="4">
        <v>74</v>
      </c>
      <c r="J47" s="343"/>
      <c r="K47" s="39">
        <v>56</v>
      </c>
      <c r="L47" s="4">
        <v>161</v>
      </c>
      <c r="M47" s="4">
        <v>65</v>
      </c>
      <c r="N47" s="4">
        <v>26</v>
      </c>
      <c r="O47" s="4">
        <v>11</v>
      </c>
      <c r="P47" s="4">
        <v>8</v>
      </c>
      <c r="R47" s="343"/>
      <c r="S47" s="39">
        <v>56</v>
      </c>
      <c r="T47" s="4">
        <v>5</v>
      </c>
      <c r="U47" s="4">
        <v>2</v>
      </c>
      <c r="V47" s="4">
        <v>2</v>
      </c>
      <c r="W47" s="4">
        <v>2</v>
      </c>
      <c r="X47" s="4">
        <v>1</v>
      </c>
    </row>
    <row r="48" spans="2:24" x14ac:dyDescent="0.35">
      <c r="B48" s="343"/>
      <c r="C48" s="39">
        <v>52</v>
      </c>
      <c r="D48" s="4">
        <v>2250</v>
      </c>
      <c r="E48" s="4">
        <v>1107</v>
      </c>
      <c r="F48" s="4">
        <v>452</v>
      </c>
      <c r="G48" s="4">
        <v>189</v>
      </c>
      <c r="H48" s="4">
        <v>101</v>
      </c>
      <c r="J48" s="343"/>
      <c r="K48" s="39">
        <v>52</v>
      </c>
      <c r="L48" s="4">
        <v>176</v>
      </c>
      <c r="M48" s="4">
        <v>85</v>
      </c>
      <c r="N48" s="4">
        <v>38</v>
      </c>
      <c r="O48" s="4">
        <v>20</v>
      </c>
      <c r="P48" s="4">
        <v>8</v>
      </c>
      <c r="R48" s="343"/>
      <c r="S48" s="39">
        <v>52</v>
      </c>
      <c r="T48" s="4">
        <v>6</v>
      </c>
      <c r="U48" s="4">
        <v>1</v>
      </c>
      <c r="V48" s="4">
        <v>1</v>
      </c>
      <c r="W48" s="4">
        <v>2</v>
      </c>
      <c r="X48" s="4">
        <v>0</v>
      </c>
    </row>
    <row r="49" spans="2:24" x14ac:dyDescent="0.35">
      <c r="B49" s="343"/>
      <c r="C49" s="39">
        <v>48</v>
      </c>
      <c r="D49" s="4">
        <v>2312</v>
      </c>
      <c r="E49" s="4">
        <v>1107</v>
      </c>
      <c r="F49" s="4">
        <v>447</v>
      </c>
      <c r="G49" s="4">
        <v>182</v>
      </c>
      <c r="H49" s="4">
        <v>80</v>
      </c>
      <c r="J49" s="343"/>
      <c r="K49" s="39">
        <v>48</v>
      </c>
      <c r="L49" s="4">
        <v>153</v>
      </c>
      <c r="M49" s="4">
        <v>69</v>
      </c>
      <c r="N49" s="4">
        <v>22</v>
      </c>
      <c r="O49" s="4">
        <v>16</v>
      </c>
      <c r="P49" s="4">
        <v>6</v>
      </c>
      <c r="R49" s="343"/>
      <c r="S49" s="39">
        <v>48</v>
      </c>
      <c r="T49" s="4">
        <v>8</v>
      </c>
      <c r="U49" s="4">
        <v>5</v>
      </c>
      <c r="V49" s="4">
        <v>1</v>
      </c>
      <c r="W49" s="4">
        <v>2</v>
      </c>
      <c r="X49" s="4">
        <v>1</v>
      </c>
    </row>
    <row r="50" spans="2:24" x14ac:dyDescent="0.35">
      <c r="B50" s="343"/>
      <c r="C50" s="39">
        <v>44</v>
      </c>
      <c r="D50" s="4">
        <v>2025</v>
      </c>
      <c r="E50" s="4">
        <v>964</v>
      </c>
      <c r="F50" s="4">
        <v>344</v>
      </c>
      <c r="G50" s="4">
        <v>143</v>
      </c>
      <c r="H50" s="4">
        <v>74</v>
      </c>
      <c r="J50" s="343"/>
      <c r="K50" s="39">
        <v>44</v>
      </c>
      <c r="L50" s="4">
        <v>105</v>
      </c>
      <c r="M50" s="4">
        <v>55</v>
      </c>
      <c r="N50" s="4">
        <v>22</v>
      </c>
      <c r="O50" s="4">
        <v>17</v>
      </c>
      <c r="P50" s="4">
        <v>7</v>
      </c>
      <c r="R50" s="343"/>
      <c r="S50" s="39">
        <v>44</v>
      </c>
      <c r="T50" s="4">
        <v>7</v>
      </c>
      <c r="U50" s="4">
        <v>9</v>
      </c>
      <c r="V50" s="4">
        <v>5</v>
      </c>
      <c r="W50" s="4">
        <v>1</v>
      </c>
      <c r="X50" s="4">
        <v>0</v>
      </c>
    </row>
    <row r="51" spans="2:24" x14ac:dyDescent="0.35">
      <c r="B51" s="343"/>
      <c r="C51" s="39">
        <v>40</v>
      </c>
      <c r="D51" s="4">
        <v>1635</v>
      </c>
      <c r="E51" s="4">
        <v>622</v>
      </c>
      <c r="F51" s="4">
        <v>229</v>
      </c>
      <c r="G51" s="4">
        <v>103</v>
      </c>
      <c r="H51" s="4">
        <v>64</v>
      </c>
      <c r="J51" s="343"/>
      <c r="K51" s="39">
        <v>40</v>
      </c>
      <c r="L51" s="4">
        <v>78</v>
      </c>
      <c r="M51" s="4">
        <v>53</v>
      </c>
      <c r="N51" s="4">
        <v>26</v>
      </c>
      <c r="O51" s="4">
        <v>9</v>
      </c>
      <c r="P51" s="4">
        <v>3</v>
      </c>
      <c r="R51" s="343"/>
      <c r="S51" s="39">
        <v>40</v>
      </c>
      <c r="T51" s="4">
        <v>9</v>
      </c>
      <c r="U51" s="4">
        <v>1</v>
      </c>
      <c r="V51" s="4">
        <v>4</v>
      </c>
      <c r="W51" s="4">
        <v>2</v>
      </c>
      <c r="X51" s="4">
        <v>0</v>
      </c>
    </row>
    <row r="52" spans="2:24" x14ac:dyDescent="0.35">
      <c r="B52" s="343"/>
      <c r="C52" s="39">
        <v>36</v>
      </c>
      <c r="D52" s="4">
        <v>1394</v>
      </c>
      <c r="E52" s="4">
        <v>636</v>
      </c>
      <c r="F52" s="4">
        <v>296</v>
      </c>
      <c r="G52" s="4">
        <v>106</v>
      </c>
      <c r="H52" s="4">
        <v>51</v>
      </c>
      <c r="J52" s="343"/>
      <c r="K52" s="39">
        <v>36</v>
      </c>
      <c r="L52" s="4">
        <v>124</v>
      </c>
      <c r="M52" s="4">
        <v>88</v>
      </c>
      <c r="N52" s="4">
        <v>35</v>
      </c>
      <c r="O52" s="4">
        <v>12</v>
      </c>
      <c r="P52" s="4">
        <v>5</v>
      </c>
      <c r="R52" s="343"/>
      <c r="S52" s="39">
        <v>36</v>
      </c>
      <c r="T52" s="4">
        <v>10</v>
      </c>
      <c r="U52" s="4">
        <v>10</v>
      </c>
      <c r="V52" s="4">
        <v>1</v>
      </c>
      <c r="W52" s="4">
        <v>1</v>
      </c>
      <c r="X52" s="4">
        <v>0</v>
      </c>
    </row>
    <row r="53" spans="2:24" x14ac:dyDescent="0.35">
      <c r="B53" s="343"/>
      <c r="C53" s="39">
        <v>32</v>
      </c>
      <c r="D53" s="4">
        <v>1721</v>
      </c>
      <c r="E53" s="4">
        <v>848</v>
      </c>
      <c r="F53" s="4">
        <v>329</v>
      </c>
      <c r="G53" s="4">
        <v>115</v>
      </c>
      <c r="H53" s="4">
        <v>47</v>
      </c>
      <c r="J53" s="343"/>
      <c r="K53" s="39">
        <v>32</v>
      </c>
      <c r="L53" s="4">
        <v>107</v>
      </c>
      <c r="M53" s="4">
        <v>75</v>
      </c>
      <c r="N53" s="4">
        <v>34</v>
      </c>
      <c r="O53" s="4">
        <v>18</v>
      </c>
      <c r="P53" s="4">
        <v>7</v>
      </c>
      <c r="R53" s="343"/>
      <c r="S53" s="39">
        <v>32</v>
      </c>
      <c r="T53" s="4">
        <v>6</v>
      </c>
      <c r="U53" s="4">
        <v>11</v>
      </c>
      <c r="V53" s="4">
        <v>10</v>
      </c>
      <c r="W53" s="4">
        <v>1</v>
      </c>
      <c r="X53" s="4">
        <v>0</v>
      </c>
    </row>
    <row r="54" spans="2:24" x14ac:dyDescent="0.35">
      <c r="B54" s="343"/>
      <c r="C54" s="39">
        <v>28</v>
      </c>
      <c r="D54" s="4">
        <v>2094</v>
      </c>
      <c r="E54" s="4">
        <v>888</v>
      </c>
      <c r="F54" s="4">
        <v>320</v>
      </c>
      <c r="G54" s="4">
        <v>111</v>
      </c>
      <c r="H54" s="4">
        <v>60</v>
      </c>
      <c r="J54" s="343"/>
      <c r="K54" s="39">
        <v>28</v>
      </c>
      <c r="L54" s="4">
        <v>58</v>
      </c>
      <c r="M54" s="4">
        <v>37</v>
      </c>
      <c r="N54" s="4">
        <v>25</v>
      </c>
      <c r="O54" s="4">
        <v>4</v>
      </c>
      <c r="P54" s="4">
        <v>0</v>
      </c>
      <c r="R54" s="343"/>
      <c r="S54" s="39">
        <v>28</v>
      </c>
      <c r="T54" s="4">
        <v>1</v>
      </c>
      <c r="U54" s="4">
        <v>4</v>
      </c>
      <c r="V54" s="4">
        <v>0</v>
      </c>
      <c r="W54" s="4">
        <v>0</v>
      </c>
      <c r="X54" s="4">
        <v>0</v>
      </c>
    </row>
    <row r="55" spans="2:24" x14ac:dyDescent="0.35">
      <c r="B55" s="343"/>
      <c r="C55" s="39">
        <v>24</v>
      </c>
      <c r="D55" s="4">
        <v>1922</v>
      </c>
      <c r="E55" s="4">
        <v>665</v>
      </c>
      <c r="F55" s="4">
        <v>230</v>
      </c>
      <c r="G55" s="4">
        <v>74</v>
      </c>
      <c r="H55" s="4">
        <v>40</v>
      </c>
      <c r="J55" s="343"/>
      <c r="K55" s="39">
        <v>24</v>
      </c>
      <c r="L55" s="4">
        <v>39</v>
      </c>
      <c r="M55" s="4">
        <v>32</v>
      </c>
      <c r="N55" s="4">
        <v>17</v>
      </c>
      <c r="O55" s="4">
        <v>9</v>
      </c>
      <c r="P55" s="4">
        <v>3</v>
      </c>
      <c r="R55" s="343"/>
      <c r="S55" s="39">
        <v>24</v>
      </c>
      <c r="T55" s="4">
        <v>1</v>
      </c>
      <c r="U55" s="4">
        <v>2</v>
      </c>
      <c r="V55" s="4">
        <v>1</v>
      </c>
      <c r="W55" s="4">
        <v>0</v>
      </c>
      <c r="X55" s="4">
        <v>0</v>
      </c>
    </row>
    <row r="56" spans="2:24" x14ac:dyDescent="0.35">
      <c r="B56" s="343"/>
      <c r="C56" s="39">
        <v>20</v>
      </c>
      <c r="D56" s="4">
        <v>2790</v>
      </c>
      <c r="E56" s="4">
        <v>969</v>
      </c>
      <c r="F56" s="4">
        <v>365</v>
      </c>
      <c r="G56" s="4">
        <v>180</v>
      </c>
      <c r="H56" s="4">
        <v>125</v>
      </c>
      <c r="J56" s="343"/>
      <c r="K56" s="39">
        <v>20</v>
      </c>
      <c r="L56" s="4">
        <v>10</v>
      </c>
      <c r="M56" s="4">
        <v>11</v>
      </c>
      <c r="N56" s="4">
        <v>8</v>
      </c>
      <c r="O56" s="4">
        <v>4</v>
      </c>
      <c r="P56" s="4">
        <v>0</v>
      </c>
      <c r="R56" s="343"/>
      <c r="S56" s="39">
        <v>20</v>
      </c>
      <c r="T56" s="4">
        <v>1</v>
      </c>
      <c r="U56" s="4">
        <v>0</v>
      </c>
      <c r="V56" s="4">
        <v>1</v>
      </c>
      <c r="W56" s="4">
        <v>0</v>
      </c>
      <c r="X56" s="4">
        <v>0</v>
      </c>
    </row>
    <row r="57" spans="2:24" x14ac:dyDescent="0.35">
      <c r="B57" s="343"/>
      <c r="C57" s="39">
        <v>16</v>
      </c>
      <c r="D57" s="4">
        <v>418</v>
      </c>
      <c r="E57" s="4">
        <v>126</v>
      </c>
      <c r="F57" s="4">
        <v>60</v>
      </c>
      <c r="G57" s="4">
        <v>24</v>
      </c>
      <c r="H57" s="4">
        <v>21</v>
      </c>
      <c r="J57" s="343"/>
      <c r="K57" s="39">
        <v>16</v>
      </c>
      <c r="L57" s="4">
        <v>5</v>
      </c>
      <c r="M57" s="4">
        <v>5</v>
      </c>
      <c r="N57" s="4">
        <v>1</v>
      </c>
      <c r="O57" s="4">
        <v>0</v>
      </c>
      <c r="P57" s="4">
        <v>0</v>
      </c>
      <c r="R57" s="343"/>
      <c r="S57" s="39">
        <v>16</v>
      </c>
      <c r="T57" s="4">
        <v>0</v>
      </c>
      <c r="U57" s="4">
        <v>0</v>
      </c>
      <c r="V57" s="4">
        <v>0</v>
      </c>
      <c r="W57" s="4">
        <v>0</v>
      </c>
      <c r="X57" s="4">
        <v>0</v>
      </c>
    </row>
    <row r="58" spans="2:24" x14ac:dyDescent="0.35">
      <c r="B58" s="343"/>
      <c r="C58" s="39">
        <v>12</v>
      </c>
      <c r="D58" s="4">
        <v>4</v>
      </c>
      <c r="E58" s="4">
        <v>1</v>
      </c>
      <c r="F58" s="4">
        <v>2</v>
      </c>
      <c r="G58" s="4">
        <v>2</v>
      </c>
      <c r="H58" s="4">
        <v>2</v>
      </c>
      <c r="J58" s="343"/>
      <c r="K58" s="39">
        <v>12</v>
      </c>
      <c r="L58" s="4">
        <v>0</v>
      </c>
      <c r="M58" s="4">
        <v>0</v>
      </c>
      <c r="N58" s="4">
        <v>0</v>
      </c>
      <c r="O58" s="4">
        <v>0</v>
      </c>
      <c r="P58" s="4">
        <v>0</v>
      </c>
      <c r="R58" s="343"/>
      <c r="S58" s="39">
        <v>12</v>
      </c>
      <c r="T58" s="4">
        <v>0</v>
      </c>
      <c r="U58" s="4">
        <v>0</v>
      </c>
      <c r="V58" s="4">
        <v>0</v>
      </c>
      <c r="W58" s="4">
        <v>0</v>
      </c>
      <c r="X58" s="4">
        <v>0</v>
      </c>
    </row>
    <row r="59" spans="2:24" x14ac:dyDescent="0.35">
      <c r="B59" s="343"/>
      <c r="C59" s="39">
        <v>8</v>
      </c>
      <c r="D59" s="4">
        <v>0</v>
      </c>
      <c r="E59" s="4">
        <v>0</v>
      </c>
      <c r="F59" s="4">
        <v>0</v>
      </c>
      <c r="G59" s="4">
        <v>0</v>
      </c>
      <c r="H59" s="4">
        <v>0</v>
      </c>
      <c r="J59" s="343"/>
      <c r="K59" s="39">
        <v>8</v>
      </c>
      <c r="L59" s="4">
        <v>0</v>
      </c>
      <c r="M59" s="4">
        <v>0</v>
      </c>
      <c r="N59" s="4">
        <v>0</v>
      </c>
      <c r="O59" s="4">
        <v>0</v>
      </c>
      <c r="P59" s="4">
        <v>0</v>
      </c>
      <c r="R59" s="343"/>
      <c r="S59" s="39">
        <v>8</v>
      </c>
      <c r="T59" s="4">
        <v>0</v>
      </c>
      <c r="U59" s="4">
        <v>0</v>
      </c>
      <c r="V59" s="4">
        <v>0</v>
      </c>
      <c r="W59" s="4">
        <v>0</v>
      </c>
      <c r="X59" s="4">
        <v>0</v>
      </c>
    </row>
    <row r="60" spans="2:24" x14ac:dyDescent="0.35">
      <c r="B60" s="344"/>
      <c r="C60" s="39">
        <v>4</v>
      </c>
      <c r="D60" s="4">
        <v>0</v>
      </c>
      <c r="E60" s="4">
        <v>0</v>
      </c>
      <c r="F60" s="4">
        <v>0</v>
      </c>
      <c r="G60" s="4">
        <v>0</v>
      </c>
      <c r="H60" s="4">
        <v>0</v>
      </c>
      <c r="J60" s="344"/>
      <c r="K60" s="39">
        <v>4</v>
      </c>
      <c r="L60" s="4">
        <v>0</v>
      </c>
      <c r="M60" s="4">
        <v>0</v>
      </c>
      <c r="N60" s="4">
        <v>0</v>
      </c>
      <c r="O60" s="4">
        <v>0</v>
      </c>
      <c r="P60" s="4">
        <v>0</v>
      </c>
      <c r="R60" s="344"/>
      <c r="S60" s="39">
        <v>4</v>
      </c>
      <c r="T60" s="4">
        <v>0</v>
      </c>
      <c r="U60" s="4">
        <v>0</v>
      </c>
      <c r="V60" s="4">
        <v>0</v>
      </c>
      <c r="W60" s="4">
        <v>0</v>
      </c>
      <c r="X60" s="4">
        <v>0</v>
      </c>
    </row>
    <row r="61" spans="2:24" x14ac:dyDescent="0.35">
      <c r="B61" s="342">
        <v>2</v>
      </c>
      <c r="C61" s="39">
        <v>60</v>
      </c>
      <c r="D61" s="4">
        <v>1678</v>
      </c>
      <c r="E61" s="4">
        <v>1234</v>
      </c>
      <c r="F61" s="4">
        <v>603</v>
      </c>
      <c r="G61" s="4">
        <v>265</v>
      </c>
      <c r="H61" s="4">
        <v>131</v>
      </c>
      <c r="J61" s="342">
        <v>2</v>
      </c>
      <c r="K61" s="39">
        <v>60</v>
      </c>
      <c r="L61" s="4">
        <v>210</v>
      </c>
      <c r="M61" s="4">
        <v>174</v>
      </c>
      <c r="N61" s="4">
        <v>99</v>
      </c>
      <c r="O61" s="4">
        <v>39</v>
      </c>
      <c r="P61" s="4">
        <v>19</v>
      </c>
      <c r="R61" s="342">
        <v>2</v>
      </c>
      <c r="S61" s="39">
        <v>60</v>
      </c>
      <c r="T61" s="4">
        <v>23</v>
      </c>
      <c r="U61" s="4">
        <v>12</v>
      </c>
      <c r="V61" s="4">
        <v>8</v>
      </c>
      <c r="W61" s="4">
        <v>4</v>
      </c>
      <c r="X61" s="4">
        <v>3</v>
      </c>
    </row>
    <row r="62" spans="2:24" x14ac:dyDescent="0.35">
      <c r="B62" s="343"/>
      <c r="C62" s="39">
        <v>56</v>
      </c>
      <c r="D62" s="4">
        <v>1252</v>
      </c>
      <c r="E62" s="4">
        <v>840</v>
      </c>
      <c r="F62" s="4">
        <v>406</v>
      </c>
      <c r="G62" s="4">
        <v>187</v>
      </c>
      <c r="H62" s="4">
        <v>85</v>
      </c>
      <c r="J62" s="343"/>
      <c r="K62" s="39">
        <v>56</v>
      </c>
      <c r="L62" s="4">
        <v>152</v>
      </c>
      <c r="M62" s="4">
        <v>144</v>
      </c>
      <c r="N62" s="4">
        <v>56</v>
      </c>
      <c r="O62" s="4">
        <v>34</v>
      </c>
      <c r="P62" s="4">
        <v>11</v>
      </c>
      <c r="R62" s="343"/>
      <c r="S62" s="39">
        <v>56</v>
      </c>
      <c r="T62" s="4">
        <v>25</v>
      </c>
      <c r="U62" s="4">
        <v>22</v>
      </c>
      <c r="V62" s="4">
        <v>15</v>
      </c>
      <c r="W62" s="4">
        <v>9</v>
      </c>
      <c r="X62" s="4">
        <v>5</v>
      </c>
    </row>
    <row r="63" spans="2:24" x14ac:dyDescent="0.35">
      <c r="B63" s="343"/>
      <c r="C63" s="39">
        <v>52</v>
      </c>
      <c r="D63" s="4">
        <v>1435</v>
      </c>
      <c r="E63" s="4">
        <v>1000</v>
      </c>
      <c r="F63" s="4">
        <v>513</v>
      </c>
      <c r="G63" s="4">
        <v>261</v>
      </c>
      <c r="H63" s="4">
        <v>141</v>
      </c>
      <c r="J63" s="343"/>
      <c r="K63" s="39">
        <v>52</v>
      </c>
      <c r="L63" s="4">
        <v>200</v>
      </c>
      <c r="M63" s="4">
        <v>153</v>
      </c>
      <c r="N63" s="4">
        <v>83</v>
      </c>
      <c r="O63" s="4">
        <v>35</v>
      </c>
      <c r="P63" s="4">
        <v>18</v>
      </c>
      <c r="R63" s="343"/>
      <c r="S63" s="39">
        <v>52</v>
      </c>
      <c r="T63" s="4">
        <v>21</v>
      </c>
      <c r="U63" s="4">
        <v>27</v>
      </c>
      <c r="V63" s="4">
        <v>15</v>
      </c>
      <c r="W63" s="4">
        <v>9</v>
      </c>
      <c r="X63" s="4">
        <v>5</v>
      </c>
    </row>
    <row r="64" spans="2:24" x14ac:dyDescent="0.35">
      <c r="B64" s="343"/>
      <c r="C64" s="39">
        <v>48</v>
      </c>
      <c r="D64" s="4">
        <v>1615</v>
      </c>
      <c r="E64" s="4">
        <v>1148</v>
      </c>
      <c r="F64" s="4">
        <v>653</v>
      </c>
      <c r="G64" s="4">
        <v>300</v>
      </c>
      <c r="H64" s="4">
        <v>152</v>
      </c>
      <c r="J64" s="343"/>
      <c r="K64" s="39">
        <v>48</v>
      </c>
      <c r="L64" s="4">
        <v>247</v>
      </c>
      <c r="M64" s="4">
        <v>163</v>
      </c>
      <c r="N64" s="4">
        <v>100</v>
      </c>
      <c r="O64" s="4">
        <v>54</v>
      </c>
      <c r="P64" s="4">
        <v>42</v>
      </c>
      <c r="R64" s="343"/>
      <c r="S64" s="39">
        <v>48</v>
      </c>
      <c r="T64" s="4">
        <v>36</v>
      </c>
      <c r="U64" s="4">
        <v>32</v>
      </c>
      <c r="V64" s="4">
        <v>28</v>
      </c>
      <c r="W64" s="4">
        <v>13</v>
      </c>
      <c r="X64" s="4">
        <v>13</v>
      </c>
    </row>
    <row r="65" spans="2:24" x14ac:dyDescent="0.35">
      <c r="B65" s="343"/>
      <c r="C65" s="39">
        <v>44</v>
      </c>
      <c r="D65" s="4">
        <v>1607</v>
      </c>
      <c r="E65" s="4">
        <v>1221</v>
      </c>
      <c r="F65" s="4">
        <v>701</v>
      </c>
      <c r="G65" s="4">
        <v>375</v>
      </c>
      <c r="H65" s="4">
        <v>202</v>
      </c>
      <c r="J65" s="343"/>
      <c r="K65" s="39">
        <v>44</v>
      </c>
      <c r="L65" s="4">
        <v>276</v>
      </c>
      <c r="M65" s="4">
        <v>239</v>
      </c>
      <c r="N65" s="4">
        <v>139</v>
      </c>
      <c r="O65" s="4">
        <v>80</v>
      </c>
      <c r="P65" s="4">
        <v>46</v>
      </c>
      <c r="R65" s="343"/>
      <c r="S65" s="39">
        <v>44</v>
      </c>
      <c r="T65" s="4">
        <v>39</v>
      </c>
      <c r="U65" s="4">
        <v>45</v>
      </c>
      <c r="V65" s="4">
        <v>26</v>
      </c>
      <c r="W65" s="4">
        <v>19</v>
      </c>
      <c r="X65" s="4">
        <v>8</v>
      </c>
    </row>
    <row r="66" spans="2:24" x14ac:dyDescent="0.35">
      <c r="B66" s="343"/>
      <c r="C66" s="39">
        <v>40</v>
      </c>
      <c r="D66" s="4">
        <v>1545</v>
      </c>
      <c r="E66" s="4">
        <v>1316</v>
      </c>
      <c r="F66" s="4">
        <v>779</v>
      </c>
      <c r="G66" s="4">
        <v>426</v>
      </c>
      <c r="H66" s="4">
        <v>229</v>
      </c>
      <c r="J66" s="343"/>
      <c r="K66" s="39">
        <v>40</v>
      </c>
      <c r="L66" s="4">
        <v>292</v>
      </c>
      <c r="M66" s="4">
        <v>261</v>
      </c>
      <c r="N66" s="4">
        <v>157</v>
      </c>
      <c r="O66" s="4">
        <v>72</v>
      </c>
      <c r="P66" s="4">
        <v>31</v>
      </c>
      <c r="R66" s="343"/>
      <c r="S66" s="39">
        <v>40</v>
      </c>
      <c r="T66" s="4">
        <v>68</v>
      </c>
      <c r="U66" s="4">
        <v>46</v>
      </c>
      <c r="V66" s="4">
        <v>29</v>
      </c>
      <c r="W66" s="4">
        <v>20</v>
      </c>
      <c r="X66" s="4">
        <v>13</v>
      </c>
    </row>
    <row r="67" spans="2:24" x14ac:dyDescent="0.35">
      <c r="B67" s="343"/>
      <c r="C67" s="39">
        <v>36</v>
      </c>
      <c r="D67" s="4">
        <v>1629</v>
      </c>
      <c r="E67" s="4">
        <v>1476</v>
      </c>
      <c r="F67" s="4">
        <v>942</v>
      </c>
      <c r="G67" s="4">
        <v>466</v>
      </c>
      <c r="H67" s="4">
        <v>195</v>
      </c>
      <c r="J67" s="343"/>
      <c r="K67" s="39">
        <v>36</v>
      </c>
      <c r="L67" s="4">
        <v>258</v>
      </c>
      <c r="M67" s="4">
        <v>182</v>
      </c>
      <c r="N67" s="4">
        <v>90</v>
      </c>
      <c r="O67" s="4">
        <v>51</v>
      </c>
      <c r="P67" s="4">
        <v>30</v>
      </c>
      <c r="R67" s="343"/>
      <c r="S67" s="39">
        <v>36</v>
      </c>
      <c r="T67" s="4">
        <v>54</v>
      </c>
      <c r="U67" s="4">
        <v>46</v>
      </c>
      <c r="V67" s="4">
        <v>41</v>
      </c>
      <c r="W67" s="4">
        <v>22</v>
      </c>
      <c r="X67" s="4">
        <v>13</v>
      </c>
    </row>
    <row r="68" spans="2:24" x14ac:dyDescent="0.35">
      <c r="B68" s="343"/>
      <c r="C68" s="39">
        <v>32</v>
      </c>
      <c r="D68" s="4">
        <v>1931</v>
      </c>
      <c r="E68" s="4">
        <v>1837</v>
      </c>
      <c r="F68" s="4">
        <v>1180</v>
      </c>
      <c r="G68" s="4">
        <v>546</v>
      </c>
      <c r="H68" s="4">
        <v>213</v>
      </c>
      <c r="J68" s="343"/>
      <c r="K68" s="39">
        <v>32</v>
      </c>
      <c r="L68" s="4">
        <v>184</v>
      </c>
      <c r="M68" s="4">
        <v>183</v>
      </c>
      <c r="N68" s="4">
        <v>133</v>
      </c>
      <c r="O68" s="4">
        <v>61</v>
      </c>
      <c r="P68" s="4">
        <v>29</v>
      </c>
      <c r="R68" s="343"/>
      <c r="S68" s="39">
        <v>32</v>
      </c>
      <c r="T68" s="4">
        <v>49</v>
      </c>
      <c r="U68" s="4">
        <v>77</v>
      </c>
      <c r="V68" s="4">
        <v>49</v>
      </c>
      <c r="W68" s="4">
        <v>35</v>
      </c>
      <c r="X68" s="4">
        <v>17</v>
      </c>
    </row>
    <row r="69" spans="2:24" x14ac:dyDescent="0.35">
      <c r="B69" s="343"/>
      <c r="C69" s="39">
        <v>28</v>
      </c>
      <c r="D69" s="4">
        <v>3235</v>
      </c>
      <c r="E69" s="4">
        <v>3160</v>
      </c>
      <c r="F69" s="4">
        <v>1983</v>
      </c>
      <c r="G69" s="4">
        <v>955</v>
      </c>
      <c r="H69" s="4">
        <v>393</v>
      </c>
      <c r="J69" s="343"/>
      <c r="K69" s="39">
        <v>28</v>
      </c>
      <c r="L69" s="4">
        <v>407</v>
      </c>
      <c r="M69" s="4">
        <v>392</v>
      </c>
      <c r="N69" s="4">
        <v>258</v>
      </c>
      <c r="O69" s="4">
        <v>141</v>
      </c>
      <c r="P69" s="4">
        <v>55</v>
      </c>
      <c r="R69" s="343"/>
      <c r="S69" s="39">
        <v>28</v>
      </c>
      <c r="T69" s="4">
        <v>56</v>
      </c>
      <c r="U69" s="4">
        <v>72</v>
      </c>
      <c r="V69" s="4">
        <v>59</v>
      </c>
      <c r="W69" s="4">
        <v>43</v>
      </c>
      <c r="X69" s="4">
        <v>24</v>
      </c>
    </row>
    <row r="70" spans="2:24" x14ac:dyDescent="0.35">
      <c r="B70" s="343"/>
      <c r="C70" s="39">
        <v>24</v>
      </c>
      <c r="D70" s="4">
        <v>6375</v>
      </c>
      <c r="E70" s="4">
        <v>5624</v>
      </c>
      <c r="F70" s="4">
        <v>3457</v>
      </c>
      <c r="G70" s="4">
        <v>1552</v>
      </c>
      <c r="H70" s="4">
        <v>633</v>
      </c>
      <c r="J70" s="343"/>
      <c r="K70" s="39">
        <v>24</v>
      </c>
      <c r="L70" s="4">
        <v>787</v>
      </c>
      <c r="M70" s="4">
        <v>747</v>
      </c>
      <c r="N70" s="4">
        <v>478</v>
      </c>
      <c r="O70" s="4">
        <v>248</v>
      </c>
      <c r="P70" s="4">
        <v>95</v>
      </c>
      <c r="R70" s="343"/>
      <c r="S70" s="39">
        <v>24</v>
      </c>
      <c r="T70" s="4">
        <v>56</v>
      </c>
      <c r="U70" s="4">
        <v>67</v>
      </c>
      <c r="V70" s="4">
        <v>48</v>
      </c>
      <c r="W70" s="4">
        <v>21</v>
      </c>
      <c r="X70" s="4">
        <v>21</v>
      </c>
    </row>
    <row r="71" spans="2:24" x14ac:dyDescent="0.35">
      <c r="B71" s="343"/>
      <c r="C71" s="39">
        <v>20</v>
      </c>
      <c r="D71" s="4">
        <v>8468</v>
      </c>
      <c r="E71" s="4">
        <v>6436</v>
      </c>
      <c r="F71" s="4">
        <v>3395</v>
      </c>
      <c r="G71" s="4">
        <v>1466</v>
      </c>
      <c r="H71" s="4">
        <v>579</v>
      </c>
      <c r="J71" s="343"/>
      <c r="K71" s="39">
        <v>20</v>
      </c>
      <c r="L71" s="4">
        <v>1127</v>
      </c>
      <c r="M71" s="4">
        <v>966</v>
      </c>
      <c r="N71" s="4">
        <v>580</v>
      </c>
      <c r="O71" s="4">
        <v>259</v>
      </c>
      <c r="P71" s="4">
        <v>108</v>
      </c>
      <c r="R71" s="343"/>
      <c r="S71" s="39">
        <v>20</v>
      </c>
      <c r="T71" s="4">
        <v>38</v>
      </c>
      <c r="U71" s="4">
        <v>42</v>
      </c>
      <c r="V71" s="4">
        <v>37</v>
      </c>
      <c r="W71" s="4">
        <v>18</v>
      </c>
      <c r="X71" s="4">
        <v>8</v>
      </c>
    </row>
    <row r="72" spans="2:24" x14ac:dyDescent="0.35">
      <c r="B72" s="343"/>
      <c r="C72" s="39">
        <v>16</v>
      </c>
      <c r="D72" s="4">
        <v>7391</v>
      </c>
      <c r="E72" s="4">
        <v>4538</v>
      </c>
      <c r="F72" s="4">
        <v>2112</v>
      </c>
      <c r="G72" s="4">
        <v>870</v>
      </c>
      <c r="H72" s="4">
        <v>343</v>
      </c>
      <c r="J72" s="343"/>
      <c r="K72" s="39">
        <v>16</v>
      </c>
      <c r="L72" s="4">
        <v>1012</v>
      </c>
      <c r="M72" s="4">
        <v>771</v>
      </c>
      <c r="N72" s="4">
        <v>417</v>
      </c>
      <c r="O72" s="4">
        <v>197</v>
      </c>
      <c r="P72" s="4">
        <v>86</v>
      </c>
      <c r="R72" s="343"/>
      <c r="S72" s="39">
        <v>16</v>
      </c>
      <c r="T72" s="4">
        <v>30</v>
      </c>
      <c r="U72" s="4">
        <v>30</v>
      </c>
      <c r="V72" s="4">
        <v>31</v>
      </c>
      <c r="W72" s="4">
        <v>14</v>
      </c>
      <c r="X72" s="4">
        <v>4</v>
      </c>
    </row>
    <row r="73" spans="2:24" x14ac:dyDescent="0.35">
      <c r="B73" s="343"/>
      <c r="C73" s="39">
        <v>12</v>
      </c>
      <c r="D73" s="4">
        <v>7340</v>
      </c>
      <c r="E73" s="4">
        <v>4423</v>
      </c>
      <c r="F73" s="4">
        <v>2135</v>
      </c>
      <c r="G73" s="4">
        <v>1004</v>
      </c>
      <c r="H73" s="4">
        <v>513</v>
      </c>
      <c r="J73" s="343"/>
      <c r="K73" s="39">
        <v>12</v>
      </c>
      <c r="L73" s="4">
        <v>494</v>
      </c>
      <c r="M73" s="4">
        <v>367</v>
      </c>
      <c r="N73" s="4">
        <v>187</v>
      </c>
      <c r="O73" s="4">
        <v>105</v>
      </c>
      <c r="P73" s="4">
        <v>51</v>
      </c>
      <c r="R73" s="343"/>
      <c r="S73" s="39">
        <v>12</v>
      </c>
      <c r="T73" s="4">
        <v>14</v>
      </c>
      <c r="U73" s="4">
        <v>17</v>
      </c>
      <c r="V73" s="4">
        <v>16</v>
      </c>
      <c r="W73" s="4">
        <v>8</v>
      </c>
      <c r="X73" s="4">
        <v>4</v>
      </c>
    </row>
    <row r="74" spans="2:24" x14ac:dyDescent="0.35">
      <c r="B74" s="343"/>
      <c r="C74" s="39">
        <v>8</v>
      </c>
      <c r="D74" s="4">
        <v>339</v>
      </c>
      <c r="E74" s="4">
        <v>177</v>
      </c>
      <c r="F74" s="4">
        <v>78</v>
      </c>
      <c r="G74" s="4">
        <v>36</v>
      </c>
      <c r="H74" s="4">
        <v>17</v>
      </c>
      <c r="J74" s="343"/>
      <c r="K74" s="39">
        <v>8</v>
      </c>
      <c r="L74" s="4">
        <v>105</v>
      </c>
      <c r="M74" s="4">
        <v>73</v>
      </c>
      <c r="N74" s="4">
        <v>51</v>
      </c>
      <c r="O74" s="4">
        <v>21</v>
      </c>
      <c r="P74" s="4">
        <v>7</v>
      </c>
      <c r="R74" s="343"/>
      <c r="S74" s="39">
        <v>8</v>
      </c>
      <c r="T74" s="4">
        <v>1</v>
      </c>
      <c r="U74" s="4">
        <v>0</v>
      </c>
      <c r="V74" s="4">
        <v>0</v>
      </c>
      <c r="W74" s="4">
        <v>0</v>
      </c>
      <c r="X74" s="4">
        <v>0</v>
      </c>
    </row>
    <row r="75" spans="2:24" x14ac:dyDescent="0.35">
      <c r="B75" s="344"/>
      <c r="C75" s="39">
        <v>4</v>
      </c>
      <c r="D75" s="4">
        <v>0</v>
      </c>
      <c r="E75" s="4">
        <v>0</v>
      </c>
      <c r="F75" s="4">
        <v>0</v>
      </c>
      <c r="G75" s="4">
        <v>0</v>
      </c>
      <c r="H75" s="4">
        <v>0</v>
      </c>
      <c r="J75" s="344"/>
      <c r="K75" s="39">
        <v>4</v>
      </c>
      <c r="L75" s="4">
        <v>1</v>
      </c>
      <c r="M75" s="4">
        <v>2</v>
      </c>
      <c r="N75" s="4">
        <v>0</v>
      </c>
      <c r="O75" s="4">
        <v>0</v>
      </c>
      <c r="P75" s="4">
        <v>3</v>
      </c>
      <c r="R75" s="344"/>
      <c r="S75" s="39">
        <v>4</v>
      </c>
      <c r="T75" s="4">
        <v>0</v>
      </c>
      <c r="U75" s="4">
        <v>0</v>
      </c>
      <c r="V75" s="4">
        <v>0</v>
      </c>
      <c r="W75" s="4">
        <v>0</v>
      </c>
      <c r="X75" s="4">
        <v>0</v>
      </c>
    </row>
    <row r="76" spans="2:24" x14ac:dyDescent="0.35">
      <c r="B76" s="342">
        <v>1</v>
      </c>
      <c r="C76" s="39">
        <v>40</v>
      </c>
      <c r="D76" s="4">
        <v>527</v>
      </c>
      <c r="E76" s="4">
        <v>753</v>
      </c>
      <c r="F76" s="4">
        <v>597</v>
      </c>
      <c r="G76" s="4">
        <v>330</v>
      </c>
      <c r="H76" s="4">
        <v>171</v>
      </c>
      <c r="J76" s="342">
        <v>1</v>
      </c>
      <c r="K76" s="39">
        <v>40</v>
      </c>
      <c r="L76" s="4">
        <v>84</v>
      </c>
      <c r="M76" s="4">
        <v>137</v>
      </c>
      <c r="N76" s="4">
        <v>99</v>
      </c>
      <c r="O76" s="4">
        <v>76</v>
      </c>
      <c r="P76" s="4">
        <v>49</v>
      </c>
      <c r="R76" s="342">
        <v>1</v>
      </c>
      <c r="S76" s="39">
        <v>40</v>
      </c>
      <c r="T76" s="4">
        <v>28</v>
      </c>
      <c r="U76" s="4">
        <v>53</v>
      </c>
      <c r="V76" s="4">
        <v>42</v>
      </c>
      <c r="W76" s="4">
        <v>22</v>
      </c>
      <c r="X76" s="4">
        <v>15</v>
      </c>
    </row>
    <row r="77" spans="2:24" x14ac:dyDescent="0.35">
      <c r="B77" s="343"/>
      <c r="C77" s="39">
        <v>36</v>
      </c>
      <c r="D77" s="4">
        <v>407</v>
      </c>
      <c r="E77" s="4">
        <v>589</v>
      </c>
      <c r="F77" s="4">
        <v>477</v>
      </c>
      <c r="G77" s="4">
        <v>314</v>
      </c>
      <c r="H77" s="4">
        <v>192</v>
      </c>
      <c r="J77" s="343"/>
      <c r="K77" s="39">
        <v>36</v>
      </c>
      <c r="L77" s="4">
        <v>78</v>
      </c>
      <c r="M77" s="4">
        <v>145</v>
      </c>
      <c r="N77" s="4">
        <v>105</v>
      </c>
      <c r="O77" s="4">
        <v>98</v>
      </c>
      <c r="P77" s="4">
        <v>64</v>
      </c>
      <c r="R77" s="343"/>
      <c r="S77" s="39">
        <v>36</v>
      </c>
      <c r="T77" s="4">
        <v>43</v>
      </c>
      <c r="U77" s="4">
        <v>80</v>
      </c>
      <c r="V77" s="4">
        <v>74</v>
      </c>
      <c r="W77" s="4">
        <v>53</v>
      </c>
      <c r="X77" s="4">
        <v>34</v>
      </c>
    </row>
    <row r="78" spans="2:24" x14ac:dyDescent="0.35">
      <c r="B78" s="343"/>
      <c r="C78" s="39">
        <v>32</v>
      </c>
      <c r="D78" s="4">
        <v>375</v>
      </c>
      <c r="E78" s="4">
        <v>516</v>
      </c>
      <c r="F78" s="4">
        <v>466</v>
      </c>
      <c r="G78" s="4">
        <v>338</v>
      </c>
      <c r="H78" s="4">
        <v>179</v>
      </c>
      <c r="J78" s="343"/>
      <c r="K78" s="39">
        <v>32</v>
      </c>
      <c r="L78" s="4">
        <v>77</v>
      </c>
      <c r="M78" s="4">
        <v>112</v>
      </c>
      <c r="N78" s="4">
        <v>131</v>
      </c>
      <c r="O78" s="4">
        <v>99</v>
      </c>
      <c r="P78" s="4">
        <v>70</v>
      </c>
      <c r="R78" s="343"/>
      <c r="S78" s="39">
        <v>32</v>
      </c>
      <c r="T78" s="4">
        <v>37</v>
      </c>
      <c r="U78" s="4">
        <v>78</v>
      </c>
      <c r="V78" s="4">
        <v>74</v>
      </c>
      <c r="W78" s="4">
        <v>58</v>
      </c>
      <c r="X78" s="4">
        <v>41</v>
      </c>
    </row>
    <row r="79" spans="2:24" x14ac:dyDescent="0.35">
      <c r="B79" s="343"/>
      <c r="C79" s="39">
        <v>28</v>
      </c>
      <c r="D79" s="4">
        <v>381</v>
      </c>
      <c r="E79" s="4">
        <v>615</v>
      </c>
      <c r="F79" s="4">
        <v>626</v>
      </c>
      <c r="G79" s="4">
        <v>476</v>
      </c>
      <c r="H79" s="4">
        <v>277</v>
      </c>
      <c r="J79" s="343"/>
      <c r="K79" s="39">
        <v>28</v>
      </c>
      <c r="L79" s="4">
        <v>79</v>
      </c>
      <c r="M79" s="4">
        <v>166</v>
      </c>
      <c r="N79" s="4">
        <v>152</v>
      </c>
      <c r="O79" s="4">
        <v>124</v>
      </c>
      <c r="P79" s="4">
        <v>91</v>
      </c>
      <c r="R79" s="343"/>
      <c r="S79" s="39">
        <v>28</v>
      </c>
      <c r="T79" s="4">
        <v>33</v>
      </c>
      <c r="U79" s="4">
        <v>78</v>
      </c>
      <c r="V79" s="4">
        <v>93</v>
      </c>
      <c r="W79" s="4">
        <v>66</v>
      </c>
      <c r="X79" s="4">
        <v>59</v>
      </c>
    </row>
    <row r="80" spans="2:24" x14ac:dyDescent="0.35">
      <c r="B80" s="343"/>
      <c r="C80" s="39">
        <v>24</v>
      </c>
      <c r="D80" s="4">
        <v>460</v>
      </c>
      <c r="E80" s="4">
        <v>702</v>
      </c>
      <c r="F80" s="4">
        <v>790</v>
      </c>
      <c r="G80" s="4">
        <v>563</v>
      </c>
      <c r="H80" s="4">
        <v>337</v>
      </c>
      <c r="J80" s="343"/>
      <c r="K80" s="39">
        <v>24</v>
      </c>
      <c r="L80" s="4">
        <v>154</v>
      </c>
      <c r="M80" s="4">
        <v>237</v>
      </c>
      <c r="N80" s="4">
        <v>247</v>
      </c>
      <c r="O80" s="4">
        <v>189</v>
      </c>
      <c r="P80" s="4">
        <v>111</v>
      </c>
      <c r="R80" s="343"/>
      <c r="S80" s="39">
        <v>24</v>
      </c>
      <c r="T80" s="4">
        <v>79</v>
      </c>
      <c r="U80" s="4">
        <v>146</v>
      </c>
      <c r="V80" s="4">
        <v>166</v>
      </c>
      <c r="W80" s="4">
        <v>123</v>
      </c>
      <c r="X80" s="4">
        <v>87</v>
      </c>
    </row>
    <row r="81" spans="2:24" x14ac:dyDescent="0.35">
      <c r="B81" s="343"/>
      <c r="C81" s="39">
        <v>20</v>
      </c>
      <c r="D81" s="4">
        <v>1204</v>
      </c>
      <c r="E81" s="4">
        <v>2004</v>
      </c>
      <c r="F81" s="4">
        <v>2135</v>
      </c>
      <c r="G81" s="4">
        <v>1623</v>
      </c>
      <c r="H81" s="4">
        <v>931</v>
      </c>
      <c r="J81" s="343"/>
      <c r="K81" s="39">
        <v>20</v>
      </c>
      <c r="L81" s="4">
        <v>319</v>
      </c>
      <c r="M81" s="4">
        <v>577</v>
      </c>
      <c r="N81" s="4">
        <v>596</v>
      </c>
      <c r="O81" s="4">
        <v>454</v>
      </c>
      <c r="P81" s="4">
        <v>274</v>
      </c>
      <c r="R81" s="343"/>
      <c r="S81" s="39">
        <v>20</v>
      </c>
      <c r="T81" s="4">
        <v>129</v>
      </c>
      <c r="U81" s="4">
        <v>236</v>
      </c>
      <c r="V81" s="4">
        <v>271</v>
      </c>
      <c r="W81" s="4">
        <v>199</v>
      </c>
      <c r="X81" s="4">
        <v>141</v>
      </c>
    </row>
    <row r="82" spans="2:24" x14ac:dyDescent="0.35">
      <c r="B82" s="343"/>
      <c r="C82" s="39">
        <v>16</v>
      </c>
      <c r="D82" s="4">
        <v>3880</v>
      </c>
      <c r="E82" s="4">
        <v>6326</v>
      </c>
      <c r="F82" s="4">
        <v>6276</v>
      </c>
      <c r="G82" s="4">
        <v>4397</v>
      </c>
      <c r="H82" s="4">
        <v>2309</v>
      </c>
      <c r="J82" s="343"/>
      <c r="K82" s="39">
        <v>16</v>
      </c>
      <c r="L82" s="4">
        <v>959</v>
      </c>
      <c r="M82" s="4">
        <v>1573</v>
      </c>
      <c r="N82" s="4">
        <v>1614</v>
      </c>
      <c r="O82" s="4">
        <v>1142</v>
      </c>
      <c r="P82" s="4">
        <v>649</v>
      </c>
      <c r="R82" s="343"/>
      <c r="S82" s="39">
        <v>16</v>
      </c>
      <c r="T82" s="4">
        <v>327</v>
      </c>
      <c r="U82" s="4">
        <v>566</v>
      </c>
      <c r="V82" s="4">
        <v>596</v>
      </c>
      <c r="W82" s="4">
        <v>408</v>
      </c>
      <c r="X82" s="4">
        <v>239</v>
      </c>
    </row>
    <row r="83" spans="2:24" x14ac:dyDescent="0.35">
      <c r="B83" s="343"/>
      <c r="C83" s="39">
        <v>12</v>
      </c>
      <c r="D83" s="4">
        <v>6888</v>
      </c>
      <c r="E83" s="4">
        <v>9068</v>
      </c>
      <c r="F83" s="4">
        <v>7599</v>
      </c>
      <c r="G83" s="4">
        <v>4813</v>
      </c>
      <c r="H83" s="4">
        <v>2509</v>
      </c>
      <c r="J83" s="343"/>
      <c r="K83" s="39">
        <v>12</v>
      </c>
      <c r="L83" s="4">
        <v>1672</v>
      </c>
      <c r="M83" s="4">
        <v>2426</v>
      </c>
      <c r="N83" s="4">
        <v>2208</v>
      </c>
      <c r="O83" s="4">
        <v>1506</v>
      </c>
      <c r="P83" s="4">
        <v>903</v>
      </c>
      <c r="R83" s="343"/>
      <c r="S83" s="39">
        <v>12</v>
      </c>
      <c r="T83" s="4">
        <v>479</v>
      </c>
      <c r="U83" s="4">
        <v>761</v>
      </c>
      <c r="V83" s="4">
        <v>715</v>
      </c>
      <c r="W83" s="4">
        <v>551</v>
      </c>
      <c r="X83" s="4">
        <v>331</v>
      </c>
    </row>
    <row r="84" spans="2:24" x14ac:dyDescent="0.35">
      <c r="B84" s="343"/>
      <c r="C84" s="39">
        <v>8</v>
      </c>
      <c r="D84" s="4">
        <v>5950</v>
      </c>
      <c r="E84" s="4">
        <v>6790</v>
      </c>
      <c r="F84" s="4">
        <v>5330</v>
      </c>
      <c r="G84" s="4">
        <v>3307</v>
      </c>
      <c r="H84" s="4">
        <v>1747</v>
      </c>
      <c r="J84" s="343"/>
      <c r="K84" s="39">
        <v>8</v>
      </c>
      <c r="L84" s="4">
        <v>1238</v>
      </c>
      <c r="M84" s="4">
        <v>1446</v>
      </c>
      <c r="N84" s="4">
        <v>1195</v>
      </c>
      <c r="O84" s="4">
        <v>704</v>
      </c>
      <c r="P84" s="4">
        <v>429</v>
      </c>
      <c r="R84" s="343"/>
      <c r="S84" s="39">
        <v>8</v>
      </c>
      <c r="T84" s="4">
        <v>288</v>
      </c>
      <c r="U84" s="4">
        <v>494</v>
      </c>
      <c r="V84" s="4">
        <v>471</v>
      </c>
      <c r="W84" s="4">
        <v>324</v>
      </c>
      <c r="X84" s="4">
        <v>212</v>
      </c>
    </row>
    <row r="85" spans="2:24" x14ac:dyDescent="0.35">
      <c r="B85" s="344"/>
      <c r="C85" s="39">
        <v>4</v>
      </c>
      <c r="D85" s="4">
        <v>740</v>
      </c>
      <c r="E85" s="4">
        <v>881</v>
      </c>
      <c r="F85" s="4">
        <v>653</v>
      </c>
      <c r="G85" s="4">
        <v>388</v>
      </c>
      <c r="H85" s="4">
        <v>212</v>
      </c>
      <c r="J85" s="344"/>
      <c r="K85" s="39">
        <v>4</v>
      </c>
      <c r="L85" s="4">
        <v>152</v>
      </c>
      <c r="M85" s="4">
        <v>216</v>
      </c>
      <c r="N85" s="4">
        <v>214</v>
      </c>
      <c r="O85" s="4">
        <v>160</v>
      </c>
      <c r="P85" s="4">
        <v>97</v>
      </c>
      <c r="R85" s="344"/>
      <c r="S85" s="39">
        <v>4</v>
      </c>
      <c r="T85" s="4">
        <v>41</v>
      </c>
      <c r="U85" s="4">
        <v>83</v>
      </c>
      <c r="V85" s="4">
        <v>90</v>
      </c>
      <c r="W85" s="4">
        <v>64</v>
      </c>
      <c r="X85" s="4">
        <v>30</v>
      </c>
    </row>
    <row r="86" spans="2:24" x14ac:dyDescent="0.35">
      <c r="B86" s="40">
        <v>0</v>
      </c>
      <c r="C86" s="39" t="s">
        <v>23</v>
      </c>
      <c r="D86" s="4">
        <v>726</v>
      </c>
      <c r="E86" s="4">
        <v>1670</v>
      </c>
      <c r="F86" s="4">
        <v>2348</v>
      </c>
      <c r="G86" s="4">
        <v>2336</v>
      </c>
      <c r="H86" s="4">
        <v>1884</v>
      </c>
      <c r="J86" s="40">
        <v>0</v>
      </c>
      <c r="K86" s="39" t="s">
        <v>23</v>
      </c>
      <c r="L86" s="4">
        <v>945</v>
      </c>
      <c r="M86" s="4">
        <v>2323</v>
      </c>
      <c r="N86" s="4">
        <v>3502</v>
      </c>
      <c r="O86" s="4">
        <v>3556</v>
      </c>
      <c r="P86" s="4">
        <v>2897</v>
      </c>
      <c r="R86" s="40">
        <v>0</v>
      </c>
      <c r="S86" s="39" t="s">
        <v>23</v>
      </c>
      <c r="T86" s="4">
        <v>757</v>
      </c>
      <c r="U86" s="4">
        <v>2196</v>
      </c>
      <c r="V86" s="4">
        <v>3417</v>
      </c>
      <c r="W86" s="4">
        <v>3726</v>
      </c>
      <c r="X86" s="4">
        <v>3007</v>
      </c>
    </row>
    <row r="87" spans="2:24" x14ac:dyDescent="0.35">
      <c r="B87" s="300" t="s">
        <v>2</v>
      </c>
      <c r="C87" s="302"/>
      <c r="D87" s="4">
        <f>SUM(D38:D86)</f>
        <v>101302</v>
      </c>
      <c r="E87" s="4">
        <f t="shared" ref="E87:H87" si="1">SUM(E38:E86)</f>
        <v>77973</v>
      </c>
      <c r="F87" s="4">
        <f t="shared" si="1"/>
        <v>51537</v>
      </c>
      <c r="G87" s="4">
        <f t="shared" si="1"/>
        <v>29959</v>
      </c>
      <c r="H87" s="4">
        <f t="shared" si="1"/>
        <v>15903</v>
      </c>
      <c r="J87" s="300" t="s">
        <v>2</v>
      </c>
      <c r="K87" s="302"/>
      <c r="L87" s="4">
        <f>SUM(L38:L86)</f>
        <v>13325</v>
      </c>
      <c r="M87" s="4">
        <f>SUM(M38:M86)</f>
        <v>15093</v>
      </c>
      <c r="N87" s="4">
        <f>SUM(N38:N86)</f>
        <v>13277</v>
      </c>
      <c r="O87" s="4">
        <f>SUM(O38:O86)</f>
        <v>9678</v>
      </c>
      <c r="P87" s="4">
        <f>SUM(P38:P86)</f>
        <v>6354</v>
      </c>
      <c r="R87" s="300" t="s">
        <v>2</v>
      </c>
      <c r="S87" s="302"/>
      <c r="T87" s="4">
        <f>SUM(T38:T86)</f>
        <v>2821</v>
      </c>
      <c r="U87" s="4">
        <f>SUM(U38:U86)</f>
        <v>5362</v>
      </c>
      <c r="V87" s="4">
        <f>SUM(V38:V86)</f>
        <v>6442</v>
      </c>
      <c r="W87" s="4">
        <f>SUM(W38:W86)</f>
        <v>5847</v>
      </c>
      <c r="X87" s="4">
        <f>SUM(X38:X86)</f>
        <v>4339</v>
      </c>
    </row>
    <row r="88" spans="2:24" x14ac:dyDescent="0.35">
      <c r="B88" s="300" t="s">
        <v>165</v>
      </c>
      <c r="C88" s="302"/>
      <c r="D88" s="4">
        <v>1939</v>
      </c>
      <c r="E88" s="4">
        <v>4955</v>
      </c>
      <c r="F88" s="4">
        <v>7938</v>
      </c>
      <c r="G88" s="4">
        <v>8966</v>
      </c>
      <c r="H88" s="4">
        <v>8003</v>
      </c>
      <c r="J88" s="300" t="s">
        <v>165</v>
      </c>
      <c r="K88" s="302"/>
      <c r="L88" s="4">
        <v>1939</v>
      </c>
      <c r="M88" s="4">
        <v>4955</v>
      </c>
      <c r="N88" s="4">
        <v>7938</v>
      </c>
      <c r="O88" s="4">
        <v>8966</v>
      </c>
      <c r="P88" s="4">
        <v>8003</v>
      </c>
      <c r="R88" s="300" t="s">
        <v>165</v>
      </c>
      <c r="S88" s="302"/>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49" zoomScaleNormal="85" workbookViewId="0">
      <selection activeCell="B3" sqref="B3:U4"/>
    </sheetView>
  </sheetViews>
  <sheetFormatPr defaultRowHeight="14.5" x14ac:dyDescent="0.35"/>
  <cols>
    <col min="6" max="6" width="9.1796875" customWidth="1"/>
  </cols>
  <sheetData>
    <row r="2" spans="2:29" ht="18.5" x14ac:dyDescent="0.45">
      <c r="B2" s="243" t="s">
        <v>1019</v>
      </c>
      <c r="C2" s="243"/>
      <c r="D2" s="243"/>
      <c r="E2" s="243"/>
      <c r="F2" s="243"/>
      <c r="G2" s="243"/>
      <c r="H2" s="243"/>
      <c r="I2" s="243"/>
      <c r="J2" s="243"/>
      <c r="K2" s="243"/>
      <c r="L2" s="243"/>
      <c r="M2" s="243"/>
      <c r="N2" s="243"/>
      <c r="O2" s="243"/>
      <c r="P2" s="243"/>
      <c r="Q2" s="243"/>
      <c r="R2" s="243"/>
      <c r="S2" s="243"/>
      <c r="T2" s="243"/>
      <c r="U2" s="243"/>
    </row>
    <row r="3" spans="2:29" ht="55.5" customHeight="1" x14ac:dyDescent="0.35">
      <c r="B3" s="346" t="s">
        <v>283</v>
      </c>
      <c r="C3" s="346"/>
      <c r="D3" s="346"/>
      <c r="E3" s="346"/>
      <c r="F3" s="346"/>
      <c r="G3" s="346"/>
      <c r="H3" s="346"/>
      <c r="I3" s="346"/>
      <c r="J3" s="346"/>
      <c r="K3" s="346"/>
      <c r="L3" s="346"/>
      <c r="M3" s="346"/>
      <c r="N3" s="346"/>
      <c r="O3" s="346"/>
      <c r="P3" s="346"/>
      <c r="Q3" s="346"/>
      <c r="R3" s="346"/>
      <c r="S3" s="346"/>
      <c r="T3" s="346"/>
      <c r="U3" s="346"/>
    </row>
    <row r="4" spans="2:29" ht="152.5" customHeight="1" x14ac:dyDescent="0.35">
      <c r="B4" s="346"/>
      <c r="C4" s="346"/>
      <c r="D4" s="346"/>
      <c r="E4" s="346"/>
      <c r="F4" s="346"/>
      <c r="G4" s="346"/>
      <c r="H4" s="346"/>
      <c r="I4" s="346"/>
      <c r="J4" s="346"/>
      <c r="K4" s="346"/>
      <c r="L4" s="346"/>
      <c r="M4" s="346"/>
      <c r="N4" s="346"/>
      <c r="O4" s="346"/>
      <c r="P4" s="346"/>
      <c r="Q4" s="346"/>
      <c r="R4" s="346"/>
      <c r="S4" s="346"/>
      <c r="T4" s="346"/>
      <c r="U4" s="346"/>
    </row>
    <row r="6" spans="2:29" x14ac:dyDescent="0.35">
      <c r="B6" s="235" t="s">
        <v>266</v>
      </c>
      <c r="C6" s="235"/>
      <c r="D6" s="235"/>
      <c r="E6" s="235"/>
      <c r="F6" s="235"/>
      <c r="G6" s="235"/>
      <c r="I6" s="236" t="s">
        <v>265</v>
      </c>
      <c r="J6" s="237"/>
      <c r="K6" s="237"/>
      <c r="L6" s="237"/>
      <c r="M6" s="237"/>
      <c r="N6" s="238"/>
      <c r="P6" s="235" t="s">
        <v>241</v>
      </c>
      <c r="Q6" s="235"/>
      <c r="R6" s="235"/>
      <c r="S6" s="235"/>
      <c r="T6" s="235"/>
      <c r="U6" s="235"/>
      <c r="W6" s="235" t="s">
        <v>224</v>
      </c>
      <c r="X6" s="235"/>
      <c r="Y6" s="235"/>
      <c r="Z6" s="235"/>
      <c r="AA6" s="235"/>
      <c r="AB6" s="235"/>
      <c r="AC6" s="235"/>
    </row>
    <row r="7" spans="2:29" x14ac:dyDescent="0.35">
      <c r="B7" s="265" t="s">
        <v>160</v>
      </c>
      <c r="C7" s="258" t="s">
        <v>16</v>
      </c>
      <c r="D7" s="258"/>
      <c r="E7" s="258"/>
      <c r="F7" s="258"/>
      <c r="G7" s="258"/>
      <c r="I7" s="272" t="s">
        <v>160</v>
      </c>
      <c r="J7" s="259" t="s">
        <v>16</v>
      </c>
      <c r="K7" s="261"/>
      <c r="L7" s="261"/>
      <c r="M7" s="261"/>
      <c r="N7" s="260"/>
      <c r="P7" s="272" t="s">
        <v>160</v>
      </c>
      <c r="Q7" s="259" t="s">
        <v>16</v>
      </c>
      <c r="R7" s="261"/>
      <c r="S7" s="261"/>
      <c r="T7" s="261"/>
      <c r="U7" s="260"/>
      <c r="W7" s="297" t="s">
        <v>2</v>
      </c>
      <c r="X7" s="297"/>
      <c r="Y7" s="258">
        <f>31971*4</f>
        <v>127884</v>
      </c>
      <c r="Z7" s="258"/>
      <c r="AA7" s="258"/>
      <c r="AB7" s="258"/>
      <c r="AC7" s="258"/>
    </row>
    <row r="8" spans="2:29" x14ac:dyDescent="0.35">
      <c r="B8" s="265"/>
      <c r="C8" s="2">
        <v>4</v>
      </c>
      <c r="D8" s="2">
        <v>6</v>
      </c>
      <c r="E8" s="2">
        <v>8</v>
      </c>
      <c r="F8" s="2">
        <v>10</v>
      </c>
      <c r="G8" s="2">
        <v>12</v>
      </c>
      <c r="I8" s="264"/>
      <c r="J8" s="2">
        <v>4</v>
      </c>
      <c r="K8" s="2">
        <v>6</v>
      </c>
      <c r="L8" s="2">
        <v>8</v>
      </c>
      <c r="M8" s="2">
        <v>10</v>
      </c>
      <c r="N8" s="2">
        <v>12</v>
      </c>
      <c r="P8" s="264"/>
      <c r="Q8" s="2">
        <v>4</v>
      </c>
      <c r="R8" s="2">
        <v>6</v>
      </c>
      <c r="S8" s="2">
        <v>8</v>
      </c>
      <c r="T8" s="2">
        <v>10</v>
      </c>
      <c r="U8" s="2">
        <v>12</v>
      </c>
      <c r="W8" s="297" t="s">
        <v>225</v>
      </c>
      <c r="X8" s="297"/>
      <c r="Y8" s="2" t="s">
        <v>166</v>
      </c>
      <c r="Z8" s="2" t="s">
        <v>167</v>
      </c>
      <c r="AA8" s="2" t="s">
        <v>168</v>
      </c>
      <c r="AB8" s="2" t="s">
        <v>169</v>
      </c>
      <c r="AC8" s="2" t="s">
        <v>170</v>
      </c>
    </row>
    <row r="9" spans="2:29" x14ac:dyDescent="0.35">
      <c r="B9" s="38" t="s">
        <v>175</v>
      </c>
      <c r="C9" s="43">
        <v>6.3883390318517183E-2</v>
      </c>
      <c r="D9" s="43">
        <v>3.2059186189889025E-2</v>
      </c>
      <c r="E9" s="43">
        <v>1.5471167369901548E-2</v>
      </c>
      <c r="F9" s="43">
        <v>6.3424947145877377E-3</v>
      </c>
      <c r="G9" s="43">
        <v>0</v>
      </c>
      <c r="I9" s="38" t="s">
        <v>175</v>
      </c>
      <c r="J9" s="43">
        <v>8.4507042253521125E-2</v>
      </c>
      <c r="K9" s="43">
        <v>4.9504950495049507E-2</v>
      </c>
      <c r="L9" s="43">
        <v>0</v>
      </c>
      <c r="M9" s="43">
        <v>0</v>
      </c>
      <c r="N9" s="43">
        <v>0</v>
      </c>
      <c r="P9" s="38" t="s">
        <v>175</v>
      </c>
      <c r="Q9" s="43">
        <v>3.2211624977505848E-2</v>
      </c>
      <c r="R9" s="43">
        <v>1.6029593094944512E-2</v>
      </c>
      <c r="S9" s="43">
        <v>1.2658227848101266E-2</v>
      </c>
      <c r="T9" s="43">
        <v>6.3424947145877377E-3</v>
      </c>
      <c r="U9" s="43">
        <v>0</v>
      </c>
      <c r="W9" s="272" t="s">
        <v>163</v>
      </c>
      <c r="X9" s="2" t="s">
        <v>222</v>
      </c>
      <c r="Y9" s="4">
        <f>SUM(C120:C132)</f>
        <v>65148</v>
      </c>
      <c r="Z9" s="4">
        <f>SUM(D120:D132)</f>
        <v>38768</v>
      </c>
      <c r="AA9" s="4">
        <f>SUM(E120:E132)</f>
        <v>19040</v>
      </c>
      <c r="AB9" s="4">
        <f>SUM(F120:F132)</f>
        <v>7848</v>
      </c>
      <c r="AC9" s="4">
        <f>SUM(G120:G132)</f>
        <v>2776</v>
      </c>
    </row>
    <row r="10" spans="2:29" x14ac:dyDescent="0.35">
      <c r="B10" s="38" t="s">
        <v>192</v>
      </c>
      <c r="C10" s="43">
        <v>7.4017708909795241E-2</v>
      </c>
      <c r="D10" s="43">
        <v>4.0392600981502449E-2</v>
      </c>
      <c r="E10" s="43">
        <v>2.2517911975435005E-2</v>
      </c>
      <c r="F10" s="43">
        <v>1.5345268542199489E-2</v>
      </c>
      <c r="G10" s="43">
        <v>0</v>
      </c>
      <c r="I10" s="38" t="s">
        <v>192</v>
      </c>
      <c r="J10" s="43">
        <v>0.12173913043478261</v>
      </c>
      <c r="K10" s="43">
        <v>6.5934065934065936E-2</v>
      </c>
      <c r="L10" s="43">
        <v>3.7735849056603772E-2</v>
      </c>
      <c r="M10" s="43">
        <v>5.8823529411764705E-2</v>
      </c>
      <c r="N10" s="43">
        <v>0</v>
      </c>
      <c r="P10" s="38" t="s">
        <v>192</v>
      </c>
      <c r="Q10" s="43">
        <v>3.2927504150525734E-2</v>
      </c>
      <c r="R10" s="43">
        <v>1.6232540581351453E-2</v>
      </c>
      <c r="S10" s="43">
        <v>7.164790174002047E-3</v>
      </c>
      <c r="T10" s="43">
        <v>1.0230179028132993E-2</v>
      </c>
      <c r="U10" s="43">
        <v>0</v>
      </c>
      <c r="W10" s="347"/>
      <c r="X10" s="2" t="s">
        <v>223</v>
      </c>
      <c r="Y10" s="4">
        <f>SUM(C157:C169)</f>
        <v>30828</v>
      </c>
      <c r="Z10" s="4">
        <f>SUM(D157:D169)</f>
        <v>30552</v>
      </c>
      <c r="AA10" s="4">
        <f>SUM(E157:E169)</f>
        <v>22971</v>
      </c>
      <c r="AB10" s="4">
        <f>SUM(F157:F169)</f>
        <v>13935</v>
      </c>
      <c r="AC10" s="4">
        <f>SUM(G157:G169)</f>
        <v>7236</v>
      </c>
    </row>
    <row r="11" spans="2:29" x14ac:dyDescent="0.35">
      <c r="B11" s="38" t="s">
        <v>194</v>
      </c>
      <c r="C11" s="43">
        <v>0.10608561681523054</v>
      </c>
      <c r="D11" s="43">
        <v>6.4160881015082591E-2</v>
      </c>
      <c r="E11" s="43">
        <v>2.7963525835866261E-2</v>
      </c>
      <c r="F11" s="43">
        <v>9.2449922958397542E-3</v>
      </c>
      <c r="G11" s="43">
        <v>0</v>
      </c>
      <c r="I11" s="38" t="s">
        <v>194</v>
      </c>
      <c r="J11" s="43">
        <v>0.12520593080724876</v>
      </c>
      <c r="K11" s="43">
        <v>6.1170212765957445E-2</v>
      </c>
      <c r="L11" s="43">
        <v>0.05</v>
      </c>
      <c r="M11" s="43">
        <v>6.3291139240506333E-2</v>
      </c>
      <c r="N11" s="43">
        <v>0</v>
      </c>
      <c r="P11" s="38" t="s">
        <v>194</v>
      </c>
      <c r="Q11" s="43">
        <v>4.2148123693188072E-2</v>
      </c>
      <c r="R11" s="43">
        <v>2.8728752693320564E-2</v>
      </c>
      <c r="S11" s="43">
        <v>9.7264437689969611E-3</v>
      </c>
      <c r="T11" s="43">
        <v>3.0816640986132513E-3</v>
      </c>
      <c r="U11" s="43">
        <v>0</v>
      </c>
      <c r="W11" s="347"/>
      <c r="X11" s="2" t="s">
        <v>262</v>
      </c>
      <c r="Y11" s="4">
        <f>SUM(C194:C206)</f>
        <v>5326</v>
      </c>
      <c r="Z11" s="4">
        <f>SUM(D194:D206)</f>
        <v>8653</v>
      </c>
      <c r="AA11" s="4">
        <f>SUM(E194:E206)</f>
        <v>9526</v>
      </c>
      <c r="AB11" s="4">
        <f>SUM(F194:F206)</f>
        <v>8176</v>
      </c>
      <c r="AC11" s="4">
        <f>SUM(G194:G206)</f>
        <v>5891</v>
      </c>
    </row>
    <row r="12" spans="2:29" x14ac:dyDescent="0.35">
      <c r="B12" s="38" t="s">
        <v>195</v>
      </c>
      <c r="C12" s="43">
        <v>0.13649186856953202</v>
      </c>
      <c r="D12" s="43">
        <v>8.0872418452036285E-2</v>
      </c>
      <c r="E12" s="43">
        <v>4.6700507614213196E-2</v>
      </c>
      <c r="F12" s="43">
        <v>1.5258215962441316E-2</v>
      </c>
      <c r="G12" s="43">
        <v>2.05761316872428E-3</v>
      </c>
      <c r="I12" s="38" t="s">
        <v>195</v>
      </c>
      <c r="J12" s="43">
        <v>0.17560462670872765</v>
      </c>
      <c r="K12" s="43">
        <v>0.13054187192118227</v>
      </c>
      <c r="L12" s="43">
        <v>3.5294117647058823E-2</v>
      </c>
      <c r="M12" s="43">
        <v>1.2500000000000001E-2</v>
      </c>
      <c r="N12" s="43">
        <v>1.9230769230769232E-2</v>
      </c>
      <c r="P12" s="38" t="s">
        <v>195</v>
      </c>
      <c r="Q12" s="43">
        <v>7.8078327248589444E-2</v>
      </c>
      <c r="R12" s="43">
        <v>4.1883806215016403E-2</v>
      </c>
      <c r="S12" s="43">
        <v>2.5380710659898477E-2</v>
      </c>
      <c r="T12" s="43">
        <v>7.0422535211267607E-3</v>
      </c>
      <c r="U12" s="43">
        <v>0</v>
      </c>
      <c r="W12" s="264"/>
      <c r="X12" s="2" t="s">
        <v>264</v>
      </c>
      <c r="Y12" s="4">
        <f>SUM(C49:C61)</f>
        <v>101302</v>
      </c>
      <c r="Z12" s="4">
        <f>SUM(D49:D61)</f>
        <v>77973</v>
      </c>
      <c r="AA12" s="4">
        <f>SUM(E49:E61)</f>
        <v>51537</v>
      </c>
      <c r="AB12" s="4">
        <f>SUM(F49:F61)</f>
        <v>29959</v>
      </c>
      <c r="AC12" s="4">
        <f>SUM(G49:G61)</f>
        <v>15903</v>
      </c>
    </row>
    <row r="13" spans="2:29" x14ac:dyDescent="0.35">
      <c r="B13" s="38" t="s">
        <v>193</v>
      </c>
      <c r="C13" s="43">
        <v>0.15515336902030757</v>
      </c>
      <c r="D13" s="43">
        <v>0.10511108257351998</v>
      </c>
      <c r="E13" s="43">
        <v>6.3989637305699482E-2</v>
      </c>
      <c r="F13" s="43">
        <v>3.7322274881516584E-2</v>
      </c>
      <c r="G13" s="43">
        <v>1.928374655647383E-2</v>
      </c>
      <c r="I13" s="38" t="s">
        <v>193</v>
      </c>
      <c r="J13" s="43">
        <v>0.22749822820694543</v>
      </c>
      <c r="K13" s="43">
        <v>0.17328042328042328</v>
      </c>
      <c r="L13" s="43">
        <v>0.12433661865049279</v>
      </c>
      <c r="M13" s="43">
        <v>7.0739549839228297E-2</v>
      </c>
      <c r="N13" s="43">
        <v>2.5830258302583026E-2</v>
      </c>
      <c r="P13" s="38" t="s">
        <v>193</v>
      </c>
      <c r="Q13" s="43">
        <v>7.9403517716033642E-2</v>
      </c>
      <c r="R13" s="43">
        <v>5.4449723898805702E-2</v>
      </c>
      <c r="S13" s="43">
        <v>3.2901554404145078E-2</v>
      </c>
      <c r="T13" s="43">
        <v>1.8364928909952605E-2</v>
      </c>
      <c r="U13" s="43">
        <v>9.6418732782369149E-3</v>
      </c>
      <c r="W13" s="297">
        <v>1</v>
      </c>
      <c r="X13" s="297"/>
      <c r="Y13" s="4">
        <f>SUM(C84:C96)</f>
        <v>13325</v>
      </c>
      <c r="Z13" s="4">
        <f>SUM(D84:D96)</f>
        <v>15093</v>
      </c>
      <c r="AA13" s="4">
        <f>SUM(E84:E96)</f>
        <v>13277</v>
      </c>
      <c r="AB13" s="4">
        <f>SUM(F84:F96)</f>
        <v>9678</v>
      </c>
      <c r="AC13" s="4">
        <f>SUM(G84:G96)</f>
        <v>6354</v>
      </c>
    </row>
    <row r="14" spans="2:29" x14ac:dyDescent="0.35">
      <c r="B14" s="38" t="s">
        <v>196</v>
      </c>
      <c r="C14" s="43">
        <v>0.20599848139711463</v>
      </c>
      <c r="D14" s="43">
        <v>0.14978920393485989</v>
      </c>
      <c r="E14" s="43">
        <v>0.10579211848717271</v>
      </c>
      <c r="F14" s="43">
        <v>5.9960215970446151E-2</v>
      </c>
      <c r="G14" s="43">
        <v>3.1380753138075312E-2</v>
      </c>
      <c r="I14" s="38" t="s">
        <v>196</v>
      </c>
      <c r="J14" s="43">
        <v>0.26148028092922743</v>
      </c>
      <c r="K14" s="43">
        <v>0.18912797281993204</v>
      </c>
      <c r="L14" s="43">
        <v>0.1453287197231834</v>
      </c>
      <c r="M14" s="43">
        <v>9.8070739549839234E-2</v>
      </c>
      <c r="N14" s="43">
        <v>4.9295774647887321E-2</v>
      </c>
      <c r="P14" s="38" t="s">
        <v>196</v>
      </c>
      <c r="Q14" s="43">
        <v>0.12406985573272589</v>
      </c>
      <c r="R14" s="43">
        <v>8.3409109696618994E-2</v>
      </c>
      <c r="S14" s="43">
        <v>5.8450145464162918E-2</v>
      </c>
      <c r="T14" s="43">
        <v>3.5237283319124749E-2</v>
      </c>
      <c r="U14" s="43">
        <v>1.4644351464435146E-2</v>
      </c>
      <c r="W14" s="297" t="s">
        <v>164</v>
      </c>
      <c r="X14" s="297"/>
      <c r="Y14" s="4">
        <f>SUM(C102:C114)</f>
        <v>2821</v>
      </c>
      <c r="Z14" s="4">
        <f>SUM(D102:D114)</f>
        <v>5362</v>
      </c>
      <c r="AA14" s="4">
        <f>SUM(E102:E114)</f>
        <v>6442</v>
      </c>
      <c r="AB14" s="4">
        <f>SUM(F102:F114)</f>
        <v>5847</v>
      </c>
      <c r="AC14" s="4">
        <f>SUM(G102:G114)</f>
        <v>4339</v>
      </c>
    </row>
    <row r="15" spans="2:29" x14ac:dyDescent="0.35">
      <c r="B15" s="38" t="s">
        <v>198</v>
      </c>
      <c r="C15" s="43">
        <v>0.24594831362242664</v>
      </c>
      <c r="D15" s="43">
        <v>0.17517384228436161</v>
      </c>
      <c r="E15" s="43">
        <v>0.12421340629274966</v>
      </c>
      <c r="F15" s="43">
        <v>7.7728776185226015E-2</v>
      </c>
      <c r="G15" s="43">
        <v>2.8723404255319149E-2</v>
      </c>
      <c r="I15" s="38" t="s">
        <v>198</v>
      </c>
      <c r="J15" s="43">
        <v>0.29641283826305853</v>
      </c>
      <c r="K15" s="43">
        <v>0.22078907435508346</v>
      </c>
      <c r="L15" s="43">
        <v>0.15364238410596026</v>
      </c>
      <c r="M15" s="43">
        <v>7.9896907216494839E-2</v>
      </c>
      <c r="N15" s="43">
        <v>4.2056074766355138E-2</v>
      </c>
      <c r="P15" s="38" t="s">
        <v>198</v>
      </c>
      <c r="Q15" s="43">
        <v>0.18199737187910645</v>
      </c>
      <c r="R15" s="43">
        <v>0.12309513241603788</v>
      </c>
      <c r="S15" s="43">
        <v>8.1532147742818056E-2</v>
      </c>
      <c r="T15" s="43">
        <v>5.1267916207276734E-2</v>
      </c>
      <c r="U15" s="43">
        <v>2.021276595744681E-2</v>
      </c>
    </row>
    <row r="16" spans="2:29" x14ac:dyDescent="0.35">
      <c r="B16" s="38" t="s">
        <v>199</v>
      </c>
      <c r="C16" s="43">
        <v>0.29496243923994697</v>
      </c>
      <c r="D16" s="43">
        <v>0.22068223908238246</v>
      </c>
      <c r="E16" s="43">
        <v>0.16728022382565161</v>
      </c>
      <c r="F16" s="43">
        <v>0.12470615890926187</v>
      </c>
      <c r="G16" s="43">
        <v>8.0796777081468221E-2</v>
      </c>
      <c r="I16" s="38" t="s">
        <v>199</v>
      </c>
      <c r="J16" s="43">
        <v>0.36459948320413438</v>
      </c>
      <c r="K16" s="43">
        <v>0.27994839660892001</v>
      </c>
      <c r="L16" s="43">
        <v>0.22419783363989373</v>
      </c>
      <c r="M16" s="43">
        <v>0.17407071622846781</v>
      </c>
      <c r="N16" s="43">
        <v>0.10589410589410589</v>
      </c>
      <c r="P16" s="38" t="s">
        <v>199</v>
      </c>
      <c r="Q16" s="43">
        <v>0.21070849904256886</v>
      </c>
      <c r="R16" s="43">
        <v>0.15867136627038653</v>
      </c>
      <c r="S16" s="43">
        <v>0.11942276542482698</v>
      </c>
      <c r="T16" s="43">
        <v>8.838740009402915E-2</v>
      </c>
      <c r="U16" s="43">
        <v>5.4386750223813785E-2</v>
      </c>
      <c r="W16" s="235" t="s">
        <v>238</v>
      </c>
      <c r="X16" s="235"/>
      <c r="Y16" s="235"/>
      <c r="Z16" s="235"/>
      <c r="AA16" s="235"/>
      <c r="AB16" s="235"/>
    </row>
    <row r="17" spans="2:34" x14ac:dyDescent="0.35">
      <c r="B17" s="38" t="s">
        <v>197</v>
      </c>
      <c r="C17" s="43">
        <v>0.39221085759244689</v>
      </c>
      <c r="D17" s="43">
        <v>0.31728691476590637</v>
      </c>
      <c r="E17" s="43">
        <v>0.25312091309000118</v>
      </c>
      <c r="F17" s="43">
        <v>0.19269102990033221</v>
      </c>
      <c r="G17" s="43">
        <v>0.14043209876543211</v>
      </c>
      <c r="I17" s="38" t="s">
        <v>197</v>
      </c>
      <c r="J17" s="43">
        <v>0.44867358708189159</v>
      </c>
      <c r="K17" s="43">
        <v>0.37533875338753386</v>
      </c>
      <c r="L17" s="43">
        <v>0.28501787455313615</v>
      </c>
      <c r="M17" s="43">
        <v>0.23558783477076714</v>
      </c>
      <c r="N17" s="43">
        <v>0.17421335379892555</v>
      </c>
      <c r="P17" s="38" t="s">
        <v>197</v>
      </c>
      <c r="Q17" s="43">
        <v>0.32258064516129031</v>
      </c>
      <c r="R17" s="43">
        <v>0.25294117647058822</v>
      </c>
      <c r="S17" s="43">
        <v>0.19640946379740815</v>
      </c>
      <c r="T17" s="43">
        <v>0.14501661129568105</v>
      </c>
      <c r="U17" s="43">
        <v>0.10617283950617284</v>
      </c>
      <c r="W17" s="322" t="s">
        <v>239</v>
      </c>
      <c r="X17" s="258" t="s">
        <v>16</v>
      </c>
      <c r="Y17" s="258"/>
      <c r="Z17" s="258"/>
      <c r="AA17" s="258"/>
      <c r="AB17" s="258"/>
    </row>
    <row r="18" spans="2:34" x14ac:dyDescent="0.35">
      <c r="B18" s="38" t="s">
        <v>200</v>
      </c>
      <c r="C18" s="43">
        <v>0.4432558139534884</v>
      </c>
      <c r="D18" s="43">
        <v>0.37102362204724409</v>
      </c>
      <c r="E18" s="43">
        <v>0.29600811907983759</v>
      </c>
      <c r="F18" s="43">
        <v>0.21474517565561604</v>
      </c>
      <c r="G18" s="43">
        <v>0.16176470588235292</v>
      </c>
      <c r="I18" s="38" t="s">
        <v>200</v>
      </c>
      <c r="J18" s="43">
        <v>0.47976878612716761</v>
      </c>
      <c r="K18" s="43">
        <v>0.39204545454545453</v>
      </c>
      <c r="L18" s="43">
        <v>0.31783601014370244</v>
      </c>
      <c r="M18" s="43">
        <v>0.22687224669603523</v>
      </c>
      <c r="N18" s="43">
        <v>0.13848631239935588</v>
      </c>
      <c r="P18" s="38" t="s">
        <v>200</v>
      </c>
      <c r="Q18" s="43">
        <v>0.40465116279069768</v>
      </c>
      <c r="R18" s="43">
        <v>0.33921259842519685</v>
      </c>
      <c r="S18" s="43">
        <v>0.26251691474966171</v>
      </c>
      <c r="T18" s="43">
        <v>0.18852053438891639</v>
      </c>
      <c r="U18" s="43">
        <v>0.13321799307958476</v>
      </c>
      <c r="W18" s="322"/>
      <c r="X18" s="2">
        <v>4</v>
      </c>
      <c r="Y18" s="2">
        <v>6</v>
      </c>
      <c r="Z18" s="2">
        <v>8</v>
      </c>
      <c r="AA18" s="2">
        <v>10</v>
      </c>
      <c r="AB18" s="2">
        <v>12</v>
      </c>
    </row>
    <row r="19" spans="2:34" x14ac:dyDescent="0.35">
      <c r="B19" s="38" t="s">
        <v>219</v>
      </c>
      <c r="C19" s="43">
        <v>0.51805054151624552</v>
      </c>
      <c r="D19" s="43">
        <v>0.44064901793339029</v>
      </c>
      <c r="E19" s="43">
        <v>0.38120450033090669</v>
      </c>
      <c r="F19" s="43">
        <v>0.32600992204110563</v>
      </c>
      <c r="G19" s="43">
        <v>0.28899082568807344</v>
      </c>
      <c r="I19" s="38" t="s">
        <v>219</v>
      </c>
      <c r="J19" s="43">
        <v>0.5516888433981576</v>
      </c>
      <c r="K19" s="43">
        <v>0.50159744408945683</v>
      </c>
      <c r="L19" s="43">
        <v>0.41858574911947982</v>
      </c>
      <c r="M19" s="43">
        <v>0.36750130412102244</v>
      </c>
      <c r="N19" s="43">
        <v>0.30217669654289375</v>
      </c>
      <c r="P19" s="38" t="s">
        <v>219</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35">
      <c r="B20" s="38" t="s">
        <v>220</v>
      </c>
      <c r="C20" s="43">
        <v>0.66867469879518071</v>
      </c>
      <c r="D20" s="43">
        <v>0.66595744680851054</v>
      </c>
      <c r="E20" s="43">
        <v>0.58312020460358061</v>
      </c>
      <c r="F20" s="43">
        <v>0.5236406619385342</v>
      </c>
      <c r="G20" s="43">
        <v>0.49324324324324326</v>
      </c>
      <c r="I20" s="38" t="s">
        <v>220</v>
      </c>
      <c r="J20" s="43">
        <v>0.71511627906976749</v>
      </c>
      <c r="K20" s="43">
        <v>0.6541710665258712</v>
      </c>
      <c r="L20" s="43">
        <v>0.59143710587454368</v>
      </c>
      <c r="M20" s="43">
        <v>0.51777916406737368</v>
      </c>
      <c r="N20" s="43">
        <v>0.45178640030733769</v>
      </c>
      <c r="P20" s="38" t="s">
        <v>220</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35">
      <c r="B21" s="38" t="s">
        <v>221</v>
      </c>
      <c r="C21" s="43">
        <v>0.8</v>
      </c>
      <c r="D21" s="43">
        <v>0.62068965517241381</v>
      </c>
      <c r="E21" s="43">
        <v>0.65454545454545454</v>
      </c>
      <c r="F21" s="43">
        <v>0.60759493670886067</v>
      </c>
      <c r="G21" s="43">
        <v>0.51851851851851849</v>
      </c>
      <c r="I21" s="38" t="s">
        <v>221</v>
      </c>
      <c r="J21" s="43">
        <v>0.83783783783783783</v>
      </c>
      <c r="K21" s="43">
        <v>0.75206611570247939</v>
      </c>
      <c r="L21" s="43">
        <v>0.72558139534883725</v>
      </c>
      <c r="M21" s="43">
        <v>0.67355371900826444</v>
      </c>
      <c r="N21" s="43">
        <v>0.56497175141242939</v>
      </c>
      <c r="P21" s="38" t="s">
        <v>221</v>
      </c>
      <c r="Q21" s="43">
        <v>0.8</v>
      </c>
      <c r="R21" s="43">
        <v>0.62068965517241381</v>
      </c>
      <c r="S21" s="43">
        <v>0.65454545454545454</v>
      </c>
      <c r="T21" s="43">
        <v>0.59493670886075944</v>
      </c>
      <c r="U21" s="43">
        <v>0.51851851851851849</v>
      </c>
      <c r="W21" s="22" t="s">
        <v>240</v>
      </c>
      <c r="X21" s="48">
        <v>0.68163804491413471</v>
      </c>
      <c r="Y21" s="48">
        <v>0.74625550660792961</v>
      </c>
      <c r="Z21" s="48">
        <v>0.77292965271593939</v>
      </c>
      <c r="AA21" s="48">
        <v>0.80906921241050123</v>
      </c>
      <c r="AB21" s="48">
        <v>0.83725135623869795</v>
      </c>
    </row>
    <row r="22" spans="2:34" x14ac:dyDescent="0.35">
      <c r="B22" s="38" t="s">
        <v>202</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247</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202</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35">
      <c r="B23" t="s">
        <v>246</v>
      </c>
      <c r="C23" s="44"/>
      <c r="D23" s="44"/>
      <c r="E23" s="44"/>
      <c r="F23" s="44"/>
      <c r="G23" s="44"/>
      <c r="I23" s="38" t="s">
        <v>248</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245</v>
      </c>
      <c r="Q23" s="44"/>
      <c r="R23" s="44"/>
      <c r="S23" s="44"/>
      <c r="T23" s="44"/>
      <c r="U23" s="44"/>
      <c r="W23" s="296" t="s">
        <v>276</v>
      </c>
      <c r="X23" s="296"/>
      <c r="Y23" s="296"/>
      <c r="Z23" s="296"/>
      <c r="AA23" s="296"/>
      <c r="AB23" s="296"/>
      <c r="AC23" s="296"/>
      <c r="AD23" s="296"/>
    </row>
    <row r="24" spans="2:34" x14ac:dyDescent="0.35">
      <c r="W24" s="300" t="s">
        <v>16</v>
      </c>
      <c r="X24" s="301"/>
      <c r="Y24" s="302"/>
      <c r="Z24" s="55">
        <v>4</v>
      </c>
      <c r="AA24" s="55">
        <v>6</v>
      </c>
      <c r="AB24" s="55">
        <v>8</v>
      </c>
      <c r="AC24" s="55">
        <v>10</v>
      </c>
      <c r="AD24" s="55">
        <v>12</v>
      </c>
      <c r="AE24" s="345" t="s">
        <v>282</v>
      </c>
      <c r="AF24" s="345"/>
    </row>
    <row r="25" spans="2:34" x14ac:dyDescent="0.35">
      <c r="B25" s="235" t="s">
        <v>242</v>
      </c>
      <c r="C25" s="235"/>
      <c r="D25" s="235"/>
      <c r="E25" s="235"/>
      <c r="F25" s="235"/>
      <c r="G25" s="235"/>
      <c r="I25" s="235" t="s">
        <v>243</v>
      </c>
      <c r="J25" s="235"/>
      <c r="K25" s="235"/>
      <c r="L25" s="235"/>
      <c r="M25" s="235"/>
      <c r="N25" s="235"/>
      <c r="P25" s="235" t="s">
        <v>244</v>
      </c>
      <c r="Q25" s="235"/>
      <c r="R25" s="235"/>
      <c r="S25" s="235"/>
      <c r="T25" s="235"/>
      <c r="U25" s="235"/>
      <c r="W25" s="2" t="s">
        <v>249</v>
      </c>
      <c r="X25" s="2"/>
      <c r="Y25" s="2"/>
      <c r="Z25" s="258">
        <v>9200</v>
      </c>
      <c r="AA25" s="258"/>
      <c r="AB25" s="258"/>
      <c r="AC25" s="258"/>
      <c r="AD25" s="258"/>
      <c r="AE25" s="345"/>
      <c r="AF25" s="345"/>
    </row>
    <row r="26" spans="2:34" x14ac:dyDescent="0.35">
      <c r="B26" s="265" t="s">
        <v>160</v>
      </c>
      <c r="C26" s="258" t="s">
        <v>16</v>
      </c>
      <c r="D26" s="258"/>
      <c r="E26" s="258"/>
      <c r="F26" s="258"/>
      <c r="G26" s="258"/>
      <c r="I26" s="265" t="s">
        <v>160</v>
      </c>
      <c r="J26" s="258" t="s">
        <v>16</v>
      </c>
      <c r="K26" s="258"/>
      <c r="L26" s="258"/>
      <c r="M26" s="258"/>
      <c r="N26" s="258"/>
      <c r="P26" s="265" t="s">
        <v>160</v>
      </c>
      <c r="Q26" s="258" t="s">
        <v>16</v>
      </c>
      <c r="R26" s="258"/>
      <c r="S26" s="258"/>
      <c r="T26" s="258"/>
      <c r="U26" s="258"/>
      <c r="V26" t="s">
        <v>263</v>
      </c>
      <c r="W26" s="242" t="s">
        <v>278</v>
      </c>
      <c r="X26" s="242"/>
      <c r="Y26" s="242"/>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217</v>
      </c>
      <c r="AF26" s="2" t="s">
        <v>273</v>
      </c>
    </row>
    <row r="27" spans="2:34" x14ac:dyDescent="0.35">
      <c r="B27" s="265"/>
      <c r="C27" s="2">
        <v>4</v>
      </c>
      <c r="D27" s="2">
        <v>6</v>
      </c>
      <c r="E27" s="2">
        <v>8</v>
      </c>
      <c r="F27" s="2">
        <v>10</v>
      </c>
      <c r="G27" s="2">
        <v>12</v>
      </c>
      <c r="I27" s="265"/>
      <c r="J27" s="2">
        <v>4</v>
      </c>
      <c r="K27" s="2">
        <v>6</v>
      </c>
      <c r="L27" s="2">
        <v>8</v>
      </c>
      <c r="M27" s="2">
        <v>10</v>
      </c>
      <c r="N27" s="2">
        <v>12</v>
      </c>
      <c r="P27" s="265"/>
      <c r="Q27" s="2">
        <v>4</v>
      </c>
      <c r="R27" s="2">
        <v>6</v>
      </c>
      <c r="S27" s="2">
        <v>8</v>
      </c>
      <c r="T27" s="2">
        <v>10</v>
      </c>
      <c r="U27" s="2">
        <v>12</v>
      </c>
      <c r="W27" s="242" t="s">
        <v>279</v>
      </c>
      <c r="X27" s="242"/>
      <c r="Y27" s="242"/>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197</v>
      </c>
      <c r="AF27" s="57" t="s">
        <v>220</v>
      </c>
    </row>
    <row r="28" spans="2:34" x14ac:dyDescent="0.35">
      <c r="B28" s="38" t="s">
        <v>175</v>
      </c>
      <c r="C28" s="43">
        <v>7.5157146761410221E-2</v>
      </c>
      <c r="D28" s="43">
        <v>5.0991501416430593E-2</v>
      </c>
      <c r="E28" s="43">
        <v>3.048780487804878E-2</v>
      </c>
      <c r="F28" s="43">
        <v>1.8518518518518517E-2</v>
      </c>
      <c r="G28" s="43">
        <v>0</v>
      </c>
      <c r="I28" s="38" t="s">
        <v>175</v>
      </c>
      <c r="J28" s="43">
        <v>4.6210720887245843E-2</v>
      </c>
      <c r="K28" s="43">
        <v>1.8264840182648401E-2</v>
      </c>
      <c r="L28" s="43">
        <v>1.1627906976744186E-2</v>
      </c>
      <c r="M28" s="43">
        <v>4.7393364928909956E-3</v>
      </c>
      <c r="N28" s="43">
        <v>0</v>
      </c>
      <c r="P28" s="38" t="s">
        <v>175</v>
      </c>
      <c r="Q28" s="43">
        <v>1.8181818181818181E-2</v>
      </c>
      <c r="R28" s="43">
        <v>1.5444015444015444E-2</v>
      </c>
      <c r="S28" s="43">
        <v>9.852216748768473E-3</v>
      </c>
      <c r="T28" s="43">
        <v>4.807692307692308E-3</v>
      </c>
      <c r="U28" s="43">
        <v>0</v>
      </c>
      <c r="W28" s="242" t="s">
        <v>250</v>
      </c>
      <c r="X28" s="242"/>
      <c r="Y28" s="242"/>
      <c r="Z28" s="258">
        <v>3900</v>
      </c>
      <c r="AA28" s="258"/>
      <c r="AB28" s="258"/>
      <c r="AC28" s="258"/>
      <c r="AD28" s="258"/>
      <c r="AE28" s="348" t="s">
        <v>281</v>
      </c>
      <c r="AF28" s="316"/>
      <c r="AG28" s="316"/>
      <c r="AH28" s="316"/>
    </row>
    <row r="29" spans="2:34" x14ac:dyDescent="0.35">
      <c r="B29" s="38" t="s">
        <v>192</v>
      </c>
      <c r="C29" s="43">
        <v>8.3982319511681752E-2</v>
      </c>
      <c r="D29" s="43">
        <v>5.145929339477727E-2</v>
      </c>
      <c r="E29" s="43">
        <v>3.5830618892508145E-2</v>
      </c>
      <c r="F29" s="43">
        <v>4.4776119402985072E-2</v>
      </c>
      <c r="G29" s="43">
        <v>0</v>
      </c>
      <c r="I29" s="38" t="s">
        <v>192</v>
      </c>
      <c r="J29" s="43">
        <v>5.8188643829188175E-2</v>
      </c>
      <c r="K29" s="43">
        <v>3.5211267605633798E-2</v>
      </c>
      <c r="L29" s="43">
        <v>2.3752969121140142E-2</v>
      </c>
      <c r="M29" s="43">
        <v>1.06951871657754E-2</v>
      </c>
      <c r="N29" s="43">
        <v>0</v>
      </c>
      <c r="P29" s="38" t="s">
        <v>192</v>
      </c>
      <c r="Q29" s="43">
        <v>3.4682080924855488E-2</v>
      </c>
      <c r="R29" s="43">
        <v>1.4164305949008499E-2</v>
      </c>
      <c r="S29" s="43">
        <v>4.0160642570281121E-3</v>
      </c>
      <c r="T29" s="43">
        <v>7.2992700729927005E-3</v>
      </c>
      <c r="U29" s="43">
        <v>0</v>
      </c>
      <c r="W29" s="242" t="s">
        <v>280</v>
      </c>
      <c r="X29" s="242"/>
      <c r="Y29" s="242"/>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35">
      <c r="B30" s="38" t="s">
        <v>194</v>
      </c>
      <c r="C30" s="43">
        <v>0.11762723289518032</v>
      </c>
      <c r="D30" s="43">
        <v>7.6923076923076927E-2</v>
      </c>
      <c r="E30" s="43">
        <v>4.8865619546247824E-2</v>
      </c>
      <c r="F30" s="43">
        <v>0</v>
      </c>
      <c r="G30" s="43">
        <v>0</v>
      </c>
      <c r="I30" s="38" t="s">
        <v>194</v>
      </c>
      <c r="J30" s="43">
        <v>8.9662838088180805E-2</v>
      </c>
      <c r="K30" s="43">
        <v>5.4958938723941884E-2</v>
      </c>
      <c r="L30" s="43">
        <v>1.9580419580419582E-2</v>
      </c>
      <c r="M30" s="43">
        <v>1.7730496453900707E-2</v>
      </c>
      <c r="N30" s="43">
        <v>0</v>
      </c>
      <c r="P30" s="38" t="s">
        <v>194</v>
      </c>
      <c r="Q30" s="43">
        <v>5.2863436123348019E-2</v>
      </c>
      <c r="R30" s="43">
        <v>3.4403669724770644E-2</v>
      </c>
      <c r="S30" s="43">
        <v>1.1204481792717087E-2</v>
      </c>
      <c r="T30" s="43">
        <v>4.2016806722689074E-3</v>
      </c>
      <c r="U30" s="43">
        <v>0</v>
      </c>
      <c r="W30" s="242" t="s">
        <v>251</v>
      </c>
      <c r="X30" s="242"/>
      <c r="Y30" s="242"/>
      <c r="Z30" s="258">
        <v>-1300</v>
      </c>
      <c r="AA30" s="258"/>
      <c r="AB30" s="258"/>
      <c r="AC30" s="258"/>
      <c r="AD30" s="258"/>
      <c r="AE30" s="348" t="s">
        <v>259</v>
      </c>
      <c r="AF30" s="316"/>
      <c r="AG30" s="316"/>
      <c r="AH30" s="316"/>
    </row>
    <row r="31" spans="2:34" x14ac:dyDescent="0.35">
      <c r="B31" s="38" t="s">
        <v>195</v>
      </c>
      <c r="C31" s="43">
        <v>0.1499621307750568</v>
      </c>
      <c r="D31" s="43">
        <v>9.7427903351519879E-2</v>
      </c>
      <c r="E31" s="43">
        <v>7.4554294975688815E-2</v>
      </c>
      <c r="F31" s="43">
        <v>4.8000000000000001E-2</v>
      </c>
      <c r="G31" s="43">
        <v>0</v>
      </c>
      <c r="I31" s="38" t="s">
        <v>195</v>
      </c>
      <c r="J31" s="43">
        <v>0.11477721376198532</v>
      </c>
      <c r="K31" s="43">
        <v>6.8499758803666183E-2</v>
      </c>
      <c r="L31" s="43">
        <v>4.0369088811995385E-2</v>
      </c>
      <c r="M31" s="43">
        <v>1.4124293785310734E-2</v>
      </c>
      <c r="N31" s="43">
        <v>0</v>
      </c>
      <c r="P31" s="38" t="s">
        <v>195</v>
      </c>
      <c r="Q31" s="43">
        <v>8.5616438356164379E-2</v>
      </c>
      <c r="R31" s="43">
        <v>4.9815498154981555E-2</v>
      </c>
      <c r="S31" s="43">
        <v>2.2633744855967079E-2</v>
      </c>
      <c r="T31" s="43">
        <v>5.3619302949061663E-3</v>
      </c>
      <c r="U31" s="43">
        <v>3.663003663003663E-3</v>
      </c>
      <c r="W31" s="242" t="s">
        <v>274</v>
      </c>
      <c r="X31" s="242"/>
      <c r="Y31" s="242"/>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288</v>
      </c>
    </row>
    <row r="32" spans="2:34" x14ac:dyDescent="0.35">
      <c r="B32" s="38" t="s">
        <v>193</v>
      </c>
      <c r="C32" s="43">
        <v>0.17049481559259747</v>
      </c>
      <c r="D32" s="43">
        <v>0.12263552113748889</v>
      </c>
      <c r="E32" s="43">
        <v>8.6971830985915488E-2</v>
      </c>
      <c r="F32" s="43">
        <v>6.3473053892215567E-2</v>
      </c>
      <c r="G32" s="43">
        <v>4.2253521126760563E-2</v>
      </c>
      <c r="I32" s="38" t="s">
        <v>193</v>
      </c>
      <c r="J32" s="43">
        <v>0.13223601618077835</v>
      </c>
      <c r="K32" s="43">
        <v>9.2930633919681385E-2</v>
      </c>
      <c r="L32" s="43">
        <v>5.5011520737327194E-2</v>
      </c>
      <c r="M32" s="43">
        <v>3.2828282828282832E-2</v>
      </c>
      <c r="N32" s="43">
        <v>1.1006289308176102E-2</v>
      </c>
      <c r="P32" s="38" t="s">
        <v>193</v>
      </c>
      <c r="Q32" s="43">
        <v>9.3722369584438553E-2</v>
      </c>
      <c r="R32" s="43">
        <v>6.6427289048473975E-2</v>
      </c>
      <c r="S32" s="43">
        <v>3.9772727272727272E-2</v>
      </c>
      <c r="T32" s="43">
        <v>2.1943573667711599E-2</v>
      </c>
      <c r="U32" s="43">
        <v>1.9900497512437811E-2</v>
      </c>
      <c r="W32" s="242" t="s">
        <v>275</v>
      </c>
      <c r="X32" s="242"/>
      <c r="Y32" s="242"/>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35">
      <c r="B33" s="38" t="s">
        <v>196</v>
      </c>
      <c r="C33" s="43">
        <v>0.22385211687537268</v>
      </c>
      <c r="D33" s="43">
        <v>0.17250982961992137</v>
      </c>
      <c r="E33" s="43">
        <v>0.13121406831247887</v>
      </c>
      <c r="F33" s="43">
        <v>8.3916083916083919E-2</v>
      </c>
      <c r="G33" s="43">
        <v>4.1841004184100417E-2</v>
      </c>
      <c r="I33" s="38" t="s">
        <v>196</v>
      </c>
      <c r="J33" s="43">
        <v>0.18048062775870524</v>
      </c>
      <c r="K33" s="43">
        <v>0.13723831676887291</v>
      </c>
      <c r="L33" s="43">
        <v>9.7865853658536589E-2</v>
      </c>
      <c r="M33" s="43">
        <v>5.6543837357052096E-2</v>
      </c>
      <c r="N33" s="43">
        <v>3.5937499999999997E-2</v>
      </c>
      <c r="P33" s="38" t="s">
        <v>196</v>
      </c>
      <c r="Q33" s="43">
        <v>0.14144271570014144</v>
      </c>
      <c r="R33" s="43">
        <v>8.7025316455696194E-2</v>
      </c>
      <c r="S33" s="43">
        <v>6.8679245283018872E-2</v>
      </c>
      <c r="T33" s="43">
        <v>4.0254237288135597E-2</v>
      </c>
      <c r="U33" s="43">
        <v>2.1621621621621623E-2</v>
      </c>
      <c r="W33" s="242" t="s">
        <v>260</v>
      </c>
      <c r="X33" s="242"/>
      <c r="Y33" s="242"/>
      <c r="Z33" s="64">
        <f>Z32-Z31</f>
        <v>-324.17542101788422</v>
      </c>
      <c r="AA33" s="64">
        <f>AA32-AA31</f>
        <v>109.33979302523676</v>
      </c>
      <c r="AB33" s="64">
        <f>AB32-AB31</f>
        <v>552.40984474505626</v>
      </c>
      <c r="AC33" s="64">
        <f>AC32-AC31</f>
        <v>698.8068724752444</v>
      </c>
      <c r="AD33" s="64">
        <f>AD32-AD31</f>
        <v>880.66379246102679</v>
      </c>
    </row>
    <row r="34" spans="2:30" x14ac:dyDescent="0.35">
      <c r="B34" s="38" t="s">
        <v>198</v>
      </c>
      <c r="C34" s="43">
        <v>0.26071306136441552</v>
      </c>
      <c r="D34" s="43">
        <v>0.19838661487899611</v>
      </c>
      <c r="E34" s="43">
        <v>0.15367316341829085</v>
      </c>
      <c r="F34" s="43">
        <v>0.10922330097087379</v>
      </c>
      <c r="G34" s="43">
        <v>2.8571428571428574E-2</v>
      </c>
      <c r="I34" s="38" t="s">
        <v>198</v>
      </c>
      <c r="J34" s="43">
        <v>0.22178430670010749</v>
      </c>
      <c r="K34" s="43">
        <v>0.15942576501700037</v>
      </c>
      <c r="L34" s="43">
        <v>0.12059369202226344</v>
      </c>
      <c r="M34" s="43">
        <v>7.6354679802955669E-2</v>
      </c>
      <c r="N34" s="43">
        <v>3.4912718204488782E-2</v>
      </c>
      <c r="P34" s="38" t="s">
        <v>198</v>
      </c>
      <c r="Q34" s="43">
        <v>0.20907297830374752</v>
      </c>
      <c r="R34" s="43">
        <v>0.12810457516339868</v>
      </c>
      <c r="S34" s="43">
        <v>7.6704545454545456E-2</v>
      </c>
      <c r="T34" s="43">
        <v>5.762711864406779E-2</v>
      </c>
      <c r="U34" s="43">
        <v>2.3041474654377881E-2</v>
      </c>
    </row>
    <row r="35" spans="2:30" x14ac:dyDescent="0.35">
      <c r="B35" s="38" t="s">
        <v>199</v>
      </c>
      <c r="C35" s="43">
        <v>0.31412683388547091</v>
      </c>
      <c r="D35" s="43">
        <v>0.24233276986235208</v>
      </c>
      <c r="E35" s="43">
        <v>0.18986083499005962</v>
      </c>
      <c r="F35" s="43">
        <v>0.15126416739319964</v>
      </c>
      <c r="G35" s="43">
        <v>9.1787439613526575E-2</v>
      </c>
      <c r="I35" s="38" t="s">
        <v>199</v>
      </c>
      <c r="J35" s="43">
        <v>0.27110389610389612</v>
      </c>
      <c r="K35" s="43">
        <v>0.20643996388805297</v>
      </c>
      <c r="L35" s="43">
        <v>0.16297851720239057</v>
      </c>
      <c r="M35" s="43">
        <v>0.12379301807378064</v>
      </c>
      <c r="N35" s="43">
        <v>8.214624881291549E-2</v>
      </c>
      <c r="P35" s="38" t="s">
        <v>199</v>
      </c>
      <c r="Q35" s="43">
        <v>0.22235872235872237</v>
      </c>
      <c r="R35" s="43">
        <v>0.17393705135284374</v>
      </c>
      <c r="S35" s="43">
        <v>0.13045319779754341</v>
      </c>
      <c r="T35" s="43">
        <v>9.8390804597701137E-2</v>
      </c>
      <c r="U35" s="43">
        <v>7.301173402868319E-2</v>
      </c>
      <c r="W35" s="296" t="s">
        <v>258</v>
      </c>
      <c r="X35" s="296"/>
      <c r="Y35" s="296"/>
      <c r="Z35" s="296"/>
    </row>
    <row r="36" spans="2:30" x14ac:dyDescent="0.35">
      <c r="B36" s="38" t="s">
        <v>197</v>
      </c>
      <c r="C36" s="43">
        <v>0.41114982578397213</v>
      </c>
      <c r="D36" s="43">
        <v>0.34655172413793101</v>
      </c>
      <c r="E36" s="43">
        <v>0.27890943277969288</v>
      </c>
      <c r="F36" s="43">
        <v>0.21449970041941283</v>
      </c>
      <c r="G36" s="43">
        <v>0.15982404692082111</v>
      </c>
      <c r="I36" s="38" t="s">
        <v>197</v>
      </c>
      <c r="J36" s="43">
        <v>0.37586423632935262</v>
      </c>
      <c r="K36" s="43">
        <v>0.30109157064887809</v>
      </c>
      <c r="L36" s="43">
        <v>0.24886998138792873</v>
      </c>
      <c r="M36" s="43">
        <v>0.19341421143847487</v>
      </c>
      <c r="N36" s="43">
        <v>0.13914780292942741</v>
      </c>
      <c r="P36" s="38" t="s">
        <v>197</v>
      </c>
      <c r="Q36" s="43">
        <v>0.29166666666666669</v>
      </c>
      <c r="R36" s="43">
        <v>0.25</v>
      </c>
      <c r="S36" s="43">
        <v>0.20767649074708705</v>
      </c>
      <c r="T36" s="43">
        <v>0.16643929058663029</v>
      </c>
      <c r="U36" s="43">
        <v>0.12973484848484848</v>
      </c>
      <c r="W36" s="242" t="s">
        <v>277</v>
      </c>
      <c r="X36" s="242"/>
      <c r="Y36" s="2" t="s">
        <v>252</v>
      </c>
      <c r="Z36" s="2" t="s">
        <v>253</v>
      </c>
    </row>
    <row r="37" spans="2:30" x14ac:dyDescent="0.35">
      <c r="B37" s="38" t="s">
        <v>200</v>
      </c>
      <c r="C37" s="43">
        <v>0.44840116279069769</v>
      </c>
      <c r="D37" s="43">
        <v>0.39607097591888468</v>
      </c>
      <c r="E37" s="43">
        <v>0.32767402376910021</v>
      </c>
      <c r="F37" s="43">
        <v>0.24521739130434783</v>
      </c>
      <c r="G37" s="43">
        <v>0.20183486238532111</v>
      </c>
      <c r="I37" s="38" t="s">
        <v>200</v>
      </c>
      <c r="J37" s="43">
        <v>0.43272171253822628</v>
      </c>
      <c r="K37" s="43">
        <v>0.35481239804241438</v>
      </c>
      <c r="L37" s="43">
        <v>0.29086538461538464</v>
      </c>
      <c r="M37" s="43">
        <v>0.20882669537136705</v>
      </c>
      <c r="N37" s="43">
        <v>0.15129151291512916</v>
      </c>
      <c r="P37" s="38" t="s">
        <v>200</v>
      </c>
      <c r="Q37" s="43">
        <v>0.44166666666666671</v>
      </c>
      <c r="R37" s="43">
        <v>0.31805929919137466</v>
      </c>
      <c r="S37" s="43">
        <v>0.23773584905660378</v>
      </c>
      <c r="T37" s="43">
        <v>0.19148936170212766</v>
      </c>
      <c r="U37" s="43">
        <v>0.15404040404040403</v>
      </c>
      <c r="W37" s="2" t="s">
        <v>254</v>
      </c>
      <c r="X37" s="2"/>
      <c r="Y37" s="4">
        <v>3700</v>
      </c>
      <c r="Z37" s="4">
        <f>Y37*1.5</f>
        <v>5550</v>
      </c>
    </row>
    <row r="38" spans="2:30" x14ac:dyDescent="0.35">
      <c r="B38" s="38" t="s">
        <v>219</v>
      </c>
      <c r="C38" s="43">
        <v>0.55588235294117638</v>
      </c>
      <c r="D38" s="43">
        <v>0.47864768683274017</v>
      </c>
      <c r="E38" s="43">
        <v>0.43439716312056736</v>
      </c>
      <c r="F38" s="43">
        <v>0.38799076212471134</v>
      </c>
      <c r="G38" s="43">
        <v>0.32</v>
      </c>
      <c r="I38" s="38" t="s">
        <v>219</v>
      </c>
      <c r="J38" s="43">
        <v>0.47953216374269003</v>
      </c>
      <c r="K38" s="43">
        <v>0.41541755888650966</v>
      </c>
      <c r="L38" s="43">
        <v>0.36753445635528331</v>
      </c>
      <c r="M38" s="43">
        <v>0.32222222222222219</v>
      </c>
      <c r="N38" s="43">
        <v>0.29577464788732394</v>
      </c>
      <c r="P38" s="38" t="s">
        <v>219</v>
      </c>
      <c r="Q38" s="43">
        <v>0.37209302325581395</v>
      </c>
      <c r="R38" s="43">
        <v>0.37323943661971826</v>
      </c>
      <c r="S38" s="43">
        <v>0.30952380952380953</v>
      </c>
      <c r="T38" s="43">
        <v>0.2557471264367816</v>
      </c>
      <c r="U38" s="43">
        <v>0.26086956521739135</v>
      </c>
      <c r="W38" s="2" t="s">
        <v>255</v>
      </c>
      <c r="X38" s="2"/>
      <c r="Y38" s="4">
        <v>5000</v>
      </c>
      <c r="Z38" s="4">
        <f>Y38*1.5</f>
        <v>7500</v>
      </c>
    </row>
    <row r="39" spans="2:30" x14ac:dyDescent="0.35">
      <c r="B39" s="38" t="s">
        <v>220</v>
      </c>
      <c r="C39" s="43">
        <v>0.71875</v>
      </c>
      <c r="D39" s="43">
        <v>0.73271889400921664</v>
      </c>
      <c r="E39" s="43">
        <v>0.67803030303030298</v>
      </c>
      <c r="F39" s="43">
        <v>0.6094420600858369</v>
      </c>
      <c r="G39" s="43">
        <v>0.5</v>
      </c>
      <c r="I39" s="38" t="s">
        <v>220</v>
      </c>
      <c r="J39" s="43">
        <v>0.5901639344262295</v>
      </c>
      <c r="K39" s="43">
        <v>0.6387434554973821</v>
      </c>
      <c r="L39" s="43">
        <v>0.55263157894736847</v>
      </c>
      <c r="M39" s="43">
        <v>0.53125</v>
      </c>
      <c r="N39" s="43">
        <v>0.53221288515406162</v>
      </c>
      <c r="P39" s="38" t="s">
        <v>220</v>
      </c>
      <c r="Q39" s="43">
        <v>0.66666666666666663</v>
      </c>
      <c r="R39" s="43">
        <v>0.5161290322580645</v>
      </c>
      <c r="S39" s="43">
        <v>0.48550724637681159</v>
      </c>
      <c r="T39" s="43">
        <v>0.40609137055837563</v>
      </c>
      <c r="U39" s="43">
        <v>0.43096234309623432</v>
      </c>
      <c r="W39" s="2" t="s">
        <v>256</v>
      </c>
      <c r="X39" s="2"/>
      <c r="Y39" s="4">
        <v>6300</v>
      </c>
      <c r="Z39" s="4">
        <f>Y39*1.5</f>
        <v>9450</v>
      </c>
    </row>
    <row r="40" spans="2:30" x14ac:dyDescent="0.35">
      <c r="B40" s="38" t="s">
        <v>221</v>
      </c>
      <c r="C40" s="43">
        <v>0.8</v>
      </c>
      <c r="D40" s="43">
        <v>0.55555555555555558</v>
      </c>
      <c r="E40" s="43">
        <v>0.61904761904761907</v>
      </c>
      <c r="F40" s="43">
        <v>0.66666666666666663</v>
      </c>
      <c r="G40" s="43">
        <v>0.61538461538461542</v>
      </c>
      <c r="I40" s="38" t="s">
        <v>221</v>
      </c>
      <c r="J40" s="43">
        <v>0.8</v>
      </c>
      <c r="K40" s="43">
        <v>0.6</v>
      </c>
      <c r="L40" s="43">
        <v>0.63636363636363635</v>
      </c>
      <c r="M40" s="43">
        <v>0.625</v>
      </c>
      <c r="N40" s="43">
        <v>0.47826086956521741</v>
      </c>
      <c r="P40" s="38" t="s">
        <v>221</v>
      </c>
      <c r="Q40" s="43">
        <v>0.8</v>
      </c>
      <c r="R40" s="43">
        <v>0.8</v>
      </c>
      <c r="S40" s="43">
        <v>0.75</v>
      </c>
      <c r="T40" s="43">
        <v>0.53846153846153844</v>
      </c>
      <c r="U40" s="43">
        <v>0.5</v>
      </c>
      <c r="W40" s="242" t="s">
        <v>257</v>
      </c>
      <c r="X40" s="242"/>
      <c r="Y40" s="4">
        <v>7600</v>
      </c>
      <c r="Z40" s="4">
        <f>Y40*1.5</f>
        <v>11400</v>
      </c>
    </row>
    <row r="41" spans="2:30" x14ac:dyDescent="0.35">
      <c r="B41" s="38" t="s">
        <v>202</v>
      </c>
      <c r="C41" s="43">
        <v>0.20550132007122246</v>
      </c>
      <c r="D41" s="43">
        <v>0.19794676021461</v>
      </c>
      <c r="E41" s="43">
        <v>0.18897058823529411</v>
      </c>
      <c r="F41" s="43">
        <v>0.1735474006116208</v>
      </c>
      <c r="G41" s="43">
        <v>0.1451729106628242</v>
      </c>
      <c r="I41" s="38" t="s">
        <v>202</v>
      </c>
      <c r="J41" s="43">
        <v>0.17260282859737902</v>
      </c>
      <c r="K41" s="43">
        <v>0.16470280178057084</v>
      </c>
      <c r="L41" s="43">
        <v>0.15419441905010667</v>
      </c>
      <c r="M41" s="43">
        <v>0.13720846788661645</v>
      </c>
      <c r="N41" s="43">
        <v>0.11829740187949143</v>
      </c>
      <c r="P41" s="38" t="s">
        <v>202</v>
      </c>
      <c r="Q41" s="43">
        <v>0.14213293278257605</v>
      </c>
      <c r="R41" s="43">
        <v>0.13116838090835548</v>
      </c>
      <c r="S41" s="43">
        <v>0.11788788578626916</v>
      </c>
      <c r="T41" s="43">
        <v>0.10249510763209393</v>
      </c>
      <c r="U41" s="43">
        <v>9.3872008148022407E-2</v>
      </c>
      <c r="W41" s="242" t="s">
        <v>261</v>
      </c>
      <c r="X41" s="242"/>
      <c r="Y41" s="4">
        <v>9200</v>
      </c>
      <c r="Z41" s="4">
        <f>Y41*1.5</f>
        <v>13800</v>
      </c>
    </row>
    <row r="44" spans="2:30" ht="18.5" x14ac:dyDescent="0.45">
      <c r="B44" s="243" t="s">
        <v>40</v>
      </c>
      <c r="C44" s="243"/>
      <c r="D44" s="243"/>
      <c r="E44" s="243"/>
      <c r="F44" s="243"/>
      <c r="G44" s="243"/>
      <c r="H44" s="243"/>
      <c r="I44" s="243"/>
      <c r="J44" s="243"/>
      <c r="K44" s="243"/>
      <c r="L44" s="243"/>
      <c r="M44" s="243"/>
      <c r="N44" s="243"/>
      <c r="O44" s="243"/>
      <c r="P44" s="243"/>
      <c r="Q44" s="243"/>
      <c r="R44" s="243"/>
      <c r="S44" s="243"/>
      <c r="T44" s="243"/>
      <c r="U44" s="243"/>
      <c r="V44" s="243"/>
      <c r="W44" s="243"/>
      <c r="X44" s="243"/>
      <c r="Y44" s="243"/>
      <c r="Z44" s="243"/>
      <c r="AA44" s="243"/>
      <c r="AB44" s="243"/>
    </row>
    <row r="45" spans="2:30" x14ac:dyDescent="0.35">
      <c r="Q45" s="46"/>
      <c r="R45" s="46"/>
      <c r="S45" s="46"/>
      <c r="T45" s="46"/>
      <c r="U45" s="46"/>
    </row>
    <row r="46" spans="2:30" x14ac:dyDescent="0.35">
      <c r="B46" s="235" t="s">
        <v>217</v>
      </c>
      <c r="C46" s="235"/>
      <c r="D46" s="235"/>
      <c r="E46" s="235"/>
      <c r="F46" s="235"/>
      <c r="G46" s="235"/>
      <c r="I46" s="235" t="s">
        <v>203</v>
      </c>
      <c r="J46" s="235"/>
      <c r="K46" s="235"/>
      <c r="L46" s="235"/>
      <c r="M46" s="235"/>
      <c r="N46" s="235"/>
      <c r="P46" s="235" t="s">
        <v>203</v>
      </c>
      <c r="Q46" s="235"/>
      <c r="R46" s="235"/>
      <c r="S46" s="235"/>
      <c r="T46" s="235"/>
      <c r="U46" s="235"/>
      <c r="W46" s="235" t="s">
        <v>231</v>
      </c>
      <c r="X46" s="235"/>
      <c r="Y46" s="235"/>
      <c r="Z46" s="235"/>
      <c r="AA46" s="235"/>
      <c r="AB46" s="235"/>
    </row>
    <row r="47" spans="2:30" x14ac:dyDescent="0.35">
      <c r="B47" s="265" t="s">
        <v>160</v>
      </c>
      <c r="C47" s="258" t="s">
        <v>16</v>
      </c>
      <c r="D47" s="258"/>
      <c r="E47" s="258"/>
      <c r="F47" s="258"/>
      <c r="G47" s="258"/>
      <c r="I47" s="265" t="s">
        <v>160</v>
      </c>
      <c r="J47" s="258" t="s">
        <v>16</v>
      </c>
      <c r="K47" s="258"/>
      <c r="L47" s="258"/>
      <c r="M47" s="258"/>
      <c r="N47" s="258"/>
      <c r="P47" s="265" t="s">
        <v>160</v>
      </c>
      <c r="Q47" s="258" t="s">
        <v>16</v>
      </c>
      <c r="R47" s="258"/>
      <c r="S47" s="258"/>
      <c r="T47" s="258"/>
      <c r="U47" s="258"/>
      <c r="W47" s="265" t="s">
        <v>160</v>
      </c>
      <c r="X47" s="258" t="s">
        <v>16</v>
      </c>
      <c r="Y47" s="258"/>
      <c r="Z47" s="258"/>
      <c r="AA47" s="258"/>
      <c r="AB47" s="258"/>
    </row>
    <row r="48" spans="2:30" x14ac:dyDescent="0.35">
      <c r="B48" s="265"/>
      <c r="C48" s="2">
        <v>4</v>
      </c>
      <c r="D48" s="2">
        <v>6</v>
      </c>
      <c r="E48" s="2">
        <v>8</v>
      </c>
      <c r="F48" s="2">
        <v>10</v>
      </c>
      <c r="G48" s="2">
        <v>12</v>
      </c>
      <c r="I48" s="265"/>
      <c r="J48" s="2">
        <v>4</v>
      </c>
      <c r="K48" s="2">
        <v>6</v>
      </c>
      <c r="L48" s="2">
        <v>8</v>
      </c>
      <c r="M48" s="2">
        <v>10</v>
      </c>
      <c r="N48" s="2">
        <v>12</v>
      </c>
      <c r="P48" s="265"/>
      <c r="Q48" s="2">
        <v>4</v>
      </c>
      <c r="R48" s="2">
        <v>6</v>
      </c>
      <c r="S48" s="2">
        <v>8</v>
      </c>
      <c r="T48" s="2">
        <v>10</v>
      </c>
      <c r="U48" s="2">
        <v>12</v>
      </c>
      <c r="W48" s="265"/>
      <c r="X48" s="2">
        <v>4</v>
      </c>
      <c r="Y48" s="2">
        <v>6</v>
      </c>
      <c r="Z48" s="2">
        <v>8</v>
      </c>
      <c r="AA48" s="2">
        <v>10</v>
      </c>
      <c r="AB48" s="2">
        <v>12</v>
      </c>
    </row>
    <row r="49" spans="2:28" x14ac:dyDescent="0.3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3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3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3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3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3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3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3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3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3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3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3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3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35">
      <c r="P62" s="46" t="s">
        <v>226</v>
      </c>
      <c r="W62" t="s">
        <v>233</v>
      </c>
    </row>
    <row r="63" spans="2:28" x14ac:dyDescent="0.35">
      <c r="B63" s="236" t="s">
        <v>231</v>
      </c>
      <c r="C63" s="237"/>
      <c r="D63" s="237"/>
      <c r="E63" s="237"/>
      <c r="F63" s="237"/>
      <c r="G63" s="238"/>
      <c r="I63" s="235" t="s">
        <v>204</v>
      </c>
      <c r="J63" s="235"/>
      <c r="K63" s="235"/>
      <c r="L63" s="235"/>
      <c r="M63" s="235"/>
      <c r="N63" s="235"/>
      <c r="P63" s="235" t="s">
        <v>204</v>
      </c>
      <c r="Q63" s="235"/>
      <c r="R63" s="235"/>
      <c r="S63" s="235"/>
      <c r="T63" s="235"/>
      <c r="U63" s="235"/>
      <c r="W63" s="235" t="s">
        <v>227</v>
      </c>
      <c r="X63" s="235"/>
      <c r="Y63" s="235"/>
      <c r="Z63" s="235"/>
      <c r="AA63" s="235"/>
      <c r="AB63" s="235"/>
    </row>
    <row r="64" spans="2:28" x14ac:dyDescent="0.35">
      <c r="B64" s="2" t="s">
        <v>16</v>
      </c>
      <c r="C64" s="4">
        <v>4</v>
      </c>
      <c r="D64" s="4">
        <v>6</v>
      </c>
      <c r="E64" s="4">
        <v>8</v>
      </c>
      <c r="F64" s="4">
        <v>10</v>
      </c>
      <c r="G64" s="4">
        <v>12</v>
      </c>
      <c r="I64" s="265" t="s">
        <v>160</v>
      </c>
      <c r="J64" s="258" t="s">
        <v>16</v>
      </c>
      <c r="K64" s="258"/>
      <c r="L64" s="258"/>
      <c r="M64" s="258"/>
      <c r="N64" s="258"/>
      <c r="P64" s="265" t="s">
        <v>160</v>
      </c>
      <c r="Q64" s="258" t="s">
        <v>16</v>
      </c>
      <c r="R64" s="258"/>
      <c r="S64" s="258"/>
      <c r="T64" s="258"/>
      <c r="U64" s="258"/>
      <c r="W64" s="265" t="s">
        <v>160</v>
      </c>
      <c r="X64" s="258" t="s">
        <v>16</v>
      </c>
      <c r="Y64" s="258"/>
      <c r="Z64" s="258"/>
      <c r="AA64" s="258"/>
      <c r="AB64" s="258"/>
    </row>
    <row r="65" spans="2:28" x14ac:dyDescent="0.35">
      <c r="B65" s="2" t="s">
        <v>19</v>
      </c>
      <c r="C65" s="43">
        <v>0.8</v>
      </c>
      <c r="D65" s="43">
        <v>0.62068965517241381</v>
      </c>
      <c r="E65" s="43">
        <v>0.65454545454545454</v>
      </c>
      <c r="F65" s="43">
        <v>0.60759493670886067</v>
      </c>
      <c r="G65" s="43">
        <v>0.51851851851851849</v>
      </c>
      <c r="I65" s="265"/>
      <c r="J65" s="2">
        <v>4</v>
      </c>
      <c r="K65" s="2">
        <v>6</v>
      </c>
      <c r="L65" s="2">
        <v>8</v>
      </c>
      <c r="M65" s="2">
        <v>10</v>
      </c>
      <c r="N65" s="2">
        <v>12</v>
      </c>
      <c r="P65" s="265"/>
      <c r="Q65" s="2">
        <v>4</v>
      </c>
      <c r="R65" s="2">
        <v>6</v>
      </c>
      <c r="S65" s="2">
        <v>8</v>
      </c>
      <c r="T65" s="2">
        <v>10</v>
      </c>
      <c r="U65" s="2">
        <v>12</v>
      </c>
      <c r="W65" s="265"/>
      <c r="X65" s="2">
        <v>4</v>
      </c>
      <c r="Y65" s="2">
        <v>6</v>
      </c>
      <c r="Z65" s="2">
        <v>8</v>
      </c>
      <c r="AA65" s="2">
        <v>10</v>
      </c>
      <c r="AB65" s="2">
        <v>12</v>
      </c>
    </row>
    <row r="66" spans="2:28" x14ac:dyDescent="0.3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3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35">
      <c r="B68" s="2" t="s">
        <v>202</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3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35">
      <c r="B70" s="236" t="s">
        <v>284</v>
      </c>
      <c r="C70" s="237"/>
      <c r="D70" s="237"/>
      <c r="E70" s="237"/>
      <c r="F70" s="237"/>
      <c r="G70" s="238"/>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35">
      <c r="B71" s="2" t="s">
        <v>16</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35">
      <c r="B72" s="2" t="s">
        <v>19</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3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3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35">
      <c r="B75" s="2" t="s">
        <v>202</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35">
      <c r="B76" t="s">
        <v>285</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35">
      <c r="B77" s="59" t="s">
        <v>286</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3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35">
      <c r="P79" t="s">
        <v>234</v>
      </c>
    </row>
    <row r="81" spans="2:28" x14ac:dyDescent="0.35">
      <c r="B81" s="235" t="s">
        <v>216</v>
      </c>
      <c r="C81" s="235"/>
      <c r="D81" s="235"/>
      <c r="E81" s="235"/>
      <c r="F81" s="235"/>
      <c r="G81" s="235"/>
      <c r="I81" s="235" t="s">
        <v>205</v>
      </c>
      <c r="J81" s="235"/>
      <c r="K81" s="235"/>
      <c r="L81" s="235"/>
      <c r="M81" s="235"/>
      <c r="N81" s="235"/>
      <c r="P81" s="235" t="s">
        <v>205</v>
      </c>
      <c r="Q81" s="235"/>
      <c r="R81" s="235"/>
      <c r="S81" s="235"/>
      <c r="T81" s="235"/>
      <c r="U81" s="235"/>
      <c r="W81" s="235" t="s">
        <v>232</v>
      </c>
      <c r="X81" s="235"/>
      <c r="Y81" s="235"/>
      <c r="Z81" s="235"/>
      <c r="AA81" s="235"/>
      <c r="AB81" s="235"/>
    </row>
    <row r="82" spans="2:28" x14ac:dyDescent="0.35">
      <c r="B82" s="265" t="s">
        <v>160</v>
      </c>
      <c r="C82" s="258" t="s">
        <v>16</v>
      </c>
      <c r="D82" s="258"/>
      <c r="E82" s="258"/>
      <c r="F82" s="258"/>
      <c r="G82" s="258"/>
      <c r="I82" s="265" t="s">
        <v>160</v>
      </c>
      <c r="J82" s="258" t="s">
        <v>16</v>
      </c>
      <c r="K82" s="258"/>
      <c r="L82" s="258"/>
      <c r="M82" s="258"/>
      <c r="N82" s="258"/>
      <c r="P82" s="265" t="s">
        <v>160</v>
      </c>
      <c r="Q82" s="258" t="s">
        <v>16</v>
      </c>
      <c r="R82" s="258"/>
      <c r="S82" s="258"/>
      <c r="T82" s="258"/>
      <c r="U82" s="258"/>
      <c r="W82" s="265" t="s">
        <v>160</v>
      </c>
      <c r="X82" s="258" t="s">
        <v>16</v>
      </c>
      <c r="Y82" s="258"/>
      <c r="Z82" s="258"/>
      <c r="AA82" s="258"/>
      <c r="AB82" s="258"/>
    </row>
    <row r="83" spans="2:28" x14ac:dyDescent="0.35">
      <c r="B83" s="265"/>
      <c r="C83" s="2">
        <v>4</v>
      </c>
      <c r="D83" s="2">
        <v>6</v>
      </c>
      <c r="E83" s="2">
        <v>8</v>
      </c>
      <c r="F83" s="2">
        <v>10</v>
      </c>
      <c r="G83" s="2">
        <v>12</v>
      </c>
      <c r="I83" s="265"/>
      <c r="J83" s="2">
        <v>4</v>
      </c>
      <c r="K83" s="2">
        <v>6</v>
      </c>
      <c r="L83" s="2">
        <v>8</v>
      </c>
      <c r="M83" s="2">
        <v>10</v>
      </c>
      <c r="N83" s="2">
        <v>12</v>
      </c>
      <c r="P83" s="265"/>
      <c r="Q83" s="2">
        <v>4</v>
      </c>
      <c r="R83" s="2">
        <v>6</v>
      </c>
      <c r="S83" s="2">
        <v>8</v>
      </c>
      <c r="T83" s="2">
        <v>10</v>
      </c>
      <c r="U83" s="2">
        <v>12</v>
      </c>
      <c r="W83" s="265"/>
      <c r="X83" s="2">
        <v>4</v>
      </c>
      <c r="Y83" s="2">
        <v>6</v>
      </c>
      <c r="Z83" s="2">
        <v>8</v>
      </c>
      <c r="AA83" s="2">
        <v>10</v>
      </c>
      <c r="AB83" s="2">
        <v>12</v>
      </c>
    </row>
    <row r="84" spans="2:28" x14ac:dyDescent="0.3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3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3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3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3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3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3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3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3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3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3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3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3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35">
      <c r="B99" s="236" t="s">
        <v>218</v>
      </c>
      <c r="C99" s="237"/>
      <c r="D99" s="237"/>
      <c r="E99" s="237"/>
      <c r="F99" s="237"/>
      <c r="G99" s="238"/>
      <c r="I99" s="235" t="s">
        <v>210</v>
      </c>
      <c r="J99" s="235"/>
      <c r="K99" s="235"/>
      <c r="L99" s="235"/>
      <c r="M99" s="235"/>
      <c r="N99" s="235"/>
      <c r="P99" s="235" t="s">
        <v>210</v>
      </c>
      <c r="Q99" s="235"/>
      <c r="R99" s="235"/>
      <c r="S99" s="235"/>
      <c r="T99" s="235"/>
      <c r="U99" s="235"/>
    </row>
    <row r="100" spans="2:21" x14ac:dyDescent="0.35">
      <c r="B100" s="265" t="s">
        <v>160</v>
      </c>
      <c r="C100" s="258" t="s">
        <v>16</v>
      </c>
      <c r="D100" s="258"/>
      <c r="E100" s="258"/>
      <c r="F100" s="258"/>
      <c r="G100" s="258"/>
      <c r="I100" s="265" t="s">
        <v>160</v>
      </c>
      <c r="J100" s="258" t="s">
        <v>16</v>
      </c>
      <c r="K100" s="258"/>
      <c r="L100" s="258"/>
      <c r="M100" s="258"/>
      <c r="N100" s="258"/>
      <c r="P100" s="265" t="s">
        <v>160</v>
      </c>
      <c r="Q100" s="258" t="s">
        <v>16</v>
      </c>
      <c r="R100" s="258"/>
      <c r="S100" s="258"/>
      <c r="T100" s="258"/>
      <c r="U100" s="258"/>
    </row>
    <row r="101" spans="2:21" x14ac:dyDescent="0.35">
      <c r="B101" s="265"/>
      <c r="C101" s="2">
        <v>4</v>
      </c>
      <c r="D101" s="2">
        <v>6</v>
      </c>
      <c r="E101" s="2">
        <v>8</v>
      </c>
      <c r="F101" s="2">
        <v>10</v>
      </c>
      <c r="G101" s="2">
        <v>12</v>
      </c>
      <c r="I101" s="265"/>
      <c r="J101" s="2">
        <v>4</v>
      </c>
      <c r="K101" s="2">
        <v>6</v>
      </c>
      <c r="L101" s="2">
        <v>8</v>
      </c>
      <c r="M101" s="2">
        <v>10</v>
      </c>
      <c r="N101" s="2">
        <v>12</v>
      </c>
      <c r="P101" s="265"/>
      <c r="Q101" s="2">
        <v>4</v>
      </c>
      <c r="R101" s="2">
        <v>6</v>
      </c>
      <c r="S101" s="2">
        <v>8</v>
      </c>
      <c r="T101" s="2">
        <v>10</v>
      </c>
      <c r="U101" s="2">
        <v>12</v>
      </c>
    </row>
    <row r="102" spans="2:21" x14ac:dyDescent="0.3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3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3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3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3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3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3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3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3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3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3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3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3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35">
      <c r="B117" s="235" t="s">
        <v>211</v>
      </c>
      <c r="C117" s="235"/>
      <c r="D117" s="235"/>
      <c r="E117" s="235"/>
      <c r="F117" s="235"/>
      <c r="G117" s="235"/>
      <c r="I117" s="235" t="s">
        <v>206</v>
      </c>
      <c r="J117" s="235"/>
      <c r="K117" s="235"/>
      <c r="L117" s="235"/>
      <c r="M117" s="235"/>
      <c r="N117" s="235"/>
      <c r="P117" s="235" t="s">
        <v>206</v>
      </c>
      <c r="Q117" s="235"/>
      <c r="R117" s="235"/>
      <c r="S117" s="235"/>
      <c r="T117" s="235"/>
      <c r="U117" s="235"/>
      <c r="W117" s="235" t="s">
        <v>228</v>
      </c>
      <c r="X117" s="235"/>
      <c r="Y117" s="235"/>
      <c r="Z117" s="235"/>
      <c r="AA117" s="235"/>
      <c r="AB117" s="235"/>
    </row>
    <row r="118" spans="2:28" x14ac:dyDescent="0.35">
      <c r="B118" s="265" t="s">
        <v>160</v>
      </c>
      <c r="C118" s="258" t="s">
        <v>16</v>
      </c>
      <c r="D118" s="258"/>
      <c r="E118" s="258"/>
      <c r="F118" s="258"/>
      <c r="G118" s="258"/>
      <c r="I118" s="265" t="s">
        <v>160</v>
      </c>
      <c r="J118" s="258" t="s">
        <v>16</v>
      </c>
      <c r="K118" s="258"/>
      <c r="L118" s="258"/>
      <c r="M118" s="258"/>
      <c r="N118" s="258"/>
      <c r="P118" s="265" t="s">
        <v>160</v>
      </c>
      <c r="Q118" s="258" t="s">
        <v>16</v>
      </c>
      <c r="R118" s="258"/>
      <c r="S118" s="258"/>
      <c r="T118" s="258"/>
      <c r="U118" s="258"/>
      <c r="W118" s="265" t="s">
        <v>160</v>
      </c>
      <c r="X118" s="258" t="s">
        <v>16</v>
      </c>
      <c r="Y118" s="258"/>
      <c r="Z118" s="258"/>
      <c r="AA118" s="258"/>
      <c r="AB118" s="258"/>
    </row>
    <row r="119" spans="2:28" x14ac:dyDescent="0.35">
      <c r="B119" s="265"/>
      <c r="C119" s="2">
        <v>4</v>
      </c>
      <c r="D119" s="2">
        <v>6</v>
      </c>
      <c r="E119" s="2">
        <v>8</v>
      </c>
      <c r="F119" s="2">
        <v>10</v>
      </c>
      <c r="G119" s="2">
        <v>12</v>
      </c>
      <c r="I119" s="265"/>
      <c r="J119" s="2">
        <v>4</v>
      </c>
      <c r="K119" s="2">
        <v>6</v>
      </c>
      <c r="L119" s="2">
        <v>8</v>
      </c>
      <c r="M119" s="2">
        <v>10</v>
      </c>
      <c r="N119" s="2">
        <v>12</v>
      </c>
      <c r="P119" s="265"/>
      <c r="Q119" s="2">
        <v>4</v>
      </c>
      <c r="R119" s="2">
        <v>6</v>
      </c>
      <c r="S119" s="2">
        <v>8</v>
      </c>
      <c r="T119" s="2">
        <v>10</v>
      </c>
      <c r="U119" s="2">
        <v>12</v>
      </c>
      <c r="W119" s="265"/>
      <c r="X119" s="2">
        <v>4</v>
      </c>
      <c r="Y119" s="2">
        <v>6</v>
      </c>
      <c r="Z119" s="2">
        <v>8</v>
      </c>
      <c r="AA119" s="2">
        <v>10</v>
      </c>
      <c r="AB119" s="2">
        <v>12</v>
      </c>
    </row>
    <row r="120" spans="2:28" x14ac:dyDescent="0.3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3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3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3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3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3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3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3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3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3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3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3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3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3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35">
      <c r="I135" s="235" t="s">
        <v>208</v>
      </c>
      <c r="J135" s="235"/>
      <c r="K135" s="235"/>
      <c r="L135" s="235"/>
      <c r="M135" s="235"/>
      <c r="N135" s="235"/>
      <c r="P135" s="235" t="s">
        <v>208</v>
      </c>
      <c r="Q135" s="235"/>
      <c r="R135" s="235"/>
      <c r="S135" s="235"/>
      <c r="T135" s="235"/>
      <c r="U135" s="235"/>
      <c r="W135" s="235" t="s">
        <v>227</v>
      </c>
      <c r="X135" s="235"/>
      <c r="Y135" s="235"/>
      <c r="Z135" s="235"/>
      <c r="AA135" s="235"/>
      <c r="AB135" s="235"/>
    </row>
    <row r="136" spans="2:28" x14ac:dyDescent="0.35">
      <c r="I136" s="265" t="s">
        <v>160</v>
      </c>
      <c r="J136" s="258" t="s">
        <v>16</v>
      </c>
      <c r="K136" s="258"/>
      <c r="L136" s="258"/>
      <c r="M136" s="258"/>
      <c r="N136" s="258"/>
      <c r="P136" s="265" t="s">
        <v>160</v>
      </c>
      <c r="Q136" s="258" t="s">
        <v>16</v>
      </c>
      <c r="R136" s="258"/>
      <c r="S136" s="258"/>
      <c r="T136" s="258"/>
      <c r="U136" s="258"/>
      <c r="W136" s="265" t="s">
        <v>160</v>
      </c>
      <c r="X136" s="258" t="s">
        <v>16</v>
      </c>
      <c r="Y136" s="258"/>
      <c r="Z136" s="258"/>
      <c r="AA136" s="258"/>
      <c r="AB136" s="258"/>
    </row>
    <row r="137" spans="2:28" x14ac:dyDescent="0.35">
      <c r="I137" s="265"/>
      <c r="J137" s="2">
        <v>4</v>
      </c>
      <c r="K137" s="2">
        <v>6</v>
      </c>
      <c r="L137" s="2">
        <v>8</v>
      </c>
      <c r="M137" s="2">
        <v>10</v>
      </c>
      <c r="N137" s="2">
        <v>12</v>
      </c>
      <c r="P137" s="265"/>
      <c r="Q137" s="2">
        <v>4</v>
      </c>
      <c r="R137" s="2">
        <v>6</v>
      </c>
      <c r="S137" s="2">
        <v>8</v>
      </c>
      <c r="T137" s="2">
        <v>10</v>
      </c>
      <c r="U137" s="2">
        <v>12</v>
      </c>
      <c r="W137" s="265"/>
      <c r="X137" s="2">
        <v>4</v>
      </c>
      <c r="Y137" s="2">
        <v>6</v>
      </c>
      <c r="Z137" s="2">
        <v>8</v>
      </c>
      <c r="AA137" s="2">
        <v>10</v>
      </c>
      <c r="AB137" s="2">
        <v>12</v>
      </c>
    </row>
    <row r="138" spans="2:28" x14ac:dyDescent="0.3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3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3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3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3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3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3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3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3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3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3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3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3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3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35">
      <c r="B154" s="235" t="s">
        <v>212</v>
      </c>
      <c r="C154" s="235"/>
      <c r="D154" s="235"/>
      <c r="E154" s="235"/>
      <c r="F154" s="235"/>
      <c r="G154" s="235"/>
      <c r="I154" s="235" t="s">
        <v>207</v>
      </c>
      <c r="J154" s="235"/>
      <c r="K154" s="235"/>
      <c r="L154" s="235"/>
      <c r="M154" s="235"/>
      <c r="N154" s="235"/>
      <c r="P154" s="235" t="s">
        <v>207</v>
      </c>
      <c r="Q154" s="235"/>
      <c r="R154" s="235"/>
      <c r="S154" s="235"/>
      <c r="T154" s="235"/>
      <c r="U154" s="235"/>
      <c r="W154" s="235" t="s">
        <v>229</v>
      </c>
      <c r="X154" s="235"/>
      <c r="Y154" s="235"/>
      <c r="Z154" s="235"/>
      <c r="AA154" s="235"/>
      <c r="AB154" s="235"/>
    </row>
    <row r="155" spans="2:28" x14ac:dyDescent="0.35">
      <c r="B155" s="265" t="s">
        <v>160</v>
      </c>
      <c r="C155" s="258" t="s">
        <v>16</v>
      </c>
      <c r="D155" s="258"/>
      <c r="E155" s="258"/>
      <c r="F155" s="258"/>
      <c r="G155" s="258"/>
      <c r="I155" s="265" t="s">
        <v>160</v>
      </c>
      <c r="J155" s="258" t="s">
        <v>16</v>
      </c>
      <c r="K155" s="258"/>
      <c r="L155" s="258"/>
      <c r="M155" s="258"/>
      <c r="N155" s="258"/>
      <c r="P155" s="265" t="s">
        <v>160</v>
      </c>
      <c r="Q155" s="258" t="s">
        <v>16</v>
      </c>
      <c r="R155" s="258"/>
      <c r="S155" s="258"/>
      <c r="T155" s="258"/>
      <c r="U155" s="258"/>
      <c r="W155" s="265" t="s">
        <v>160</v>
      </c>
      <c r="X155" s="258" t="s">
        <v>16</v>
      </c>
      <c r="Y155" s="258"/>
      <c r="Z155" s="258"/>
      <c r="AA155" s="258"/>
      <c r="AB155" s="258"/>
    </row>
    <row r="156" spans="2:28" x14ac:dyDescent="0.35">
      <c r="B156" s="265"/>
      <c r="C156" s="2">
        <v>4</v>
      </c>
      <c r="D156" s="2">
        <v>6</v>
      </c>
      <c r="E156" s="2">
        <v>8</v>
      </c>
      <c r="F156" s="2">
        <v>10</v>
      </c>
      <c r="G156" s="2">
        <v>12</v>
      </c>
      <c r="I156" s="265"/>
      <c r="J156" s="2">
        <v>4</v>
      </c>
      <c r="K156" s="2">
        <v>6</v>
      </c>
      <c r="L156" s="2">
        <v>8</v>
      </c>
      <c r="M156" s="2">
        <v>10</v>
      </c>
      <c r="N156" s="2">
        <v>12</v>
      </c>
      <c r="P156" s="265"/>
      <c r="Q156" s="2">
        <v>4</v>
      </c>
      <c r="R156" s="2">
        <v>6</v>
      </c>
      <c r="S156" s="2">
        <v>8</v>
      </c>
      <c r="T156" s="2">
        <v>10</v>
      </c>
      <c r="U156" s="2">
        <v>12</v>
      </c>
      <c r="W156" s="265"/>
      <c r="X156" s="2">
        <v>4</v>
      </c>
      <c r="Y156" s="2">
        <v>6</v>
      </c>
      <c r="Z156" s="2">
        <v>8</v>
      </c>
      <c r="AA156" s="2">
        <v>10</v>
      </c>
      <c r="AB156" s="2">
        <v>12</v>
      </c>
    </row>
    <row r="157" spans="2:28" x14ac:dyDescent="0.3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3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3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3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3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3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3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3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3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3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3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3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3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3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35">
      <c r="I172" s="235" t="s">
        <v>209</v>
      </c>
      <c r="J172" s="235"/>
      <c r="K172" s="235"/>
      <c r="L172" s="235"/>
      <c r="M172" s="235"/>
      <c r="N172" s="235"/>
      <c r="P172" s="235" t="s">
        <v>209</v>
      </c>
      <c r="Q172" s="235"/>
      <c r="R172" s="235"/>
      <c r="S172" s="235"/>
      <c r="T172" s="235"/>
      <c r="U172" s="235"/>
      <c r="W172" s="235" t="s">
        <v>227</v>
      </c>
      <c r="X172" s="235"/>
      <c r="Y172" s="235"/>
      <c r="Z172" s="235"/>
      <c r="AA172" s="235"/>
      <c r="AB172" s="235"/>
    </row>
    <row r="173" spans="2:28" x14ac:dyDescent="0.35">
      <c r="I173" s="265" t="s">
        <v>160</v>
      </c>
      <c r="J173" s="258" t="s">
        <v>16</v>
      </c>
      <c r="K173" s="258"/>
      <c r="L173" s="258"/>
      <c r="M173" s="258"/>
      <c r="N173" s="258"/>
      <c r="P173" s="265" t="s">
        <v>160</v>
      </c>
      <c r="Q173" s="258" t="s">
        <v>16</v>
      </c>
      <c r="R173" s="258"/>
      <c r="S173" s="258"/>
      <c r="T173" s="258"/>
      <c r="U173" s="258"/>
      <c r="W173" s="265" t="s">
        <v>160</v>
      </c>
      <c r="X173" s="258" t="s">
        <v>16</v>
      </c>
      <c r="Y173" s="258"/>
      <c r="Z173" s="258"/>
      <c r="AA173" s="258"/>
      <c r="AB173" s="258"/>
    </row>
    <row r="174" spans="2:28" x14ac:dyDescent="0.35">
      <c r="I174" s="265"/>
      <c r="J174" s="2">
        <v>4</v>
      </c>
      <c r="K174" s="2">
        <v>6</v>
      </c>
      <c r="L174" s="2">
        <v>8</v>
      </c>
      <c r="M174" s="2">
        <v>10</v>
      </c>
      <c r="N174" s="2">
        <v>12</v>
      </c>
      <c r="P174" s="265"/>
      <c r="Q174" s="2">
        <v>4</v>
      </c>
      <c r="R174" s="2">
        <v>6</v>
      </c>
      <c r="S174" s="2">
        <v>8</v>
      </c>
      <c r="T174" s="2">
        <v>10</v>
      </c>
      <c r="U174" s="2">
        <v>12</v>
      </c>
      <c r="W174" s="265"/>
      <c r="X174" s="2">
        <v>4</v>
      </c>
      <c r="Y174" s="2">
        <v>6</v>
      </c>
      <c r="Z174" s="2">
        <v>8</v>
      </c>
      <c r="AA174" s="2">
        <v>10</v>
      </c>
      <c r="AB174" s="2">
        <v>12</v>
      </c>
    </row>
    <row r="175" spans="2:28" x14ac:dyDescent="0.3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3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3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3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3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3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3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3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3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3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3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3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3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3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35">
      <c r="B191" s="236" t="s">
        <v>213</v>
      </c>
      <c r="C191" s="237"/>
      <c r="D191" s="237"/>
      <c r="E191" s="237"/>
      <c r="F191" s="237"/>
      <c r="G191" s="238"/>
      <c r="I191" s="235" t="s">
        <v>214</v>
      </c>
      <c r="J191" s="235"/>
      <c r="K191" s="235"/>
      <c r="L191" s="235"/>
      <c r="M191" s="235"/>
      <c r="N191" s="235"/>
      <c r="P191" s="235" t="s">
        <v>214</v>
      </c>
      <c r="Q191" s="235"/>
      <c r="R191" s="235"/>
      <c r="S191" s="235"/>
      <c r="T191" s="235"/>
      <c r="U191" s="235"/>
      <c r="W191" s="235" t="s">
        <v>230</v>
      </c>
      <c r="X191" s="235"/>
      <c r="Y191" s="235"/>
      <c r="Z191" s="235"/>
      <c r="AA191" s="235"/>
      <c r="AB191" s="235"/>
    </row>
    <row r="192" spans="2:28" x14ac:dyDescent="0.35">
      <c r="B192" s="265" t="s">
        <v>160</v>
      </c>
      <c r="C192" s="258" t="s">
        <v>16</v>
      </c>
      <c r="D192" s="258"/>
      <c r="E192" s="258"/>
      <c r="F192" s="258"/>
      <c r="G192" s="258"/>
      <c r="I192" s="265" t="s">
        <v>160</v>
      </c>
      <c r="J192" s="258" t="s">
        <v>16</v>
      </c>
      <c r="K192" s="258"/>
      <c r="L192" s="258"/>
      <c r="M192" s="258"/>
      <c r="N192" s="258"/>
      <c r="P192" s="265" t="s">
        <v>160</v>
      </c>
      <c r="Q192" s="258" t="s">
        <v>16</v>
      </c>
      <c r="R192" s="258"/>
      <c r="S192" s="258"/>
      <c r="T192" s="258"/>
      <c r="U192" s="258"/>
      <c r="W192" s="265" t="s">
        <v>160</v>
      </c>
      <c r="X192" s="258" t="s">
        <v>16</v>
      </c>
      <c r="Y192" s="258"/>
      <c r="Z192" s="258"/>
      <c r="AA192" s="258"/>
      <c r="AB192" s="258"/>
    </row>
    <row r="193" spans="2:28" x14ac:dyDescent="0.35">
      <c r="B193" s="265"/>
      <c r="C193" s="2">
        <v>4</v>
      </c>
      <c r="D193" s="2">
        <v>6</v>
      </c>
      <c r="E193" s="2">
        <v>8</v>
      </c>
      <c r="F193" s="2">
        <v>10</v>
      </c>
      <c r="G193" s="2">
        <v>12</v>
      </c>
      <c r="I193" s="265"/>
      <c r="J193" s="2">
        <v>4</v>
      </c>
      <c r="K193" s="2">
        <v>6</v>
      </c>
      <c r="L193" s="2">
        <v>8</v>
      </c>
      <c r="M193" s="2">
        <v>10</v>
      </c>
      <c r="N193" s="2">
        <v>12</v>
      </c>
      <c r="P193" s="265"/>
      <c r="Q193" s="2">
        <v>4</v>
      </c>
      <c r="R193" s="2">
        <v>6</v>
      </c>
      <c r="S193" s="2">
        <v>8</v>
      </c>
      <c r="T193" s="2">
        <v>10</v>
      </c>
      <c r="U193" s="2">
        <v>12</v>
      </c>
      <c r="W193" s="265"/>
      <c r="X193" s="2">
        <v>4</v>
      </c>
      <c r="Y193" s="2">
        <v>6</v>
      </c>
      <c r="Z193" s="2">
        <v>8</v>
      </c>
      <c r="AA193" s="2">
        <v>10</v>
      </c>
      <c r="AB193" s="2">
        <v>12</v>
      </c>
    </row>
    <row r="194" spans="2:28" x14ac:dyDescent="0.3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3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3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3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3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3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3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3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3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3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3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3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3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3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35">
      <c r="I209" s="235" t="s">
        <v>215</v>
      </c>
      <c r="J209" s="235"/>
      <c r="K209" s="235"/>
      <c r="L209" s="235"/>
      <c r="M209" s="235"/>
      <c r="N209" s="235"/>
      <c r="P209" s="235" t="s">
        <v>215</v>
      </c>
      <c r="Q209" s="235"/>
      <c r="R209" s="235"/>
      <c r="S209" s="235"/>
      <c r="T209" s="235"/>
      <c r="U209" s="235"/>
      <c r="W209" s="235" t="s">
        <v>227</v>
      </c>
      <c r="X209" s="235"/>
      <c r="Y209" s="235"/>
      <c r="Z209" s="235"/>
      <c r="AA209" s="235"/>
      <c r="AB209" s="235"/>
    </row>
    <row r="210" spans="9:28" x14ac:dyDescent="0.35">
      <c r="I210" s="265" t="s">
        <v>160</v>
      </c>
      <c r="J210" s="258" t="s">
        <v>16</v>
      </c>
      <c r="K210" s="258"/>
      <c r="L210" s="258"/>
      <c r="M210" s="258"/>
      <c r="N210" s="258"/>
      <c r="P210" s="265" t="s">
        <v>160</v>
      </c>
      <c r="Q210" s="258" t="s">
        <v>16</v>
      </c>
      <c r="R210" s="258"/>
      <c r="S210" s="258"/>
      <c r="T210" s="258"/>
      <c r="U210" s="258"/>
      <c r="W210" s="265" t="s">
        <v>160</v>
      </c>
      <c r="X210" s="258" t="s">
        <v>16</v>
      </c>
      <c r="Y210" s="258"/>
      <c r="Z210" s="258"/>
      <c r="AA210" s="258"/>
      <c r="AB210" s="258"/>
    </row>
    <row r="211" spans="9:28" x14ac:dyDescent="0.35">
      <c r="I211" s="265"/>
      <c r="J211" s="2">
        <v>4</v>
      </c>
      <c r="K211" s="2">
        <v>6</v>
      </c>
      <c r="L211" s="2">
        <v>8</v>
      </c>
      <c r="M211" s="2">
        <v>10</v>
      </c>
      <c r="N211" s="2">
        <v>12</v>
      </c>
      <c r="P211" s="265"/>
      <c r="Q211" s="2">
        <v>4</v>
      </c>
      <c r="R211" s="2">
        <v>6</v>
      </c>
      <c r="S211" s="2">
        <v>8</v>
      </c>
      <c r="T211" s="2">
        <v>10</v>
      </c>
      <c r="U211" s="2">
        <v>12</v>
      </c>
      <c r="W211" s="265"/>
      <c r="X211" s="2">
        <v>4</v>
      </c>
      <c r="Y211" s="2">
        <v>6</v>
      </c>
      <c r="Z211" s="2">
        <v>8</v>
      </c>
      <c r="AA211" s="2">
        <v>10</v>
      </c>
      <c r="AB211" s="2">
        <v>12</v>
      </c>
    </row>
    <row r="212" spans="9:28" x14ac:dyDescent="0.3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3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3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3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3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3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3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3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3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3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3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3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3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3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15" priority="1" operator="between">
      <formula>-100</formula>
      <formula>100</formula>
    </cfRule>
    <cfRule type="cellIs" dxfId="14" priority="6" operator="lessThan">
      <formula>0</formula>
    </cfRule>
    <cfRule type="cellIs" dxfId="1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zoomScale="85" zoomScaleNormal="85" workbookViewId="0">
      <selection activeCell="O27" sqref="O27"/>
    </sheetView>
  </sheetViews>
  <sheetFormatPr defaultRowHeight="14.5" x14ac:dyDescent="0.35"/>
  <sheetData>
    <row r="2" spans="2:50" ht="18.5" x14ac:dyDescent="0.45">
      <c r="B2" s="243" t="s">
        <v>877</v>
      </c>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2:50" ht="78" customHeight="1" x14ac:dyDescent="0.35">
      <c r="B3" s="244" t="s">
        <v>890</v>
      </c>
      <c r="C3" s="244"/>
      <c r="D3" s="244"/>
      <c r="E3" s="244"/>
      <c r="F3" s="244"/>
      <c r="G3" s="244"/>
      <c r="H3" s="244"/>
      <c r="I3" s="244"/>
      <c r="J3" s="244"/>
      <c r="K3" s="244"/>
      <c r="L3" s="244"/>
      <c r="M3" s="244"/>
      <c r="N3" s="244"/>
      <c r="O3" s="244"/>
      <c r="P3" s="244"/>
      <c r="Q3" s="244"/>
      <c r="R3" s="244"/>
      <c r="S3" s="244"/>
      <c r="T3" s="244"/>
      <c r="U3" s="244"/>
      <c r="V3" s="244"/>
      <c r="W3" s="244"/>
      <c r="X3" s="244"/>
      <c r="Y3" s="244"/>
      <c r="Z3" s="244"/>
    </row>
    <row r="4" spans="2:50" ht="81" customHeight="1" x14ac:dyDescent="0.35">
      <c r="B4" s="244"/>
      <c r="C4" s="244"/>
      <c r="D4" s="244"/>
      <c r="E4" s="244"/>
      <c r="F4" s="244"/>
      <c r="G4" s="244"/>
      <c r="H4" s="244"/>
      <c r="I4" s="244"/>
      <c r="J4" s="244"/>
      <c r="K4" s="244"/>
      <c r="L4" s="244"/>
      <c r="M4" s="244"/>
      <c r="N4" s="244"/>
      <c r="O4" s="244"/>
      <c r="P4" s="244"/>
      <c r="Q4" s="244"/>
      <c r="R4" s="244"/>
      <c r="S4" s="244"/>
      <c r="T4" s="244"/>
      <c r="U4" s="244"/>
      <c r="V4" s="244"/>
      <c r="W4" s="244"/>
      <c r="X4" s="244"/>
      <c r="Y4" s="244"/>
      <c r="Z4" s="244"/>
    </row>
    <row r="6" spans="2:50" x14ac:dyDescent="0.35">
      <c r="B6" s="235" t="s">
        <v>860</v>
      </c>
      <c r="C6" s="235"/>
      <c r="D6" s="235"/>
      <c r="E6" s="235"/>
      <c r="F6" s="235"/>
      <c r="G6" s="235"/>
      <c r="H6" s="235"/>
      <c r="I6" s="235"/>
      <c r="J6" s="235"/>
      <c r="K6" s="235"/>
      <c r="L6" s="235"/>
      <c r="M6" s="235"/>
      <c r="O6" s="235" t="s">
        <v>878</v>
      </c>
      <c r="P6" s="235"/>
      <c r="Q6" s="235"/>
      <c r="R6" s="235"/>
      <c r="S6" s="235"/>
      <c r="T6" s="235"/>
      <c r="U6" s="235"/>
      <c r="V6" s="235"/>
      <c r="W6" s="235"/>
      <c r="X6" s="235"/>
      <c r="Y6" s="235"/>
      <c r="Z6" s="235"/>
      <c r="AB6" s="350" t="s">
        <v>869</v>
      </c>
      <c r="AC6" s="350"/>
      <c r="AD6" s="350"/>
      <c r="AE6" s="350"/>
      <c r="AF6" s="350"/>
      <c r="AG6" s="350"/>
      <c r="AH6" s="350"/>
      <c r="AI6" s="350"/>
      <c r="AJ6" s="350"/>
      <c r="AK6" s="350"/>
      <c r="AL6" s="350"/>
      <c r="AN6" s="350" t="s">
        <v>869</v>
      </c>
      <c r="AO6" s="350"/>
      <c r="AP6" s="350"/>
      <c r="AQ6" s="350"/>
      <c r="AR6" s="350"/>
      <c r="AS6" s="350"/>
      <c r="AT6" s="350"/>
      <c r="AU6" s="350"/>
      <c r="AV6" s="350"/>
      <c r="AW6" s="350"/>
      <c r="AX6" s="350"/>
    </row>
    <row r="7" spans="2:50" x14ac:dyDescent="0.35">
      <c r="B7" s="184" t="s">
        <v>16</v>
      </c>
      <c r="C7" s="184">
        <v>1</v>
      </c>
      <c r="D7" s="184">
        <v>2</v>
      </c>
      <c r="E7" s="184">
        <v>3</v>
      </c>
      <c r="F7" s="184">
        <v>4</v>
      </c>
      <c r="G7" s="184">
        <v>5</v>
      </c>
      <c r="H7" s="184">
        <v>6</v>
      </c>
      <c r="I7" s="184">
        <v>7</v>
      </c>
      <c r="J7" s="184">
        <v>8</v>
      </c>
      <c r="K7" s="184">
        <v>9</v>
      </c>
      <c r="L7" s="184" t="s">
        <v>489</v>
      </c>
      <c r="M7" s="184" t="s">
        <v>859</v>
      </c>
      <c r="O7" s="184" t="s">
        <v>16</v>
      </c>
      <c r="P7" s="184">
        <v>1</v>
      </c>
      <c r="Q7" s="184">
        <v>2</v>
      </c>
      <c r="R7" s="184">
        <v>3</v>
      </c>
      <c r="S7" s="184">
        <v>4</v>
      </c>
      <c r="T7" s="184">
        <v>5</v>
      </c>
      <c r="U7" s="184">
        <v>6</v>
      </c>
      <c r="V7" s="184">
        <v>7</v>
      </c>
      <c r="W7" s="184">
        <v>8</v>
      </c>
      <c r="X7" s="184">
        <v>9</v>
      </c>
      <c r="Y7" s="184" t="s">
        <v>489</v>
      </c>
      <c r="Z7" s="184" t="s">
        <v>859</v>
      </c>
      <c r="AB7" s="283" t="s">
        <v>870</v>
      </c>
      <c r="AC7" s="283"/>
      <c r="AD7" s="258" t="s">
        <v>867</v>
      </c>
      <c r="AE7" s="258"/>
      <c r="AF7" s="258"/>
      <c r="AG7" s="258"/>
      <c r="AH7" s="258"/>
      <c r="AI7" s="258"/>
      <c r="AJ7" s="258"/>
      <c r="AK7" s="258"/>
      <c r="AL7" s="258"/>
      <c r="AN7" s="283" t="s">
        <v>870</v>
      </c>
      <c r="AO7" s="283"/>
      <c r="AP7" s="258" t="s">
        <v>872</v>
      </c>
      <c r="AQ7" s="258"/>
      <c r="AR7" s="258"/>
      <c r="AS7" s="258"/>
      <c r="AT7" s="258"/>
      <c r="AU7" s="258"/>
      <c r="AV7" s="258"/>
      <c r="AW7" s="258"/>
      <c r="AX7" s="258"/>
    </row>
    <row r="8" spans="2:50" x14ac:dyDescent="0.35">
      <c r="B8" s="184">
        <v>4</v>
      </c>
      <c r="C8" s="123">
        <v>2.7628865114729799</v>
      </c>
      <c r="D8" s="123">
        <v>2.5871470831249801</v>
      </c>
      <c r="E8" s="123">
        <v>2.5294432715282098</v>
      </c>
      <c r="F8" s="123">
        <v>2.5199057744615998</v>
      </c>
      <c r="G8" s="123">
        <v>2.5151714133218399</v>
      </c>
      <c r="H8" s="123">
        <v>2.5225843806838499</v>
      </c>
      <c r="I8" s="123">
        <v>2.5276347756078601</v>
      </c>
      <c r="J8" s="123">
        <v>2.5886452123328998</v>
      </c>
      <c r="K8" s="123">
        <v>2.76346202540716</v>
      </c>
      <c r="L8" s="123">
        <v>2.7975484389282101</v>
      </c>
      <c r="M8" s="123">
        <v>2.94799268267675</v>
      </c>
      <c r="O8" s="184">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283"/>
      <c r="AC8" s="283"/>
      <c r="AD8" s="184">
        <v>1</v>
      </c>
      <c r="AE8" s="184">
        <v>2</v>
      </c>
      <c r="AF8" s="184">
        <v>3</v>
      </c>
      <c r="AG8" s="184">
        <v>4</v>
      </c>
      <c r="AH8" s="184">
        <v>5</v>
      </c>
      <c r="AI8" s="184">
        <v>6</v>
      </c>
      <c r="AJ8" s="184">
        <v>7</v>
      </c>
      <c r="AK8" s="184">
        <v>8</v>
      </c>
      <c r="AL8" s="184">
        <v>9</v>
      </c>
      <c r="AN8" s="283"/>
      <c r="AO8" s="283"/>
      <c r="AP8" s="184">
        <v>1</v>
      </c>
      <c r="AQ8" s="184">
        <v>2</v>
      </c>
      <c r="AR8" s="184">
        <v>3</v>
      </c>
      <c r="AS8" s="184">
        <v>4</v>
      </c>
      <c r="AT8" s="184">
        <v>5</v>
      </c>
      <c r="AU8" s="184">
        <v>6</v>
      </c>
      <c r="AV8" s="184">
        <v>7</v>
      </c>
      <c r="AW8" s="184">
        <v>8</v>
      </c>
      <c r="AX8" s="184">
        <v>9</v>
      </c>
    </row>
    <row r="9" spans="2:50" x14ac:dyDescent="0.35">
      <c r="B9" s="184">
        <v>6</v>
      </c>
      <c r="C9" s="123">
        <v>2.6963806630403999</v>
      </c>
      <c r="D9" s="123">
        <v>2.4998171040089701</v>
      </c>
      <c r="E9" s="123">
        <v>2.42078949332139</v>
      </c>
      <c r="F9" s="123">
        <v>2.3990187834974499</v>
      </c>
      <c r="G9" s="123">
        <v>2.3876643774260899</v>
      </c>
      <c r="H9" s="123">
        <v>2.4016226368870099</v>
      </c>
      <c r="I9" s="123">
        <v>2.4189277396381699</v>
      </c>
      <c r="J9" s="123">
        <v>2.5001376911982001</v>
      </c>
      <c r="K9" s="123">
        <v>2.6962278829076398</v>
      </c>
      <c r="L9" s="123">
        <v>2.73509895867068</v>
      </c>
      <c r="M9" s="123">
        <v>2.87226209503131</v>
      </c>
      <c r="O9" s="184">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351" t="s">
        <v>868</v>
      </c>
      <c r="AC9" s="184">
        <v>1</v>
      </c>
      <c r="AD9" s="200">
        <f>C$8</f>
        <v>2.7628865114729799</v>
      </c>
      <c r="AE9" s="123">
        <v>2.8962898466598901</v>
      </c>
      <c r="AF9" s="123">
        <v>2.8869000712972301</v>
      </c>
      <c r="AG9" s="123">
        <v>2.77232123776552</v>
      </c>
      <c r="AH9" s="123">
        <v>2.7370593293207199</v>
      </c>
      <c r="AI9" s="123">
        <v>2.7376595628115901</v>
      </c>
      <c r="AJ9" s="123">
        <v>2.76047595682041</v>
      </c>
      <c r="AK9" s="123">
        <v>2.7565072341214201</v>
      </c>
      <c r="AL9" s="123">
        <v>2.7738949810137501</v>
      </c>
      <c r="AN9" s="351" t="s">
        <v>868</v>
      </c>
      <c r="AO9" s="184">
        <v>1</v>
      </c>
      <c r="AP9" s="200">
        <f>AD9</f>
        <v>2.7628865114729799</v>
      </c>
      <c r="AQ9" s="123">
        <v>3.03122750678257</v>
      </c>
      <c r="AR9" s="123">
        <v>2.9539225422045599</v>
      </c>
      <c r="AS9" s="123">
        <v>2.75859802847754</v>
      </c>
      <c r="AT9" s="123">
        <v>2.7207810320780998</v>
      </c>
      <c r="AU9" s="123">
        <v>2.7021321511505101</v>
      </c>
      <c r="AV9" s="123">
        <v>2.7712913356733702</v>
      </c>
      <c r="AW9" s="123">
        <v>2.7574210341893099</v>
      </c>
      <c r="AX9" s="123">
        <v>2.7976976114257499</v>
      </c>
    </row>
    <row r="10" spans="2:50" x14ac:dyDescent="0.35">
      <c r="B10" s="184">
        <v>8</v>
      </c>
      <c r="C10" s="123">
        <v>2.6090772509527902</v>
      </c>
      <c r="D10" s="123">
        <v>2.3975815011593902</v>
      </c>
      <c r="E10" s="123">
        <v>2.3137040411894301</v>
      </c>
      <c r="F10" s="123">
        <v>2.2809926971185699</v>
      </c>
      <c r="G10" s="123">
        <v>2.2642368745197099</v>
      </c>
      <c r="H10" s="123">
        <v>2.2826821158458301</v>
      </c>
      <c r="I10" s="123">
        <v>2.3112858967949701</v>
      </c>
      <c r="J10" s="123">
        <v>2.3971178375481901</v>
      </c>
      <c r="K10" s="123">
        <v>2.6109917145715298</v>
      </c>
      <c r="L10" s="123">
        <v>2.6246773016183802</v>
      </c>
      <c r="M10" s="123">
        <v>2.77643502273839</v>
      </c>
      <c r="O10" s="184">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351"/>
      <c r="AC10" s="184">
        <v>2</v>
      </c>
      <c r="AD10" s="123">
        <v>2.6705695053231899</v>
      </c>
      <c r="AE10" s="200">
        <f>D$8</f>
        <v>2.5871470831249801</v>
      </c>
      <c r="AF10" s="123">
        <v>2.7989783599704499</v>
      </c>
      <c r="AG10" s="123">
        <v>2.7383093619110199</v>
      </c>
      <c r="AH10" s="123">
        <v>2.5656407933632099</v>
      </c>
      <c r="AI10" s="123">
        <v>2.6223909112271202</v>
      </c>
      <c r="AJ10" s="123">
        <v>2.5990756684897498</v>
      </c>
      <c r="AK10" s="123">
        <v>2.5820248019576102</v>
      </c>
      <c r="AL10" s="123">
        <v>2.5838470537056599</v>
      </c>
      <c r="AN10" s="351"/>
      <c r="AO10" s="184">
        <v>2</v>
      </c>
      <c r="AP10" s="123">
        <v>2.86705360855755</v>
      </c>
      <c r="AQ10" s="200">
        <f>AE10</f>
        <v>2.5871470831249801</v>
      </c>
      <c r="AR10" s="123">
        <v>2.9454785285065199</v>
      </c>
      <c r="AS10" s="123">
        <v>2.8082350987879701</v>
      </c>
      <c r="AT10" s="123">
        <v>2.5688287447503502</v>
      </c>
      <c r="AU10" s="123">
        <v>2.6251430439757999</v>
      </c>
      <c r="AV10" s="123">
        <v>2.61474588403722</v>
      </c>
      <c r="AW10" s="123">
        <v>2.5770936801000799</v>
      </c>
      <c r="AX10" s="123">
        <v>2.58006052745352</v>
      </c>
    </row>
    <row r="11" spans="2:50" x14ac:dyDescent="0.35">
      <c r="B11" s="184">
        <v>10</v>
      </c>
      <c r="C11" s="123">
        <v>2.4955495828824699</v>
      </c>
      <c r="D11" s="123">
        <v>2.2737445553149098</v>
      </c>
      <c r="E11" s="123">
        <v>2.1922552002503699</v>
      </c>
      <c r="F11" s="123">
        <v>2.1531216669064799</v>
      </c>
      <c r="G11" s="123">
        <v>2.1319579685058998</v>
      </c>
      <c r="H11" s="123">
        <v>2.1528686359607501</v>
      </c>
      <c r="I11" s="123">
        <v>2.1915978169632302</v>
      </c>
      <c r="J11" s="123">
        <v>2.27197908916731</v>
      </c>
      <c r="K11" s="123">
        <v>2.4989728936597402</v>
      </c>
      <c r="L11" s="123">
        <v>2.4787573591770999</v>
      </c>
      <c r="M11" s="123">
        <v>2.6548560853499299</v>
      </c>
      <c r="O11" s="184">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351"/>
      <c r="AC11" s="184">
        <v>3</v>
      </c>
      <c r="AD11" s="123">
        <v>2.6125293742741902</v>
      </c>
      <c r="AE11" s="123">
        <v>2.7381208601921401</v>
      </c>
      <c r="AF11" s="200">
        <f>E$8</f>
        <v>2.5294432715282098</v>
      </c>
      <c r="AG11" s="123">
        <v>2.7646938466875999</v>
      </c>
      <c r="AH11" s="123">
        <v>2.6215124288093401</v>
      </c>
      <c r="AI11" s="123">
        <v>2.4961308127998798</v>
      </c>
      <c r="AJ11" s="123">
        <v>2.5329547664423702</v>
      </c>
      <c r="AK11" s="123">
        <v>2.51894245411843</v>
      </c>
      <c r="AL11" s="123">
        <v>2.5200333401002499</v>
      </c>
      <c r="AN11" s="351"/>
      <c r="AO11" s="184">
        <v>3</v>
      </c>
      <c r="AP11" s="123">
        <v>2.8109562111708</v>
      </c>
      <c r="AQ11" s="123">
        <v>2.9975420312653598</v>
      </c>
      <c r="AR11" s="200">
        <f>AF11</f>
        <v>2.5294432715282098</v>
      </c>
      <c r="AS11" s="123">
        <v>2.9042923433874699</v>
      </c>
      <c r="AT11" s="123">
        <v>2.6728858243763902</v>
      </c>
      <c r="AU11" s="123">
        <v>2.51137384016761</v>
      </c>
      <c r="AV11" s="123">
        <v>2.5218829516539398</v>
      </c>
      <c r="AW11" s="123">
        <v>2.5231133160298298</v>
      </c>
      <c r="AX11" s="123">
        <v>2.51430448771203</v>
      </c>
    </row>
    <row r="12" spans="2:50" x14ac:dyDescent="0.35">
      <c r="B12" s="184">
        <v>12</v>
      </c>
      <c r="C12" s="123">
        <v>2.3465955867467398</v>
      </c>
      <c r="D12" s="123">
        <v>2.1221027735970699</v>
      </c>
      <c r="E12" s="123">
        <v>2.05331077705041</v>
      </c>
      <c r="F12" s="123">
        <v>2.0087336244541398</v>
      </c>
      <c r="G12" s="123">
        <v>1.98570726810619</v>
      </c>
      <c r="H12" s="123">
        <v>2.0088113943110302</v>
      </c>
      <c r="I12" s="123">
        <v>2.0481794870497998</v>
      </c>
      <c r="J12" s="123">
        <v>2.1217919638806801</v>
      </c>
      <c r="K12" s="123">
        <v>2.3547487722456899</v>
      </c>
      <c r="L12" s="123">
        <v>2.3067214175087898</v>
      </c>
      <c r="M12" s="123">
        <v>2.5027998209861</v>
      </c>
      <c r="O12" s="184">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351"/>
      <c r="AC12" s="184">
        <v>4</v>
      </c>
      <c r="AD12" s="123">
        <v>2.4739674386008099</v>
      </c>
      <c r="AE12" s="123">
        <v>2.64586190087079</v>
      </c>
      <c r="AF12" s="123">
        <v>2.75310276604649</v>
      </c>
      <c r="AG12" s="200">
        <f>F$8</f>
        <v>2.5199057744615998</v>
      </c>
      <c r="AH12" s="123">
        <v>2.7842500302651199</v>
      </c>
      <c r="AI12" s="123">
        <v>2.6549480448577301</v>
      </c>
      <c r="AJ12" s="123">
        <v>2.4878128248491098</v>
      </c>
      <c r="AK12" s="123">
        <v>2.5406579676486798</v>
      </c>
      <c r="AL12" s="123">
        <v>2.5187281284170502</v>
      </c>
      <c r="AN12" s="351"/>
      <c r="AO12" s="184">
        <v>4</v>
      </c>
      <c r="AP12" s="123">
        <v>2.3837532940514601</v>
      </c>
      <c r="AQ12" s="123">
        <v>2.78318397981301</v>
      </c>
      <c r="AR12" s="123">
        <v>2.92688413948256</v>
      </c>
      <c r="AS12" s="200">
        <f>AG12</f>
        <v>2.5199057744615998</v>
      </c>
      <c r="AT12" s="123">
        <v>2.93286991062562</v>
      </c>
      <c r="AU12" s="123">
        <v>2.7392280071813202</v>
      </c>
      <c r="AV12" s="123">
        <v>2.48058936579115</v>
      </c>
      <c r="AW12" s="123">
        <v>2.57547383768022</v>
      </c>
      <c r="AX12" s="123">
        <v>2.5239983986240002</v>
      </c>
    </row>
    <row r="13" spans="2:50" x14ac:dyDescent="0.35">
      <c r="B13" s="184">
        <v>14</v>
      </c>
      <c r="C13" s="123">
        <v>2.1617348560808001</v>
      </c>
      <c r="D13" s="123">
        <v>1.95279986776616</v>
      </c>
      <c r="E13" s="123">
        <v>1.88826321157915</v>
      </c>
      <c r="F13" s="123">
        <v>1.84731122256217</v>
      </c>
      <c r="G13" s="123">
        <v>1.8247922152731999</v>
      </c>
      <c r="H13" s="123">
        <v>1.84604133192974</v>
      </c>
      <c r="I13" s="123">
        <v>1.88521606707304</v>
      </c>
      <c r="J13" s="123">
        <v>1.9509124087591201</v>
      </c>
      <c r="K13" s="123">
        <v>2.16739583460277</v>
      </c>
      <c r="L13" s="123">
        <v>2.1082719167139099</v>
      </c>
      <c r="M13" s="123">
        <v>2.3209341322263302</v>
      </c>
      <c r="O13" s="184">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351"/>
      <c r="AC13" s="184">
        <v>5</v>
      </c>
      <c r="AD13" s="123">
        <v>2.52165351716706</v>
      </c>
      <c r="AE13" s="123">
        <v>2.4647842529919699</v>
      </c>
      <c r="AF13" s="123">
        <v>2.6340199966823001</v>
      </c>
      <c r="AG13" s="123">
        <v>2.74764736946904</v>
      </c>
      <c r="AH13" s="200">
        <f>G$8</f>
        <v>2.5151714133218399</v>
      </c>
      <c r="AI13" s="123">
        <v>2.76619662156891</v>
      </c>
      <c r="AJ13" s="123">
        <v>2.6386264011284801</v>
      </c>
      <c r="AK13" s="123">
        <v>2.47071794584605</v>
      </c>
      <c r="AL13" s="123">
        <v>2.5231930202727799</v>
      </c>
      <c r="AN13" s="351"/>
      <c r="AO13" s="184">
        <v>5</v>
      </c>
      <c r="AP13" s="123">
        <v>2.5448543942322299</v>
      </c>
      <c r="AQ13" s="123">
        <v>2.43733772402001</v>
      </c>
      <c r="AR13" s="123">
        <v>2.71578817124474</v>
      </c>
      <c r="AS13" s="123">
        <v>2.8880374627501002</v>
      </c>
      <c r="AT13" s="200">
        <f>AH13</f>
        <v>2.5151714133218399</v>
      </c>
      <c r="AU13" s="123">
        <v>2.9116226200625102</v>
      </c>
      <c r="AV13" s="123">
        <v>2.7123339182752502</v>
      </c>
      <c r="AW13" s="123">
        <v>2.4321940463064999</v>
      </c>
      <c r="AX13" s="123">
        <v>2.54138424821002</v>
      </c>
    </row>
    <row r="14" spans="2:50" x14ac:dyDescent="0.35">
      <c r="B14" s="184">
        <v>16</v>
      </c>
      <c r="C14" s="123">
        <v>1.9471309400655901</v>
      </c>
      <c r="D14" s="123">
        <v>1.7580556784893799</v>
      </c>
      <c r="E14" s="123">
        <v>1.7034631268018601</v>
      </c>
      <c r="F14" s="123">
        <v>1.6656592090228799</v>
      </c>
      <c r="G14" s="123">
        <v>1.6440489495173001</v>
      </c>
      <c r="H14" s="123">
        <v>1.66348738879655</v>
      </c>
      <c r="I14" s="123">
        <v>1.6978077168927299</v>
      </c>
      <c r="J14" s="123">
        <v>1.7535038560679499</v>
      </c>
      <c r="K14" s="123">
        <v>1.95021749637506</v>
      </c>
      <c r="L14" s="123">
        <v>1.8766368756773999</v>
      </c>
      <c r="M14" s="123">
        <v>2.0940099198778999</v>
      </c>
      <c r="O14" s="184">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351"/>
      <c r="AC14" s="184">
        <v>6</v>
      </c>
      <c r="AD14" s="123">
        <v>2.5222110413802099</v>
      </c>
      <c r="AE14" s="123">
        <v>2.5428159578838798</v>
      </c>
      <c r="AF14" s="123">
        <v>2.4962890609978299</v>
      </c>
      <c r="AG14" s="123">
        <v>2.6559380947700402</v>
      </c>
      <c r="AH14" s="123">
        <v>2.7644695505074899</v>
      </c>
      <c r="AI14" s="200">
        <f>H$8</f>
        <v>2.5225843806838499</v>
      </c>
      <c r="AJ14" s="123">
        <v>2.77131554131239</v>
      </c>
      <c r="AK14" s="123">
        <v>2.6552857021083098</v>
      </c>
      <c r="AL14" s="123">
        <v>2.4765662943176299</v>
      </c>
      <c r="AN14" s="351"/>
      <c r="AO14" s="184">
        <v>6</v>
      </c>
      <c r="AP14" s="123">
        <v>2.5328459148236102</v>
      </c>
      <c r="AQ14" s="123">
        <v>2.5809872611464901</v>
      </c>
      <c r="AR14" s="123">
        <v>2.5050479555779899</v>
      </c>
      <c r="AS14" s="123">
        <v>2.7422619920786202</v>
      </c>
      <c r="AT14" s="123">
        <v>2.9040223018717599</v>
      </c>
      <c r="AU14" s="200">
        <f>AI14</f>
        <v>2.5225843806838499</v>
      </c>
      <c r="AV14" s="123">
        <v>2.9429986035292601</v>
      </c>
      <c r="AW14" s="123">
        <v>2.7940235495893599</v>
      </c>
      <c r="AX14" s="123">
        <v>2.3946078247355298</v>
      </c>
    </row>
    <row r="15" spans="2:50" x14ac:dyDescent="0.35">
      <c r="B15" s="184">
        <v>18</v>
      </c>
      <c r="C15" s="123">
        <v>1.88709501472673</v>
      </c>
      <c r="D15" s="123">
        <v>1.6750923872875001</v>
      </c>
      <c r="E15" s="123">
        <v>1.6223525998517101</v>
      </c>
      <c r="F15" s="123">
        <v>1.5918050080506301</v>
      </c>
      <c r="G15" s="123">
        <v>1.5587479094381</v>
      </c>
      <c r="H15" s="123">
        <v>1.58496768442166</v>
      </c>
      <c r="I15" s="123">
        <v>1.6270632351527099</v>
      </c>
      <c r="J15" s="123">
        <v>1.6777450980392099</v>
      </c>
      <c r="K15" s="123">
        <v>1.8706075533661699</v>
      </c>
      <c r="L15" s="123">
        <v>1.6783808408173799</v>
      </c>
      <c r="M15" s="123">
        <v>1.87791516669275</v>
      </c>
      <c r="O15" s="184">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351"/>
      <c r="AC15" s="184">
        <v>7</v>
      </c>
      <c r="AD15" s="123">
        <v>2.5202683492044899</v>
      </c>
      <c r="AE15" s="123">
        <v>2.5214530761338199</v>
      </c>
      <c r="AF15" s="123">
        <v>2.5294398717592999</v>
      </c>
      <c r="AG15" s="123">
        <v>2.4896382377808499</v>
      </c>
      <c r="AH15" s="123">
        <v>2.6147159584803301</v>
      </c>
      <c r="AI15" s="123">
        <v>2.75415456491424</v>
      </c>
      <c r="AJ15" s="200">
        <f>I$8</f>
        <v>2.5276347756078601</v>
      </c>
      <c r="AK15" s="123">
        <v>2.75445176076702</v>
      </c>
      <c r="AL15" s="123">
        <v>2.6145117799690598</v>
      </c>
      <c r="AN15" s="351"/>
      <c r="AO15" s="184">
        <v>7</v>
      </c>
      <c r="AP15" s="123">
        <v>2.5121385392113802</v>
      </c>
      <c r="AQ15" s="123">
        <v>2.5166365746711299</v>
      </c>
      <c r="AR15" s="123">
        <v>2.51867529880478</v>
      </c>
      <c r="AS15" s="123">
        <v>2.4945087128422898</v>
      </c>
      <c r="AT15" s="123">
        <v>2.6773021001615498</v>
      </c>
      <c r="AU15" s="123">
        <v>2.87841672890216</v>
      </c>
      <c r="AV15" s="200">
        <f>AJ15</f>
        <v>2.5276347756078601</v>
      </c>
      <c r="AW15" s="123">
        <v>3.0069416633293198</v>
      </c>
      <c r="AX15" s="123">
        <v>2.8172511949340802</v>
      </c>
    </row>
    <row r="16" spans="2:50" x14ac:dyDescent="0.35">
      <c r="AB16" s="351"/>
      <c r="AC16" s="184">
        <v>8</v>
      </c>
      <c r="AD16" s="123">
        <v>2.5852890830242901</v>
      </c>
      <c r="AE16" s="123">
        <v>2.5841622144492602</v>
      </c>
      <c r="AF16" s="123">
        <v>2.6089113280491398</v>
      </c>
      <c r="AG16" s="123">
        <v>2.6172436649161201</v>
      </c>
      <c r="AH16" s="123">
        <v>2.5695071538342402</v>
      </c>
      <c r="AI16" s="123">
        <v>2.7298329853862202</v>
      </c>
      <c r="AJ16" s="123">
        <v>2.7915542192678902</v>
      </c>
      <c r="AK16" s="200">
        <f>J$8</f>
        <v>2.5886452123328998</v>
      </c>
      <c r="AL16" s="123">
        <v>2.6853949984400001</v>
      </c>
      <c r="AN16" s="351"/>
      <c r="AO16" s="184">
        <v>8</v>
      </c>
      <c r="AP16" s="123">
        <v>2.5786943620177998</v>
      </c>
      <c r="AQ16" s="123">
        <v>2.59371747211895</v>
      </c>
      <c r="AR16" s="123">
        <v>2.6226121409367402</v>
      </c>
      <c r="AS16" s="123">
        <v>2.6505367729530498</v>
      </c>
      <c r="AT16" s="123">
        <v>2.5749015975920302</v>
      </c>
      <c r="AU16" s="123">
        <v>2.8197000681663198</v>
      </c>
      <c r="AV16" s="123">
        <v>2.9283271375464599</v>
      </c>
      <c r="AW16" s="200">
        <f>AK16</f>
        <v>2.5886452123328998</v>
      </c>
      <c r="AX16" s="123">
        <v>2.8786664643994802</v>
      </c>
    </row>
    <row r="17" spans="2:50" x14ac:dyDescent="0.35">
      <c r="B17" s="235" t="s">
        <v>862</v>
      </c>
      <c r="C17" s="235"/>
      <c r="D17" s="235"/>
      <c r="E17" s="235"/>
      <c r="F17" s="235"/>
      <c r="G17" s="235"/>
      <c r="H17" s="235"/>
      <c r="I17" s="235"/>
      <c r="J17" s="235"/>
      <c r="K17" s="235"/>
      <c r="L17" s="235"/>
      <c r="M17" s="235"/>
      <c r="O17" s="235" t="s">
        <v>880</v>
      </c>
      <c r="P17" s="235"/>
      <c r="Q17" s="235"/>
      <c r="R17" s="235"/>
      <c r="S17" s="235"/>
      <c r="T17" s="235"/>
      <c r="U17" s="235"/>
      <c r="V17" s="235"/>
      <c r="W17" s="235"/>
      <c r="X17" s="235"/>
      <c r="Y17" s="235"/>
      <c r="Z17" s="235"/>
      <c r="AB17" s="351"/>
      <c r="AC17" s="184">
        <v>9</v>
      </c>
      <c r="AD17" s="123">
        <v>2.7855864973392901</v>
      </c>
      <c r="AE17" s="123">
        <v>2.7651311240263499</v>
      </c>
      <c r="AF17" s="123">
        <v>2.7639793917396398</v>
      </c>
      <c r="AG17" s="123">
        <v>2.7281548105750799</v>
      </c>
      <c r="AH17" s="123">
        <v>2.7526727773541402</v>
      </c>
      <c r="AI17" s="123">
        <v>2.7562080297185299</v>
      </c>
      <c r="AJ17" s="123">
        <v>2.88104394909293</v>
      </c>
      <c r="AK17" s="123">
        <v>2.8811035037278798</v>
      </c>
      <c r="AL17" s="200">
        <f>K$8</f>
        <v>2.76346202540716</v>
      </c>
      <c r="AN17" s="351"/>
      <c r="AO17" s="184">
        <v>9</v>
      </c>
      <c r="AP17" s="123">
        <v>2.8062637003306201</v>
      </c>
      <c r="AQ17" s="123">
        <v>2.7743656214168202</v>
      </c>
      <c r="AR17" s="123">
        <v>2.7681776133209901</v>
      </c>
      <c r="AS17" s="123">
        <v>2.70917734601074</v>
      </c>
      <c r="AT17" s="123">
        <v>2.7174460935312199</v>
      </c>
      <c r="AU17" s="123">
        <v>2.7466577540106898</v>
      </c>
      <c r="AV17" s="123">
        <v>2.9139849026618898</v>
      </c>
      <c r="AW17" s="123">
        <v>2.9995504860369699</v>
      </c>
      <c r="AX17" s="200">
        <f>AL17</f>
        <v>2.76346202540716</v>
      </c>
    </row>
    <row r="18" spans="2:50" x14ac:dyDescent="0.35">
      <c r="B18" s="184" t="s">
        <v>16</v>
      </c>
      <c r="C18" s="184">
        <v>1</v>
      </c>
      <c r="D18" s="184">
        <v>2</v>
      </c>
      <c r="E18" s="184">
        <v>3</v>
      </c>
      <c r="F18" s="184">
        <v>4</v>
      </c>
      <c r="G18" s="184">
        <v>5</v>
      </c>
      <c r="H18" s="184">
        <v>6</v>
      </c>
      <c r="I18" s="184">
        <v>7</v>
      </c>
      <c r="J18" s="184">
        <v>8</v>
      </c>
      <c r="K18" s="184">
        <v>9</v>
      </c>
      <c r="L18" s="184" t="s">
        <v>489</v>
      </c>
      <c r="M18" s="184" t="s">
        <v>859</v>
      </c>
      <c r="O18" s="184" t="s">
        <v>16</v>
      </c>
      <c r="P18" s="184">
        <v>1</v>
      </c>
      <c r="Q18" s="184">
        <v>2</v>
      </c>
      <c r="R18" s="184">
        <v>3</v>
      </c>
      <c r="S18" s="184">
        <v>4</v>
      </c>
      <c r="T18" s="184">
        <v>5</v>
      </c>
      <c r="U18" s="184">
        <v>6</v>
      </c>
      <c r="V18" s="184">
        <v>7</v>
      </c>
      <c r="W18" s="184">
        <v>8</v>
      </c>
      <c r="X18" s="184">
        <v>9</v>
      </c>
      <c r="Y18" s="184" t="s">
        <v>489</v>
      </c>
      <c r="Z18" s="184" t="s">
        <v>859</v>
      </c>
    </row>
    <row r="19" spans="2:50" x14ac:dyDescent="0.35">
      <c r="B19" s="184">
        <v>4</v>
      </c>
      <c r="C19" s="123">
        <v>2.3227385456518199</v>
      </c>
      <c r="D19" s="123">
        <v>2.1651412452630598</v>
      </c>
      <c r="E19" s="123">
        <v>2.06249575851351</v>
      </c>
      <c r="F19" s="123">
        <v>2.0781859671804299</v>
      </c>
      <c r="G19" s="123">
        <v>2.0850851564170099</v>
      </c>
      <c r="H19" s="123">
        <v>2.0736193447737898</v>
      </c>
      <c r="I19" s="123">
        <v>2.0628323853719599</v>
      </c>
      <c r="J19" s="123">
        <v>2.1602860236687098</v>
      </c>
      <c r="K19" s="123">
        <v>2.3163344815550002</v>
      </c>
      <c r="L19" s="123">
        <v>2.4556881585469998</v>
      </c>
      <c r="M19" s="123">
        <v>2.52379839249003</v>
      </c>
      <c r="O19" s="184">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350" t="s">
        <v>869</v>
      </c>
      <c r="AC19" s="350"/>
      <c r="AD19" s="350"/>
      <c r="AE19" s="350"/>
      <c r="AF19" s="350"/>
      <c r="AG19" s="350"/>
      <c r="AH19" s="350"/>
      <c r="AI19" s="350"/>
      <c r="AJ19" s="350"/>
      <c r="AK19" s="350"/>
      <c r="AL19" s="350"/>
      <c r="AN19" s="350" t="s">
        <v>869</v>
      </c>
      <c r="AO19" s="350"/>
      <c r="AP19" s="350"/>
      <c r="AQ19" s="350"/>
      <c r="AR19" s="350"/>
      <c r="AS19" s="350"/>
      <c r="AT19" s="350"/>
      <c r="AU19" s="350"/>
      <c r="AV19" s="350"/>
      <c r="AW19" s="350"/>
      <c r="AX19" s="350"/>
    </row>
    <row r="20" spans="2:50" x14ac:dyDescent="0.35">
      <c r="B20" s="184">
        <v>6</v>
      </c>
      <c r="C20" s="123">
        <v>2.2920634010816299</v>
      </c>
      <c r="D20" s="123">
        <v>2.10538379121251</v>
      </c>
      <c r="E20" s="123">
        <v>1.98137515238344</v>
      </c>
      <c r="F20" s="123">
        <v>1.9786063178550799</v>
      </c>
      <c r="G20" s="123">
        <v>1.97482828784593</v>
      </c>
      <c r="H20" s="123">
        <v>1.97507812132637</v>
      </c>
      <c r="I20" s="123">
        <v>1.9825200237318299</v>
      </c>
      <c r="J20" s="123">
        <v>2.1041528208956501</v>
      </c>
      <c r="K20" s="123">
        <v>2.2872940375384201</v>
      </c>
      <c r="L20" s="123">
        <v>2.4337295805881798</v>
      </c>
      <c r="M20" s="123">
        <v>2.49539240724362</v>
      </c>
      <c r="O20" s="184">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283" t="s">
        <v>871</v>
      </c>
      <c r="AC20" s="283"/>
      <c r="AD20" s="258" t="s">
        <v>867</v>
      </c>
      <c r="AE20" s="258"/>
      <c r="AF20" s="258"/>
      <c r="AG20" s="258"/>
      <c r="AH20" s="258"/>
      <c r="AI20" s="258"/>
      <c r="AJ20" s="258"/>
      <c r="AK20" s="258"/>
      <c r="AL20" s="258"/>
      <c r="AN20" s="283" t="s">
        <v>871</v>
      </c>
      <c r="AO20" s="283"/>
      <c r="AP20" s="258" t="s">
        <v>872</v>
      </c>
      <c r="AQ20" s="258"/>
      <c r="AR20" s="258"/>
      <c r="AS20" s="258"/>
      <c r="AT20" s="258"/>
      <c r="AU20" s="258"/>
      <c r="AV20" s="258"/>
      <c r="AW20" s="258"/>
      <c r="AX20" s="258"/>
    </row>
    <row r="21" spans="2:50" x14ac:dyDescent="0.35">
      <c r="B21" s="184">
        <v>8</v>
      </c>
      <c r="C21" s="123">
        <v>2.25670084129611</v>
      </c>
      <c r="D21" s="123">
        <v>2.0500001108649899</v>
      </c>
      <c r="E21" s="123">
        <v>1.9092853269841801</v>
      </c>
      <c r="F21" s="123">
        <v>1.8914876192311301</v>
      </c>
      <c r="G21" s="123">
        <v>1.8798457233608099</v>
      </c>
      <c r="H21" s="123">
        <v>1.89093959150003</v>
      </c>
      <c r="I21" s="123">
        <v>1.91249630615782</v>
      </c>
      <c r="J21" s="123">
        <v>2.0479272135723399</v>
      </c>
      <c r="K21" s="123">
        <v>2.25406647739343</v>
      </c>
      <c r="L21" s="123">
        <v>2.38930048375226</v>
      </c>
      <c r="M21" s="123">
        <v>2.4538089169899902</v>
      </c>
      <c r="O21" s="184">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283"/>
      <c r="AC21" s="283"/>
      <c r="AD21" s="184">
        <v>1</v>
      </c>
      <c r="AE21" s="184">
        <v>2</v>
      </c>
      <c r="AF21" s="184">
        <v>3</v>
      </c>
      <c r="AG21" s="184">
        <v>4</v>
      </c>
      <c r="AH21" s="184">
        <v>5</v>
      </c>
      <c r="AI21" s="184">
        <v>6</v>
      </c>
      <c r="AJ21" s="184">
        <v>7</v>
      </c>
      <c r="AK21" s="184">
        <v>8</v>
      </c>
      <c r="AL21" s="184">
        <v>9</v>
      </c>
      <c r="AN21" s="283"/>
      <c r="AO21" s="283"/>
      <c r="AP21" s="184">
        <v>1</v>
      </c>
      <c r="AQ21" s="184">
        <v>2</v>
      </c>
      <c r="AR21" s="184">
        <v>3</v>
      </c>
      <c r="AS21" s="184">
        <v>4</v>
      </c>
      <c r="AT21" s="184">
        <v>5</v>
      </c>
      <c r="AU21" s="184">
        <v>6</v>
      </c>
      <c r="AV21" s="184">
        <v>7</v>
      </c>
      <c r="AW21" s="184">
        <v>8</v>
      </c>
      <c r="AX21" s="184">
        <v>9</v>
      </c>
    </row>
    <row r="22" spans="2:50" x14ac:dyDescent="0.35">
      <c r="B22" s="184">
        <v>10</v>
      </c>
      <c r="C22" s="123">
        <v>2.2128547862981902</v>
      </c>
      <c r="D22" s="123">
        <v>1.9895324831723999</v>
      </c>
      <c r="E22" s="123">
        <v>1.84447892797143</v>
      </c>
      <c r="F22" s="123">
        <v>1.80931894148384</v>
      </c>
      <c r="G22" s="123">
        <v>1.79253641183972</v>
      </c>
      <c r="H22" s="123">
        <v>1.8087419285130799</v>
      </c>
      <c r="I22" s="123">
        <v>1.8451281679751299</v>
      </c>
      <c r="J22" s="123">
        <v>1.9862614734462001</v>
      </c>
      <c r="K22" s="123">
        <v>2.2128935375887702</v>
      </c>
      <c r="L22" s="123">
        <v>2.33670643213055</v>
      </c>
      <c r="M22" s="123">
        <v>2.4095455220425701</v>
      </c>
      <c r="O22" s="184">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351" t="s">
        <v>868</v>
      </c>
      <c r="AC22" s="184">
        <v>1</v>
      </c>
      <c r="AD22" s="200">
        <f>C$10</f>
        <v>2.6090772509527902</v>
      </c>
      <c r="AE22" s="123">
        <v>2.6730405532215902</v>
      </c>
      <c r="AF22" s="123">
        <v>2.6773853911094698</v>
      </c>
      <c r="AG22" s="123">
        <v>2.63326998718345</v>
      </c>
      <c r="AH22" s="123">
        <v>2.59534402948182</v>
      </c>
      <c r="AI22" s="123">
        <v>2.5986905689789501</v>
      </c>
      <c r="AJ22" s="123">
        <v>2.6094608948437399</v>
      </c>
      <c r="AK22" s="123">
        <v>2.61215721489258</v>
      </c>
      <c r="AL22" s="123">
        <v>2.6082133268245</v>
      </c>
      <c r="AN22" s="351" t="s">
        <v>868</v>
      </c>
      <c r="AO22" s="184">
        <v>1</v>
      </c>
      <c r="AP22" s="200">
        <f>AD22</f>
        <v>2.6090772509527902</v>
      </c>
      <c r="AQ22" s="123">
        <v>2.7575716389172</v>
      </c>
      <c r="AR22" s="123">
        <v>2.7215509854327302</v>
      </c>
      <c r="AS22" s="123">
        <v>2.6489825180609898</v>
      </c>
      <c r="AT22" s="123">
        <v>2.5606289162218601</v>
      </c>
      <c r="AU22" s="123">
        <v>2.5687215159510601</v>
      </c>
      <c r="AV22" s="123">
        <v>2.6055893074119001</v>
      </c>
      <c r="AW22" s="123">
        <v>2.6098424960473898</v>
      </c>
      <c r="AX22" s="123">
        <v>2.6406167732230101</v>
      </c>
    </row>
    <row r="23" spans="2:50" x14ac:dyDescent="0.35">
      <c r="B23" s="184">
        <v>12</v>
      </c>
      <c r="C23" s="123">
        <v>2.1540949446270301</v>
      </c>
      <c r="D23" s="123">
        <v>1.92264143774459</v>
      </c>
      <c r="E23" s="123">
        <v>1.7741406688038399</v>
      </c>
      <c r="F23" s="123">
        <v>1.7267836170439901</v>
      </c>
      <c r="G23" s="123">
        <v>1.70769041163421</v>
      </c>
      <c r="H23" s="123">
        <v>1.7324345322000601</v>
      </c>
      <c r="I23" s="123">
        <v>1.7777911169612901</v>
      </c>
      <c r="J23" s="123">
        <v>1.91869489407125</v>
      </c>
      <c r="K23" s="123">
        <v>2.1539494572101998</v>
      </c>
      <c r="L23" s="123">
        <v>2.2711908458318302</v>
      </c>
      <c r="M23" s="123">
        <v>2.3578754457955</v>
      </c>
      <c r="O23" s="184">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351"/>
      <c r="AC23" s="184">
        <v>2</v>
      </c>
      <c r="AD23" s="123">
        <v>2.4038999509416499</v>
      </c>
      <c r="AE23" s="200">
        <f>D$10</f>
        <v>2.3975815011593902</v>
      </c>
      <c r="AF23" s="123">
        <v>2.5238325935166599</v>
      </c>
      <c r="AG23" s="123">
        <v>2.4885954216352801</v>
      </c>
      <c r="AH23" s="123">
        <v>2.4016155210810401</v>
      </c>
      <c r="AI23" s="123">
        <v>2.4116249991730401</v>
      </c>
      <c r="AJ23" s="123">
        <v>2.4028248653167301</v>
      </c>
      <c r="AK23" s="123">
        <v>2.3973510496763102</v>
      </c>
      <c r="AL23" s="123">
        <v>2.3965537051931598</v>
      </c>
      <c r="AN23" s="351"/>
      <c r="AO23" s="184">
        <v>2</v>
      </c>
      <c r="AP23" s="123">
        <v>2.5247931368104801</v>
      </c>
      <c r="AQ23" s="200">
        <f>AE23</f>
        <v>2.3975815011593902</v>
      </c>
      <c r="AR23" s="123">
        <v>2.6571501401988198</v>
      </c>
      <c r="AS23" s="123">
        <v>2.5577473751193098</v>
      </c>
      <c r="AT23" s="123">
        <v>2.3994591293727598</v>
      </c>
      <c r="AU23" s="123">
        <v>2.4055798125080199</v>
      </c>
      <c r="AV23" s="123">
        <v>2.3994974223465699</v>
      </c>
      <c r="AW23" s="123">
        <v>2.39141076140579</v>
      </c>
      <c r="AX23" s="123">
        <v>2.3936838848169502</v>
      </c>
    </row>
    <row r="24" spans="2:50" ht="15" thickBot="1" x14ac:dyDescent="0.4">
      <c r="B24" s="184">
        <v>14</v>
      </c>
      <c r="C24" s="131">
        <v>2.0783131308351099</v>
      </c>
      <c r="D24" s="123">
        <v>1.8352134299957901</v>
      </c>
      <c r="E24" s="123">
        <v>1.69940531964069</v>
      </c>
      <c r="F24" s="123">
        <v>1.64457911032311</v>
      </c>
      <c r="G24" s="123">
        <v>1.6219295989098399</v>
      </c>
      <c r="H24" s="123">
        <v>1.65040197035178</v>
      </c>
      <c r="I24" s="123">
        <v>1.7020304089149101</v>
      </c>
      <c r="J24" s="123">
        <v>1.8300599606601</v>
      </c>
      <c r="K24" s="131">
        <v>2.0780131817233101</v>
      </c>
      <c r="L24" s="123">
        <v>2.18634556649052</v>
      </c>
      <c r="M24" s="123">
        <v>2.2959323185535601</v>
      </c>
      <c r="O24" s="184">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351"/>
      <c r="AC24" s="184">
        <v>3</v>
      </c>
      <c r="AD24" s="123">
        <v>2.3130690036586401</v>
      </c>
      <c r="AE24" s="123">
        <v>2.40528759095249</v>
      </c>
      <c r="AF24" s="200">
        <f>E$10</f>
        <v>2.3137040411894301</v>
      </c>
      <c r="AG24" s="123">
        <v>2.4636420395421399</v>
      </c>
      <c r="AH24" s="123">
        <v>2.3811556552489699</v>
      </c>
      <c r="AI24" s="123">
        <v>2.29666089355183</v>
      </c>
      <c r="AJ24" s="123">
        <v>2.3119117561579698</v>
      </c>
      <c r="AK24" s="123">
        <v>2.3088967119440298</v>
      </c>
      <c r="AL24" s="123">
        <v>2.3134928915030701</v>
      </c>
      <c r="AN24" s="351"/>
      <c r="AO24" s="184">
        <v>3</v>
      </c>
      <c r="AP24" s="123">
        <v>2.4325482979758202</v>
      </c>
      <c r="AQ24" s="123">
        <v>2.6093466935508598</v>
      </c>
      <c r="AR24" s="200">
        <f>AF24</f>
        <v>2.3137040411894301</v>
      </c>
      <c r="AS24" s="123">
        <v>2.6149512872149301</v>
      </c>
      <c r="AT24" s="123">
        <v>2.4211727353904098</v>
      </c>
      <c r="AU24" s="123">
        <v>2.2861421401975002</v>
      </c>
      <c r="AV24" s="123">
        <v>2.3078367346938702</v>
      </c>
      <c r="AW24" s="123">
        <v>2.2989464572041198</v>
      </c>
      <c r="AX24" s="123">
        <v>2.30118469393335</v>
      </c>
    </row>
    <row r="25" spans="2:50" x14ac:dyDescent="0.35">
      <c r="B25" s="185">
        <v>16</v>
      </c>
      <c r="C25" s="198">
        <v>1.9765257662711</v>
      </c>
      <c r="D25" s="197">
        <v>1.73439292310683</v>
      </c>
      <c r="E25" s="123">
        <v>1.60990652030565</v>
      </c>
      <c r="F25" s="123">
        <v>1.55627393445068</v>
      </c>
      <c r="G25" s="123">
        <v>1.5284016943899099</v>
      </c>
      <c r="H25" s="123">
        <v>1.55684134788343</v>
      </c>
      <c r="I25" s="123">
        <v>1.6142811042332801</v>
      </c>
      <c r="J25" s="196">
        <v>1.7255256833153301</v>
      </c>
      <c r="K25" s="198">
        <v>1.9798375706214599</v>
      </c>
      <c r="L25" s="197">
        <v>2.0789467910038399</v>
      </c>
      <c r="M25" s="123">
        <v>2.2138678124142901</v>
      </c>
      <c r="O25" s="184">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351"/>
      <c r="AC25" s="184">
        <v>4</v>
      </c>
      <c r="AD25" s="123">
        <v>2.2768858494408399</v>
      </c>
      <c r="AE25" s="123">
        <v>2.3314065154191601</v>
      </c>
      <c r="AF25" s="123">
        <v>2.4232314373114798</v>
      </c>
      <c r="AG25" s="200">
        <f>F$10</f>
        <v>2.2809926971185699</v>
      </c>
      <c r="AH25" s="123">
        <v>2.4492784942112</v>
      </c>
      <c r="AI25" s="123">
        <v>2.35875858188512</v>
      </c>
      <c r="AJ25" s="123">
        <v>2.2648709412053498</v>
      </c>
      <c r="AK25" s="123">
        <v>2.2855146403681101</v>
      </c>
      <c r="AL25" s="123">
        <v>2.2798770901436098</v>
      </c>
      <c r="AN25" s="351"/>
      <c r="AO25" s="184">
        <v>4</v>
      </c>
      <c r="AP25" s="123">
        <v>2.22201059404345</v>
      </c>
      <c r="AQ25" s="123">
        <v>2.41511405022043</v>
      </c>
      <c r="AR25" s="123">
        <v>2.57924444623634</v>
      </c>
      <c r="AS25" s="200">
        <f>AG25</f>
        <v>2.2809926971185699</v>
      </c>
      <c r="AT25" s="123">
        <v>2.59636867113502</v>
      </c>
      <c r="AU25" s="123">
        <v>2.4052365594128502</v>
      </c>
      <c r="AV25" s="123">
        <v>2.2493849070302101</v>
      </c>
      <c r="AW25" s="123">
        <v>2.2943800507965801</v>
      </c>
      <c r="AX25" s="123">
        <v>2.2760498136398</v>
      </c>
    </row>
    <row r="26" spans="2:50" ht="15" thickBot="1" x14ac:dyDescent="0.4">
      <c r="B26" s="185">
        <v>18</v>
      </c>
      <c r="C26" s="199">
        <v>1.9217009257806299</v>
      </c>
      <c r="D26" s="197">
        <v>1.6636392992653499</v>
      </c>
      <c r="E26" s="123">
        <v>1.56690750357492</v>
      </c>
      <c r="F26" s="123">
        <v>1.5002444436087301</v>
      </c>
      <c r="G26" s="123">
        <v>1.46040283817807</v>
      </c>
      <c r="H26" s="123">
        <v>1.49251278987266</v>
      </c>
      <c r="I26" s="123">
        <v>1.56568790676555</v>
      </c>
      <c r="J26" s="196">
        <v>1.64953327190417</v>
      </c>
      <c r="K26" s="199">
        <v>1.9348820288951201</v>
      </c>
      <c r="L26" s="197">
        <v>1.7809866573033699</v>
      </c>
      <c r="M26" s="123">
        <v>2.0186001296176199</v>
      </c>
      <c r="O26" s="184">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351"/>
      <c r="AC26" s="184">
        <v>5</v>
      </c>
      <c r="AD26" s="123">
        <v>2.2610772419990601</v>
      </c>
      <c r="AE26" s="123">
        <v>2.2438950859210101</v>
      </c>
      <c r="AF26" s="123">
        <v>2.3250275769089299</v>
      </c>
      <c r="AG26" s="123">
        <v>2.4084118981125702</v>
      </c>
      <c r="AH26" s="200">
        <f>G$10</f>
        <v>2.2642368745197099</v>
      </c>
      <c r="AI26" s="123">
        <v>2.4167822207129399</v>
      </c>
      <c r="AJ26" s="123">
        <v>2.32618251647895</v>
      </c>
      <c r="AK26" s="123">
        <v>2.2455429065579899</v>
      </c>
      <c r="AL26" s="123">
        <v>2.26179357642736</v>
      </c>
      <c r="AN26" s="351"/>
      <c r="AO26" s="184">
        <v>5</v>
      </c>
      <c r="AP26" s="123">
        <v>2.26796194024885</v>
      </c>
      <c r="AQ26" s="123">
        <v>2.2130020802595198</v>
      </c>
      <c r="AR26" s="123">
        <v>2.3827241120992602</v>
      </c>
      <c r="AS26" s="123">
        <v>2.54985810744691</v>
      </c>
      <c r="AT26" s="200">
        <f>AH26</f>
        <v>2.2642368745197099</v>
      </c>
      <c r="AU26" s="123">
        <v>2.5739895064127398</v>
      </c>
      <c r="AV26" s="123">
        <v>2.3846345530870798</v>
      </c>
      <c r="AW26" s="123">
        <v>2.21482315795304</v>
      </c>
      <c r="AX26" s="123">
        <v>2.2670117748035299</v>
      </c>
    </row>
    <row r="27" spans="2:50" x14ac:dyDescent="0.35">
      <c r="AB27" s="351"/>
      <c r="AC27" s="184">
        <v>6</v>
      </c>
      <c r="AD27" s="123">
        <v>2.2819636035653601</v>
      </c>
      <c r="AE27" s="123">
        <v>2.2852477310149699</v>
      </c>
      <c r="AF27" s="123">
        <v>2.2625018720181398</v>
      </c>
      <c r="AG27" s="123">
        <v>2.3574317616045599</v>
      </c>
      <c r="AH27" s="123">
        <v>2.4426750223043898</v>
      </c>
      <c r="AI27" s="200">
        <f>H$10</f>
        <v>2.2826821158458301</v>
      </c>
      <c r="AJ27" s="123">
        <v>2.4356058818228998</v>
      </c>
      <c r="AK27" s="123">
        <v>2.33200450485197</v>
      </c>
      <c r="AL27" s="123">
        <v>2.2769314328105099</v>
      </c>
      <c r="AN27" s="351"/>
      <c r="AO27" s="184">
        <v>6</v>
      </c>
      <c r="AP27" s="123">
        <v>2.2754065648089798</v>
      </c>
      <c r="AQ27" s="123">
        <v>2.2986694806386399</v>
      </c>
      <c r="AR27" s="123">
        <v>2.2518467962100499</v>
      </c>
      <c r="AS27" s="123">
        <v>2.4157892072491598</v>
      </c>
      <c r="AT27" s="123">
        <v>2.5778565157406201</v>
      </c>
      <c r="AU27" s="200">
        <f>AI27</f>
        <v>2.2826821158458301</v>
      </c>
      <c r="AV27" s="123">
        <v>2.6040678103581101</v>
      </c>
      <c r="AW27" s="123">
        <v>2.4310076770798101</v>
      </c>
      <c r="AX27" s="123">
        <v>2.22648488237065</v>
      </c>
    </row>
    <row r="28" spans="2:50" x14ac:dyDescent="0.35">
      <c r="B28" s="235" t="s">
        <v>861</v>
      </c>
      <c r="C28" s="235"/>
      <c r="D28" s="235"/>
      <c r="E28" s="235"/>
      <c r="F28" s="235"/>
      <c r="G28" s="235"/>
      <c r="H28" s="235"/>
      <c r="I28" s="235"/>
      <c r="J28" s="235"/>
      <c r="K28" s="235"/>
      <c r="L28" s="235"/>
      <c r="M28" s="235"/>
      <c r="O28" s="235" t="s">
        <v>881</v>
      </c>
      <c r="P28" s="235"/>
      <c r="Q28" s="235"/>
      <c r="R28" s="235"/>
      <c r="S28" s="235"/>
      <c r="T28" s="235"/>
      <c r="U28" s="235"/>
      <c r="V28" s="235"/>
      <c r="W28" s="235"/>
      <c r="X28" s="235"/>
      <c r="Y28" s="235"/>
      <c r="Z28" s="235"/>
      <c r="AB28" s="351"/>
      <c r="AC28" s="184">
        <v>7</v>
      </c>
      <c r="AD28" s="123">
        <v>2.3101008079857199</v>
      </c>
      <c r="AE28" s="123">
        <v>2.3104460509459801</v>
      </c>
      <c r="AF28" s="123">
        <v>2.3119410602933601</v>
      </c>
      <c r="AG28" s="123">
        <v>2.2914721994116598</v>
      </c>
      <c r="AH28" s="123">
        <v>2.3704007146067601</v>
      </c>
      <c r="AI28" s="123">
        <v>2.45447562715212</v>
      </c>
      <c r="AJ28" s="200">
        <f>I$10</f>
        <v>2.3112858967949701</v>
      </c>
      <c r="AK28" s="123">
        <v>2.4164548398326402</v>
      </c>
      <c r="AL28" s="123">
        <v>2.31210677425989</v>
      </c>
      <c r="AN28" s="351"/>
      <c r="AO28" s="184">
        <v>7</v>
      </c>
      <c r="AP28" s="123">
        <v>2.3016883027545401</v>
      </c>
      <c r="AQ28" s="123">
        <v>2.3050663039782302</v>
      </c>
      <c r="AR28" s="123">
        <v>2.3085159913853799</v>
      </c>
      <c r="AS28" s="123">
        <v>2.27398511592917</v>
      </c>
      <c r="AT28" s="123">
        <v>2.4142625285681101</v>
      </c>
      <c r="AU28" s="123">
        <v>2.5840911551369401</v>
      </c>
      <c r="AV28" s="200">
        <f>AJ28</f>
        <v>2.3112858967949701</v>
      </c>
      <c r="AW28" s="123">
        <v>2.6220112952428001</v>
      </c>
      <c r="AX28" s="123">
        <v>2.4356445627621799</v>
      </c>
    </row>
    <row r="29" spans="2:50" x14ac:dyDescent="0.35">
      <c r="B29" s="184" t="s">
        <v>16</v>
      </c>
      <c r="C29" s="184">
        <v>1</v>
      </c>
      <c r="D29" s="184">
        <v>2</v>
      </c>
      <c r="E29" s="184">
        <v>3</v>
      </c>
      <c r="F29" s="184">
        <v>4</v>
      </c>
      <c r="G29" s="184">
        <v>5</v>
      </c>
      <c r="H29" s="184">
        <v>6</v>
      </c>
      <c r="I29" s="184">
        <v>7</v>
      </c>
      <c r="J29" s="184">
        <v>8</v>
      </c>
      <c r="K29" s="184">
        <v>9</v>
      </c>
      <c r="L29" s="184" t="s">
        <v>489</v>
      </c>
      <c r="M29" s="184" t="s">
        <v>859</v>
      </c>
      <c r="O29" s="184" t="s">
        <v>16</v>
      </c>
      <c r="P29" s="184">
        <v>1</v>
      </c>
      <c r="Q29" s="184">
        <v>2</v>
      </c>
      <c r="R29" s="184">
        <v>3</v>
      </c>
      <c r="S29" s="184">
        <v>4</v>
      </c>
      <c r="T29" s="184">
        <v>5</v>
      </c>
      <c r="U29" s="184">
        <v>6</v>
      </c>
      <c r="V29" s="184">
        <v>7</v>
      </c>
      <c r="W29" s="184">
        <v>8</v>
      </c>
      <c r="X29" s="184">
        <v>9</v>
      </c>
      <c r="Y29" s="184" t="s">
        <v>489</v>
      </c>
      <c r="Z29" s="184" t="s">
        <v>859</v>
      </c>
      <c r="AB29" s="351"/>
      <c r="AC29" s="184">
        <v>8</v>
      </c>
      <c r="AD29" s="123">
        <v>2.3983881127950402</v>
      </c>
      <c r="AE29" s="123">
        <v>2.3969441188623</v>
      </c>
      <c r="AF29" s="123">
        <v>2.4050672235549899</v>
      </c>
      <c r="AG29" s="123">
        <v>2.4117747016456801</v>
      </c>
      <c r="AH29" s="123">
        <v>2.3984380290273699</v>
      </c>
      <c r="AI29" s="123">
        <v>2.48525441329179</v>
      </c>
      <c r="AJ29" s="123">
        <v>2.5123322112159299</v>
      </c>
      <c r="AK29" s="200">
        <f>J$10</f>
        <v>2.3971178375481901</v>
      </c>
      <c r="AL29" s="123">
        <v>2.4099122911516799</v>
      </c>
      <c r="AN29" s="351"/>
      <c r="AO29" s="184">
        <v>8</v>
      </c>
      <c r="AP29" s="123">
        <v>2.3905698147368901</v>
      </c>
      <c r="AQ29" s="123">
        <v>2.3883876029815601</v>
      </c>
      <c r="AR29" s="123">
        <v>2.3966965501297199</v>
      </c>
      <c r="AS29" s="123">
        <v>2.4037026267325698</v>
      </c>
      <c r="AT29" s="123">
        <v>2.39924825023762</v>
      </c>
      <c r="AU29" s="123">
        <v>2.54383059685716</v>
      </c>
      <c r="AV29" s="123">
        <v>2.6432715276987802</v>
      </c>
      <c r="AW29" s="200">
        <f>AK29</f>
        <v>2.3971178375481901</v>
      </c>
      <c r="AX29" s="123">
        <v>2.53170404134955</v>
      </c>
    </row>
    <row r="30" spans="2:50" x14ac:dyDescent="0.35">
      <c r="B30" s="184">
        <v>4</v>
      </c>
      <c r="C30" s="123">
        <v>1.69161436683239</v>
      </c>
      <c r="D30" s="123">
        <v>1.55608715702098</v>
      </c>
      <c r="E30" s="123">
        <v>1.43655044267133</v>
      </c>
      <c r="F30" s="123">
        <v>1.4539104403143299</v>
      </c>
      <c r="G30" s="123">
        <v>1.46116504854368</v>
      </c>
      <c r="H30" s="123">
        <v>1.45056336245094</v>
      </c>
      <c r="I30" s="123">
        <v>1.42971175166297</v>
      </c>
      <c r="J30" s="123">
        <v>1.5529176705647201</v>
      </c>
      <c r="K30" s="123">
        <v>1.6851107470781701</v>
      </c>
      <c r="L30" s="123">
        <v>1.8307099176625701</v>
      </c>
      <c r="M30" s="123">
        <v>1.85413693320938</v>
      </c>
      <c r="O30" s="184">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351"/>
      <c r="AC30" s="184">
        <v>9</v>
      </c>
      <c r="AD30" s="123">
        <v>2.6164762109003998</v>
      </c>
      <c r="AE30" s="123">
        <v>2.6173917812726999</v>
      </c>
      <c r="AF30" s="123">
        <v>2.6147582082900001</v>
      </c>
      <c r="AG30" s="123">
        <v>2.5905440746628301</v>
      </c>
      <c r="AH30" s="123">
        <v>2.6004388185653999</v>
      </c>
      <c r="AI30" s="123">
        <v>2.6296300429663502</v>
      </c>
      <c r="AJ30" s="123">
        <v>2.6751060163042402</v>
      </c>
      <c r="AK30" s="123">
        <v>2.66450924711343</v>
      </c>
      <c r="AL30" s="200">
        <f>K$10</f>
        <v>2.6109917145715298</v>
      </c>
      <c r="AN30" s="351"/>
      <c r="AO30" s="184">
        <v>9</v>
      </c>
      <c r="AP30" s="123">
        <v>2.6502713129000801</v>
      </c>
      <c r="AQ30" s="123">
        <v>2.6155185526157698</v>
      </c>
      <c r="AR30" s="123">
        <v>2.6048266677428402</v>
      </c>
      <c r="AS30" s="123">
        <v>2.5629205921937999</v>
      </c>
      <c r="AT30" s="123">
        <v>2.5645568135155701</v>
      </c>
      <c r="AU30" s="123">
        <v>2.6309896999552098</v>
      </c>
      <c r="AV30" s="123">
        <v>2.70580851800554</v>
      </c>
      <c r="AW30" s="123">
        <v>2.7394577628167198</v>
      </c>
      <c r="AX30" s="200">
        <f>AL30</f>
        <v>2.6109917145715298</v>
      </c>
    </row>
    <row r="31" spans="2:50" x14ac:dyDescent="0.35">
      <c r="B31" s="184">
        <v>6</v>
      </c>
      <c r="C31" s="123">
        <v>1.6722589633409399</v>
      </c>
      <c r="D31" s="123">
        <v>1.5160004726557801</v>
      </c>
      <c r="E31" s="123">
        <v>1.3878396007033</v>
      </c>
      <c r="F31" s="123">
        <v>1.3977919977497999</v>
      </c>
      <c r="G31" s="123">
        <v>1.39229065931583</v>
      </c>
      <c r="H31" s="123">
        <v>1.3922193877550999</v>
      </c>
      <c r="I31" s="123">
        <v>1.3907696677080299</v>
      </c>
      <c r="J31" s="123">
        <v>1.5143945163747099</v>
      </c>
      <c r="K31" s="123">
        <v>1.66528342390615</v>
      </c>
      <c r="L31" s="123">
        <v>1.8218189937617</v>
      </c>
      <c r="M31" s="123">
        <v>1.8354488952454999</v>
      </c>
      <c r="O31" s="184">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889</v>
      </c>
    </row>
    <row r="32" spans="2:50" x14ac:dyDescent="0.35">
      <c r="B32" s="184">
        <v>8</v>
      </c>
      <c r="C32" s="123">
        <v>1.6569442392211899</v>
      </c>
      <c r="D32" s="123">
        <v>1.4875642440699</v>
      </c>
      <c r="E32" s="123">
        <v>1.35250208507089</v>
      </c>
      <c r="F32" s="123">
        <v>1.3403787799518601</v>
      </c>
      <c r="G32" s="123">
        <v>1.33663472693679</v>
      </c>
      <c r="H32" s="123">
        <v>1.3403962431824901</v>
      </c>
      <c r="I32" s="123">
        <v>1.35428795342588</v>
      </c>
      <c r="J32" s="123">
        <v>1.4861127211974401</v>
      </c>
      <c r="K32" s="123">
        <v>1.6497648976032999</v>
      </c>
      <c r="L32" s="123">
        <v>1.8042102554952</v>
      </c>
      <c r="M32" s="123">
        <v>1.8151465654135399</v>
      </c>
      <c r="O32" s="184">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x14ac:dyDescent="0.35">
      <c r="B33" s="184">
        <v>10</v>
      </c>
      <c r="C33" s="123">
        <v>1.64263748989369</v>
      </c>
      <c r="D33" s="123">
        <v>1.4634232557043401</v>
      </c>
      <c r="E33" s="123">
        <v>1.32148813604412</v>
      </c>
      <c r="F33" s="123">
        <v>1.2992953251461601</v>
      </c>
      <c r="G33" s="123">
        <v>1.2851241552129999</v>
      </c>
      <c r="H33" s="123">
        <v>1.2982582335713899</v>
      </c>
      <c r="I33" s="123">
        <v>1.3253916347441499</v>
      </c>
      <c r="J33" s="123">
        <v>1.46060208728316</v>
      </c>
      <c r="K33" s="123">
        <v>1.6367827088316</v>
      </c>
      <c r="L33" s="123">
        <v>1.78602107656412</v>
      </c>
      <c r="M33" s="123">
        <v>1.8005242201151499</v>
      </c>
      <c r="O33" s="184">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x14ac:dyDescent="0.35">
      <c r="B34" s="184">
        <v>12</v>
      </c>
      <c r="C34" s="123">
        <v>1.6270020906404901</v>
      </c>
      <c r="D34" s="123">
        <v>1.43722679290663</v>
      </c>
      <c r="E34" s="123">
        <v>1.29680741503604</v>
      </c>
      <c r="F34" s="123">
        <v>1.2630390416500601</v>
      </c>
      <c r="G34" s="123">
        <v>1.2433738344165</v>
      </c>
      <c r="H34" s="123">
        <v>1.26051172811115</v>
      </c>
      <c r="I34" s="123">
        <v>1.30066779942308</v>
      </c>
      <c r="J34" s="123">
        <v>1.43654786683863</v>
      </c>
      <c r="K34" s="123">
        <v>1.6225471935128899</v>
      </c>
      <c r="L34" s="123">
        <v>1.76759479129039</v>
      </c>
      <c r="M34" s="123">
        <v>1.78742663656884</v>
      </c>
      <c r="O34" s="184">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x14ac:dyDescent="0.35">
      <c r="B35" s="184">
        <v>14</v>
      </c>
      <c r="C35" s="123">
        <v>1.6067922002641299</v>
      </c>
      <c r="D35" s="123">
        <v>1.4126716415535601</v>
      </c>
      <c r="E35" s="123">
        <v>1.2720396278198001</v>
      </c>
      <c r="F35" s="123">
        <v>1.23345588235294</v>
      </c>
      <c r="G35" s="123">
        <v>1.20864730748024</v>
      </c>
      <c r="H35" s="123">
        <v>1.23291210787678</v>
      </c>
      <c r="I35" s="123">
        <v>1.2743390672224499</v>
      </c>
      <c r="J35" s="123">
        <v>1.4127127230949601</v>
      </c>
      <c r="K35" s="123">
        <v>1.60363868763551</v>
      </c>
      <c r="L35" s="123">
        <v>1.7444024962740501</v>
      </c>
      <c r="M35" s="123">
        <v>1.7738606149534899</v>
      </c>
      <c r="O35" s="184">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235" t="s">
        <v>865</v>
      </c>
      <c r="AC35" s="235"/>
      <c r="AD35" s="235"/>
      <c r="AE35" s="235"/>
      <c r="AF35" s="235"/>
      <c r="AG35" s="235"/>
      <c r="AH35" s="235"/>
      <c r="AI35" s="235"/>
      <c r="AJ35" s="235"/>
      <c r="AK35" s="235"/>
      <c r="AL35" s="235"/>
      <c r="AM35" s="235"/>
      <c r="AN35" s="235"/>
      <c r="AO35" s="235"/>
      <c r="AP35" s="235"/>
      <c r="AQ35" s="235"/>
      <c r="AR35" s="235"/>
      <c r="AS35" s="235"/>
      <c r="AT35" s="235"/>
      <c r="AU35" s="235"/>
      <c r="AV35" s="235"/>
      <c r="AW35" s="235"/>
      <c r="AX35" s="235"/>
      <c r="AY35" s="235"/>
      <c r="AZ35" s="235"/>
      <c r="BA35" s="235"/>
    </row>
    <row r="36" spans="2:53" x14ac:dyDescent="0.35">
      <c r="B36" s="184">
        <v>16</v>
      </c>
      <c r="C36" s="123">
        <v>1.57633105786977</v>
      </c>
      <c r="D36" s="123">
        <v>1.3815960684367301</v>
      </c>
      <c r="E36" s="123">
        <v>1.2486472089045799</v>
      </c>
      <c r="F36" s="123">
        <v>1.20042762245181</v>
      </c>
      <c r="G36" s="123">
        <v>1.1763236125549399</v>
      </c>
      <c r="H36" s="123">
        <v>1.2053322006763201</v>
      </c>
      <c r="I36" s="123">
        <v>1.24821791191093</v>
      </c>
      <c r="J36" s="123">
        <v>1.38257941895194</v>
      </c>
      <c r="K36" s="123">
        <v>1.5749288552523699</v>
      </c>
      <c r="L36" s="123">
        <v>1.71242744063324</v>
      </c>
      <c r="M36" s="123">
        <v>1.7522023423361901</v>
      </c>
      <c r="O36" s="184">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184" t="s">
        <v>16</v>
      </c>
      <c r="AC36" s="184">
        <v>0</v>
      </c>
      <c r="AD36" s="184">
        <v>1</v>
      </c>
      <c r="AE36" s="184">
        <v>2</v>
      </c>
      <c r="AF36" s="184">
        <v>3</v>
      </c>
      <c r="AG36" s="184">
        <v>4</v>
      </c>
      <c r="AH36" s="184">
        <v>5</v>
      </c>
      <c r="AI36" s="184">
        <v>6</v>
      </c>
      <c r="AJ36" s="184">
        <v>7</v>
      </c>
      <c r="AK36" s="184">
        <v>8</v>
      </c>
      <c r="AL36" s="184">
        <v>9</v>
      </c>
      <c r="AM36" s="184">
        <v>10</v>
      </c>
      <c r="AN36" s="184">
        <v>11</v>
      </c>
      <c r="AO36" s="184">
        <v>12</v>
      </c>
      <c r="AP36" s="184">
        <v>13</v>
      </c>
      <c r="AQ36" s="184">
        <v>14</v>
      </c>
      <c r="AR36" s="184">
        <v>15</v>
      </c>
      <c r="AS36" s="184">
        <v>16</v>
      </c>
      <c r="AT36" s="184">
        <v>17</v>
      </c>
      <c r="AU36" s="184">
        <v>18</v>
      </c>
      <c r="AV36" s="184">
        <v>19</v>
      </c>
      <c r="AW36" s="184">
        <v>20</v>
      </c>
      <c r="AX36" s="184">
        <v>21</v>
      </c>
      <c r="AY36" s="184">
        <v>22</v>
      </c>
      <c r="AZ36" s="22" t="s">
        <v>884</v>
      </c>
      <c r="BA36" s="184" t="s">
        <v>11</v>
      </c>
    </row>
    <row r="37" spans="2:53" x14ac:dyDescent="0.35">
      <c r="B37" s="184">
        <v>18</v>
      </c>
      <c r="C37" s="123">
        <v>1.5683743308260401</v>
      </c>
      <c r="D37" s="123">
        <v>1.3588048855905901</v>
      </c>
      <c r="E37" s="123">
        <v>1.22973036785191</v>
      </c>
      <c r="F37" s="123">
        <v>1.17811582599412</v>
      </c>
      <c r="G37" s="123">
        <v>1.13779182025627</v>
      </c>
      <c r="H37" s="123">
        <v>1.1737476220672101</v>
      </c>
      <c r="I37" s="123">
        <v>1.2301892161046999</v>
      </c>
      <c r="J37" s="123">
        <v>1.3676833025261801</v>
      </c>
      <c r="K37" s="123">
        <v>1.56741744284504</v>
      </c>
      <c r="L37" s="123">
        <v>1.5925905673273999</v>
      </c>
      <c r="M37" s="123">
        <v>1.69636376326074</v>
      </c>
      <c r="O37" s="184">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184">
        <v>4</v>
      </c>
      <c r="AC37" s="123">
        <v>22.266701859346501</v>
      </c>
      <c r="AD37" s="123">
        <v>22.338124554798</v>
      </c>
      <c r="AE37" s="123">
        <v>22.3476001979218</v>
      </c>
      <c r="AF37" s="123">
        <v>22.342079380691001</v>
      </c>
      <c r="AG37" s="123">
        <v>22.276362726077899</v>
      </c>
      <c r="AH37" s="123">
        <v>22.128053779308001</v>
      </c>
      <c r="AI37" s="123">
        <v>22.0439207284413</v>
      </c>
      <c r="AJ37" s="123">
        <v>21.822410147991501</v>
      </c>
      <c r="AK37" s="123">
        <v>21.679611650485398</v>
      </c>
      <c r="AL37" s="123">
        <v>21.2</v>
      </c>
      <c r="AM37" s="123">
        <v>19</v>
      </c>
      <c r="AN37" s="189"/>
      <c r="AO37" s="189"/>
      <c r="AP37" s="189"/>
      <c r="AQ37" s="189"/>
      <c r="AR37" s="189"/>
      <c r="AS37" s="189"/>
      <c r="AT37" s="189"/>
      <c r="AU37" s="189"/>
      <c r="AV37" s="189"/>
      <c r="AW37" s="189"/>
      <c r="AX37" s="189"/>
      <c r="AY37" s="189"/>
      <c r="AZ37" s="189"/>
      <c r="BA37" s="123">
        <v>22.330106980225171</v>
      </c>
    </row>
    <row r="38" spans="2:53" x14ac:dyDescent="0.35">
      <c r="AB38" s="184">
        <v>6</v>
      </c>
      <c r="AC38" s="123">
        <v>20.856062581486299</v>
      </c>
      <c r="AD38" s="123">
        <v>20.932694325893699</v>
      </c>
      <c r="AE38" s="123">
        <v>20.9722834410369</v>
      </c>
      <c r="AF38" s="123">
        <v>20.8783787874201</v>
      </c>
      <c r="AG38" s="123">
        <v>20.827264520012001</v>
      </c>
      <c r="AH38" s="123">
        <v>20.704503127835299</v>
      </c>
      <c r="AI38" s="123">
        <v>20.5718076001369</v>
      </c>
      <c r="AJ38" s="123">
        <v>20.351941747572798</v>
      </c>
      <c r="AK38" s="123">
        <v>20.213381555153699</v>
      </c>
      <c r="AL38" s="123">
        <v>19.938833570412498</v>
      </c>
      <c r="AM38" s="123">
        <v>19.6384976525821</v>
      </c>
      <c r="AN38" s="195">
        <v>19.068965517241299</v>
      </c>
      <c r="AO38" s="195">
        <v>19.714285714285701</v>
      </c>
      <c r="AP38" s="195">
        <v>18</v>
      </c>
      <c r="AQ38" s="189"/>
      <c r="AR38" s="189"/>
      <c r="AS38" s="189"/>
      <c r="AT38" s="189"/>
      <c r="AU38" s="189"/>
      <c r="AV38" s="189"/>
      <c r="AW38" s="189"/>
      <c r="AX38" s="189"/>
      <c r="AY38" s="189"/>
      <c r="AZ38" s="189"/>
      <c r="BA38" s="123">
        <v>20.817454206487103</v>
      </c>
    </row>
    <row r="39" spans="2:53" x14ac:dyDescent="0.35">
      <c r="B39" s="235" t="s">
        <v>863</v>
      </c>
      <c r="C39" s="235"/>
      <c r="D39" s="235"/>
      <c r="E39" s="235"/>
      <c r="F39" s="235"/>
      <c r="G39" s="235"/>
      <c r="H39" s="235"/>
      <c r="I39" s="235"/>
      <c r="J39" s="235"/>
      <c r="K39" s="235"/>
      <c r="L39" s="235"/>
      <c r="M39" s="235"/>
      <c r="O39" s="235" t="s">
        <v>882</v>
      </c>
      <c r="P39" s="235"/>
      <c r="Q39" s="235"/>
      <c r="R39" s="235"/>
      <c r="S39" s="235"/>
      <c r="T39" s="235"/>
      <c r="U39" s="235"/>
      <c r="V39" s="235"/>
      <c r="W39" s="235"/>
      <c r="X39" s="235"/>
      <c r="Y39" s="235"/>
      <c r="Z39" s="235"/>
      <c r="AB39" s="184">
        <v>8</v>
      </c>
      <c r="AC39" s="123">
        <v>19.475524475524399</v>
      </c>
      <c r="AD39" s="123">
        <v>19.600149105367699</v>
      </c>
      <c r="AE39" s="123">
        <v>19.587255471624999</v>
      </c>
      <c r="AF39" s="123">
        <v>19.583539882830099</v>
      </c>
      <c r="AG39" s="123">
        <v>19.509698507591001</v>
      </c>
      <c r="AH39" s="123">
        <v>19.362392021032399</v>
      </c>
      <c r="AI39" s="123">
        <v>19.1983795605925</v>
      </c>
      <c r="AJ39" s="123">
        <v>19.047522111469799</v>
      </c>
      <c r="AK39" s="123">
        <v>18.8541349865481</v>
      </c>
      <c r="AL39" s="123">
        <v>18.634661441323701</v>
      </c>
      <c r="AM39" s="123">
        <v>18.394153701084299</v>
      </c>
      <c r="AN39" s="195">
        <v>18.108362779740801</v>
      </c>
      <c r="AO39" s="195">
        <v>17.9440789473684</v>
      </c>
      <c r="AP39" s="195">
        <v>17.5486725663716</v>
      </c>
      <c r="AQ39" s="195">
        <v>16.9428571428571</v>
      </c>
      <c r="AR39" s="195">
        <v>17.636363636363601</v>
      </c>
      <c r="AS39" s="195">
        <v>17</v>
      </c>
      <c r="AT39" s="189"/>
      <c r="AU39" s="189"/>
      <c r="AV39" s="189"/>
      <c r="AW39" s="189"/>
      <c r="AX39" s="189"/>
      <c r="AY39" s="189"/>
      <c r="AZ39" s="189"/>
      <c r="BA39" s="123">
        <v>19.296715399155104</v>
      </c>
    </row>
    <row r="40" spans="2:53" x14ac:dyDescent="0.35">
      <c r="B40" s="184" t="s">
        <v>16</v>
      </c>
      <c r="C40" s="184">
        <v>1</v>
      </c>
      <c r="D40" s="184">
        <v>2</v>
      </c>
      <c r="E40" s="184">
        <v>3</v>
      </c>
      <c r="F40" s="184">
        <v>4</v>
      </c>
      <c r="G40" s="184">
        <v>5</v>
      </c>
      <c r="H40" s="184">
        <v>6</v>
      </c>
      <c r="I40" s="184">
        <v>7</v>
      </c>
      <c r="J40" s="184">
        <v>8</v>
      </c>
      <c r="K40" s="184">
        <v>9</v>
      </c>
      <c r="L40" s="184" t="s">
        <v>489</v>
      </c>
      <c r="M40" s="184" t="s">
        <v>859</v>
      </c>
      <c r="O40" s="184" t="s">
        <v>16</v>
      </c>
      <c r="P40" s="184">
        <v>1</v>
      </c>
      <c r="Q40" s="184">
        <v>2</v>
      </c>
      <c r="R40" s="184">
        <v>3</v>
      </c>
      <c r="S40" s="184">
        <v>4</v>
      </c>
      <c r="T40" s="184">
        <v>5</v>
      </c>
      <c r="U40" s="184">
        <v>6</v>
      </c>
      <c r="V40" s="184">
        <v>7</v>
      </c>
      <c r="W40" s="184">
        <v>8</v>
      </c>
      <c r="X40" s="184">
        <v>9</v>
      </c>
      <c r="Y40" s="184" t="s">
        <v>489</v>
      </c>
      <c r="Z40" s="184" t="s">
        <v>859</v>
      </c>
      <c r="AB40" s="184">
        <v>10</v>
      </c>
      <c r="AC40" s="123">
        <v>18.223255813953401</v>
      </c>
      <c r="AD40" s="123">
        <v>18.296296296296202</v>
      </c>
      <c r="AE40" s="123">
        <v>18.237739234449698</v>
      </c>
      <c r="AF40" s="123">
        <v>18.2348184090574</v>
      </c>
      <c r="AG40" s="123">
        <v>18.156050390347701</v>
      </c>
      <c r="AH40" s="123">
        <v>18.070405568197</v>
      </c>
      <c r="AI40" s="123">
        <v>17.932266084530902</v>
      </c>
      <c r="AJ40" s="123">
        <v>17.751027485229901</v>
      </c>
      <c r="AK40" s="123">
        <v>17.563002890399101</v>
      </c>
      <c r="AL40" s="123">
        <v>17.369425362555798</v>
      </c>
      <c r="AM40" s="123">
        <v>17.184514571477798</v>
      </c>
      <c r="AN40" s="195">
        <v>16.936705116829302</v>
      </c>
      <c r="AO40" s="195">
        <v>16.613985218874301</v>
      </c>
      <c r="AP40" s="195">
        <v>16.404958677685901</v>
      </c>
      <c r="AQ40" s="195">
        <v>15.929133858267701</v>
      </c>
      <c r="AR40" s="195">
        <v>15.7391304347826</v>
      </c>
      <c r="AS40" s="195">
        <v>15.810344827586199</v>
      </c>
      <c r="AT40" s="195">
        <v>15.7916666666666</v>
      </c>
      <c r="AU40" s="195">
        <v>12.6666666666666</v>
      </c>
      <c r="AV40" s="195">
        <v>12</v>
      </c>
      <c r="AW40" s="189"/>
      <c r="AX40" s="189"/>
      <c r="AY40" s="189"/>
      <c r="AZ40" s="189"/>
      <c r="BA40" s="123">
        <v>17.756342872506185</v>
      </c>
    </row>
    <row r="41" spans="2:53" x14ac:dyDescent="0.35">
      <c r="B41" s="184">
        <v>4</v>
      </c>
      <c r="C41" s="123">
        <v>0.88742492952567698</v>
      </c>
      <c r="D41" s="123">
        <v>0.82106854838709598</v>
      </c>
      <c r="E41" s="123">
        <v>0.733668341708542</v>
      </c>
      <c r="F41" s="123">
        <v>0.77639751552795</v>
      </c>
      <c r="G41" s="123">
        <v>0.74193548387096697</v>
      </c>
      <c r="H41" s="123">
        <v>0.77839335180055402</v>
      </c>
      <c r="I41" s="123">
        <v>0.72022160664819901</v>
      </c>
      <c r="J41" s="123">
        <v>0.80910586944596796</v>
      </c>
      <c r="K41" s="123">
        <v>0.88868940754039405</v>
      </c>
      <c r="L41" s="123">
        <v>0.96419511189027496</v>
      </c>
      <c r="M41" s="123">
        <v>0.96275744317575496</v>
      </c>
      <c r="O41" s="184">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184">
        <v>12</v>
      </c>
      <c r="AC41" s="123">
        <v>16.1666666666666</v>
      </c>
      <c r="AD41" s="123">
        <v>16.962643678160902</v>
      </c>
      <c r="AE41" s="123">
        <v>16.915860735009598</v>
      </c>
      <c r="AF41" s="123">
        <v>16.936179030252799</v>
      </c>
      <c r="AG41" s="123">
        <v>16.7774965485503</v>
      </c>
      <c r="AH41" s="123">
        <v>16.699645075421401</v>
      </c>
      <c r="AI41" s="123">
        <v>16.6677386011255</v>
      </c>
      <c r="AJ41" s="123">
        <v>16.4697615817018</v>
      </c>
      <c r="AK41" s="123">
        <v>16.305770147830199</v>
      </c>
      <c r="AL41" s="123">
        <v>16.124852641731799</v>
      </c>
      <c r="AM41" s="123">
        <v>15.8594707339329</v>
      </c>
      <c r="AN41" s="195">
        <v>15.6997285067873</v>
      </c>
      <c r="AO41" s="195">
        <v>15.524646040901899</v>
      </c>
      <c r="AP41" s="195">
        <v>15.215044623884401</v>
      </c>
      <c r="AQ41" s="195">
        <v>15.004542013626001</v>
      </c>
      <c r="AR41" s="195">
        <v>14.633689839572099</v>
      </c>
      <c r="AS41" s="195">
        <v>14.571808510638199</v>
      </c>
      <c r="AT41" s="195">
        <v>14.1144578313253</v>
      </c>
      <c r="AU41" s="195">
        <v>13.590361445783101</v>
      </c>
      <c r="AV41" s="195">
        <v>13.46875</v>
      </c>
      <c r="AW41" s="195">
        <v>12.75</v>
      </c>
      <c r="AX41" s="195">
        <v>12.6666666666666</v>
      </c>
      <c r="AY41" s="195">
        <v>11.5</v>
      </c>
      <c r="AZ41" s="195">
        <v>8</v>
      </c>
      <c r="BA41" s="123">
        <v>16.199059000621922</v>
      </c>
    </row>
    <row r="42" spans="2:53" x14ac:dyDescent="0.35">
      <c r="B42" s="184">
        <v>6</v>
      </c>
      <c r="C42" s="123">
        <v>0.87714908757029697</v>
      </c>
      <c r="D42" s="123">
        <v>0.79700162074554204</v>
      </c>
      <c r="E42" s="123">
        <v>0.72448979591836704</v>
      </c>
      <c r="F42" s="123">
        <v>0.73960216998191597</v>
      </c>
      <c r="G42" s="123">
        <v>0.73201320132013203</v>
      </c>
      <c r="H42" s="123">
        <v>0.74301675977653603</v>
      </c>
      <c r="I42" s="123">
        <v>0.72704266088213998</v>
      </c>
      <c r="J42" s="123">
        <v>0.78624750289138801</v>
      </c>
      <c r="K42" s="123">
        <v>0.87485170625043596</v>
      </c>
      <c r="L42" s="123">
        <v>0.95790344607593902</v>
      </c>
      <c r="M42" s="123">
        <v>0.95462087945443796</v>
      </c>
      <c r="O42" s="184">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184">
        <v>14</v>
      </c>
      <c r="AC42" s="123">
        <v>15</v>
      </c>
      <c r="AD42" s="123">
        <v>15.2616822429906</v>
      </c>
      <c r="AE42" s="123">
        <v>15.3794117647058</v>
      </c>
      <c r="AF42" s="123">
        <v>15.631455399061</v>
      </c>
      <c r="AG42" s="123">
        <v>15.195423623995</v>
      </c>
      <c r="AH42" s="123">
        <v>15.376248612652599</v>
      </c>
      <c r="AI42" s="123">
        <v>15.222394621153301</v>
      </c>
      <c r="AJ42" s="123">
        <v>15.150200803212799</v>
      </c>
      <c r="AK42" s="123">
        <v>14.9879183673469</v>
      </c>
      <c r="AL42" s="123">
        <v>14.837190993544301</v>
      </c>
      <c r="AM42" s="123">
        <v>14.670518322878801</v>
      </c>
      <c r="AN42" s="195">
        <v>14.4337729890395</v>
      </c>
      <c r="AO42" s="195">
        <v>14.271892497200399</v>
      </c>
      <c r="AP42" s="195">
        <v>14.0936768149882</v>
      </c>
      <c r="AQ42" s="195">
        <v>13.8581771720613</v>
      </c>
      <c r="AR42" s="195">
        <v>13.694020356234001</v>
      </c>
      <c r="AS42" s="195">
        <v>13.474663908996799</v>
      </c>
      <c r="AT42" s="195">
        <v>13.3358208955223</v>
      </c>
      <c r="AU42" s="195">
        <v>12.9375</v>
      </c>
      <c r="AV42" s="195">
        <v>12.408839779005501</v>
      </c>
      <c r="AW42" s="195">
        <v>11.867647058823501</v>
      </c>
      <c r="AX42" s="195">
        <v>11.9310344827586</v>
      </c>
      <c r="AY42" s="195">
        <v>11.2631578947368</v>
      </c>
      <c r="AZ42" s="195">
        <v>9.4444444444444393</v>
      </c>
      <c r="BA42" s="123">
        <v>14.63483587024567</v>
      </c>
    </row>
    <row r="43" spans="2:53" x14ac:dyDescent="0.35">
      <c r="B43" s="184">
        <v>8</v>
      </c>
      <c r="C43" s="123">
        <v>0.87106235625500605</v>
      </c>
      <c r="D43" s="123">
        <v>0.78080763524080599</v>
      </c>
      <c r="E43" s="123">
        <v>0.70249606476276105</v>
      </c>
      <c r="F43" s="123">
        <v>0.71201979045401598</v>
      </c>
      <c r="G43" s="123">
        <v>0.69946860854162496</v>
      </c>
      <c r="H43" s="123">
        <v>0.70217106221768899</v>
      </c>
      <c r="I43" s="123">
        <v>0.70322946175637302</v>
      </c>
      <c r="J43" s="123">
        <v>0.77454380315415705</v>
      </c>
      <c r="K43" s="123">
        <v>0.86924436129300398</v>
      </c>
      <c r="L43" s="123">
        <v>0.95296462182409503</v>
      </c>
      <c r="M43" s="123">
        <v>0.946584344309647</v>
      </c>
      <c r="O43" s="184">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184">
        <v>16</v>
      </c>
      <c r="AC43" s="123">
        <v>13.363636363636299</v>
      </c>
      <c r="AD43" s="123">
        <v>13.6285714285714</v>
      </c>
      <c r="AE43" s="123">
        <v>13.9478260869565</v>
      </c>
      <c r="AF43" s="123">
        <v>13.7940199335548</v>
      </c>
      <c r="AG43" s="123">
        <v>13.808441558441499</v>
      </c>
      <c r="AH43" s="123">
        <v>13.9768303985171</v>
      </c>
      <c r="AI43" s="123">
        <v>13.7835731414868</v>
      </c>
      <c r="AJ43" s="123">
        <v>13.6223021582733</v>
      </c>
      <c r="AK43" s="123">
        <v>13.588235294117601</v>
      </c>
      <c r="AL43" s="123">
        <v>13.4869418702611</v>
      </c>
      <c r="AM43" s="123">
        <v>13.3236343672797</v>
      </c>
      <c r="AN43" s="195">
        <v>13.1822045152722</v>
      </c>
      <c r="AO43" s="195">
        <v>13.1040494938132</v>
      </c>
      <c r="AP43" s="195">
        <v>12.7917869746551</v>
      </c>
      <c r="AQ43" s="195">
        <v>12.6390831390831</v>
      </c>
      <c r="AR43" s="195">
        <v>12.554751567776099</v>
      </c>
      <c r="AS43" s="195">
        <v>12.3905635648754</v>
      </c>
      <c r="AT43" s="195">
        <v>12.188177339901401</v>
      </c>
      <c r="AU43" s="195">
        <v>11.9549929676511</v>
      </c>
      <c r="AV43" s="195">
        <v>11.6296296296296</v>
      </c>
      <c r="AW43" s="195">
        <v>11.3940520446096</v>
      </c>
      <c r="AX43" s="195">
        <v>11.3560606060606</v>
      </c>
      <c r="AY43" s="195">
        <v>10.757142857142799</v>
      </c>
      <c r="AZ43" s="195">
        <v>9.5</v>
      </c>
      <c r="BA43" s="123">
        <v>13.068571641971321</v>
      </c>
    </row>
    <row r="44" spans="2:53" x14ac:dyDescent="0.35">
      <c r="B44" s="184">
        <v>10</v>
      </c>
      <c r="C44" s="123">
        <v>0.86820932371593096</v>
      </c>
      <c r="D44" s="123">
        <v>0.773216007714561</v>
      </c>
      <c r="E44" s="123">
        <v>0.68987094251075398</v>
      </c>
      <c r="F44" s="123">
        <v>0.69790745652814601</v>
      </c>
      <c r="G44" s="123">
        <v>0.67702476077734997</v>
      </c>
      <c r="H44" s="123">
        <v>0.68336194670448602</v>
      </c>
      <c r="I44" s="123">
        <v>0.68898233809924303</v>
      </c>
      <c r="J44" s="123">
        <v>0.76931578171815895</v>
      </c>
      <c r="K44" s="123">
        <v>0.86658784212943496</v>
      </c>
      <c r="L44" s="123">
        <v>0.94888658383173996</v>
      </c>
      <c r="M44" s="123">
        <v>0.94194956201876601</v>
      </c>
      <c r="O44" s="184">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184">
        <v>18</v>
      </c>
      <c r="AC44" s="123">
        <v>11</v>
      </c>
      <c r="AD44" s="123">
        <v>13.6</v>
      </c>
      <c r="AE44" s="123">
        <v>12.75</v>
      </c>
      <c r="AF44" s="123">
        <v>13.3157894736842</v>
      </c>
      <c r="AG44" s="123">
        <v>12.723684210526301</v>
      </c>
      <c r="AH44" s="123">
        <v>12.7951807228915</v>
      </c>
      <c r="AI44" s="123">
        <v>12.6666666666666</v>
      </c>
      <c r="AJ44" s="123">
        <v>12.8120104438642</v>
      </c>
      <c r="AK44" s="123">
        <v>12.8117647058823</v>
      </c>
      <c r="AL44" s="123">
        <v>12.7266982622432</v>
      </c>
      <c r="AM44" s="123">
        <v>12.580845771144199</v>
      </c>
      <c r="AN44" s="195">
        <v>12.426285714285701</v>
      </c>
      <c r="AO44" s="195">
        <v>12.3771234428086</v>
      </c>
      <c r="AP44" s="195">
        <v>12.1056729699666</v>
      </c>
      <c r="AQ44" s="195">
        <v>12.1222222222222</v>
      </c>
      <c r="AR44" s="195">
        <v>11.9325842696629</v>
      </c>
      <c r="AS44" s="195">
        <v>11.6622950819672</v>
      </c>
      <c r="AT44" s="195">
        <v>11.734345351043601</v>
      </c>
      <c r="AU44" s="195">
        <v>11.292817679558</v>
      </c>
      <c r="AV44" s="195">
        <v>11.3858267716535</v>
      </c>
      <c r="AW44" s="195">
        <v>10.891304347826001</v>
      </c>
      <c r="AX44" s="195">
        <v>10.6936936936936</v>
      </c>
      <c r="AY44" s="195">
        <v>10.655737704918</v>
      </c>
      <c r="AZ44" s="195">
        <v>9.5762711864406693</v>
      </c>
      <c r="BA44" s="123">
        <v>12.056323876073099</v>
      </c>
    </row>
    <row r="45" spans="2:53" x14ac:dyDescent="0.35">
      <c r="B45" s="184">
        <v>12</v>
      </c>
      <c r="C45" s="123">
        <v>0.86786495241033201</v>
      </c>
      <c r="D45" s="123">
        <v>0.76829361442101995</v>
      </c>
      <c r="E45" s="123">
        <v>0.68132334774552195</v>
      </c>
      <c r="F45" s="123">
        <v>0.67432598039215597</v>
      </c>
      <c r="G45" s="123">
        <v>0.66786133194317698</v>
      </c>
      <c r="H45" s="123">
        <v>0.66880363974769896</v>
      </c>
      <c r="I45" s="123">
        <v>0.68679786162547396</v>
      </c>
      <c r="J45" s="123">
        <v>0.76972655873101603</v>
      </c>
      <c r="K45" s="123">
        <v>0.862532784496575</v>
      </c>
      <c r="L45" s="123">
        <v>0.94690903136002602</v>
      </c>
      <c r="M45" s="123">
        <v>0.941126503292394</v>
      </c>
      <c r="O45" s="184">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x14ac:dyDescent="0.35">
      <c r="B46" s="184">
        <v>14</v>
      </c>
      <c r="C46" s="123">
        <v>0.86254105717921103</v>
      </c>
      <c r="D46" s="123">
        <v>0.76702640306356096</v>
      </c>
      <c r="E46" s="123">
        <v>0.67906930758329698</v>
      </c>
      <c r="F46" s="123">
        <v>0.66095279530128304</v>
      </c>
      <c r="G46" s="123">
        <v>0.65334473178029495</v>
      </c>
      <c r="H46" s="123">
        <v>0.65964958158995801</v>
      </c>
      <c r="I46" s="123">
        <v>0.68577049180327798</v>
      </c>
      <c r="J46" s="123">
        <v>0.76337076161631001</v>
      </c>
      <c r="K46" s="123">
        <v>0.85907705746304897</v>
      </c>
      <c r="L46" s="123">
        <v>0.94364361767830196</v>
      </c>
      <c r="M46" s="123">
        <v>0.93946663112848505</v>
      </c>
      <c r="O46" s="184">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236" t="s">
        <v>885</v>
      </c>
      <c r="AC46" s="237" t="s">
        <v>864</v>
      </c>
      <c r="AD46" s="237"/>
      <c r="AE46" s="237"/>
      <c r="AF46" s="237"/>
      <c r="AG46" s="237"/>
      <c r="AH46" s="237"/>
      <c r="AI46" s="237"/>
      <c r="AJ46" s="237"/>
      <c r="AK46" s="237"/>
      <c r="AL46" s="237"/>
      <c r="AM46" s="237"/>
      <c r="AN46" s="237"/>
      <c r="AO46" s="237"/>
      <c r="AP46" s="237"/>
      <c r="AQ46" s="237"/>
      <c r="AR46" s="237"/>
      <c r="AS46" s="237"/>
      <c r="AT46" s="237"/>
      <c r="AU46" s="237"/>
      <c r="AV46" s="237"/>
      <c r="AW46" s="237"/>
      <c r="AX46" s="237"/>
      <c r="AY46" s="237"/>
      <c r="AZ46" s="237"/>
      <c r="BA46" s="238"/>
    </row>
    <row r="47" spans="2:53" x14ac:dyDescent="0.35">
      <c r="B47" s="184">
        <v>16</v>
      </c>
      <c r="C47" s="123">
        <v>0.85851643501900599</v>
      </c>
      <c r="D47" s="123">
        <v>0.76495039410219201</v>
      </c>
      <c r="E47" s="123">
        <v>0.67065830323765996</v>
      </c>
      <c r="F47" s="123">
        <v>0.65190606135781004</v>
      </c>
      <c r="G47" s="123">
        <v>0.646010228909081</v>
      </c>
      <c r="H47" s="123">
        <v>0.65127368553143405</v>
      </c>
      <c r="I47" s="123">
        <v>0.67691864558663495</v>
      </c>
      <c r="J47" s="123">
        <v>0.76148590277232298</v>
      </c>
      <c r="K47" s="123">
        <v>0.85222214371511296</v>
      </c>
      <c r="L47" s="123">
        <v>0.94008218781211095</v>
      </c>
      <c r="M47" s="123">
        <v>0.93721009897140095</v>
      </c>
      <c r="O47" s="184">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184" t="s">
        <v>16</v>
      </c>
      <c r="AC47" s="184">
        <v>0</v>
      </c>
      <c r="AD47" s="184">
        <v>1</v>
      </c>
      <c r="AE47" s="184">
        <v>2</v>
      </c>
      <c r="AF47" s="184">
        <v>3</v>
      </c>
      <c r="AG47" s="184">
        <v>4</v>
      </c>
      <c r="AH47" s="184">
        <v>5</v>
      </c>
      <c r="AI47" s="184">
        <v>6</v>
      </c>
      <c r="AJ47" s="184">
        <v>7</v>
      </c>
      <c r="AK47" s="184">
        <v>8</v>
      </c>
      <c r="AL47" s="184">
        <v>9</v>
      </c>
      <c r="AM47" s="184">
        <v>10</v>
      </c>
      <c r="AN47" s="184">
        <v>11</v>
      </c>
      <c r="AO47" s="184">
        <v>12</v>
      </c>
      <c r="AP47" s="184">
        <v>13</v>
      </c>
      <c r="AQ47" s="184">
        <v>14</v>
      </c>
      <c r="AR47" s="184">
        <v>15</v>
      </c>
      <c r="AS47" s="184">
        <v>16</v>
      </c>
      <c r="AT47" s="184">
        <v>17</v>
      </c>
      <c r="AU47" s="184">
        <v>18</v>
      </c>
      <c r="AV47" s="184">
        <v>19</v>
      </c>
      <c r="AW47" s="184">
        <v>20</v>
      </c>
      <c r="AX47" s="184">
        <v>21</v>
      </c>
      <c r="AY47" s="184">
        <v>22</v>
      </c>
      <c r="AZ47" s="22" t="s">
        <v>884</v>
      </c>
      <c r="BA47" s="184" t="s">
        <v>11</v>
      </c>
    </row>
    <row r="48" spans="2:53" x14ac:dyDescent="0.35">
      <c r="B48" s="184">
        <v>18</v>
      </c>
      <c r="C48" s="123">
        <v>0.860591383149095</v>
      </c>
      <c r="D48" s="123">
        <v>0.76482556399975998</v>
      </c>
      <c r="E48" s="123">
        <v>0.67332342559910796</v>
      </c>
      <c r="F48" s="123">
        <v>0.64012811713566597</v>
      </c>
      <c r="G48" s="123">
        <v>0.64176807945167103</v>
      </c>
      <c r="H48" s="123">
        <v>0.64301578024547001</v>
      </c>
      <c r="I48" s="123">
        <v>0.68328063976194897</v>
      </c>
      <c r="J48" s="123">
        <v>0.76093454523272097</v>
      </c>
      <c r="K48" s="123">
        <v>0.85903118258482003</v>
      </c>
      <c r="L48" s="123">
        <v>0.94607996808116501</v>
      </c>
      <c r="M48" s="123">
        <v>0.94182631333021805</v>
      </c>
      <c r="O48" s="184">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184">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x14ac:dyDescent="0.35">
      <c r="AB49" s="184">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x14ac:dyDescent="0.35">
      <c r="E50" s="235" t="s">
        <v>888</v>
      </c>
      <c r="F50" s="235"/>
      <c r="G50" s="235"/>
      <c r="H50" s="235"/>
      <c r="I50" s="235"/>
      <c r="J50" s="235"/>
      <c r="K50" s="235"/>
      <c r="L50" s="235"/>
      <c r="M50" s="235"/>
      <c r="O50" s="235" t="s">
        <v>166</v>
      </c>
      <c r="P50" s="235"/>
      <c r="Q50" s="235"/>
      <c r="R50" s="235"/>
      <c r="S50" s="235"/>
      <c r="T50" s="235"/>
      <c r="U50" s="235"/>
      <c r="V50" s="235"/>
      <c r="W50" s="235"/>
      <c r="X50" s="235"/>
      <c r="Y50" s="235"/>
      <c r="Z50" s="235"/>
      <c r="AB50" s="184">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x14ac:dyDescent="0.35">
      <c r="E51" s="258" t="s">
        <v>4</v>
      </c>
      <c r="F51" s="258"/>
      <c r="G51" s="258"/>
      <c r="H51" s="258">
        <v>1289</v>
      </c>
      <c r="I51" s="258"/>
      <c r="J51" s="258"/>
      <c r="K51" s="258">
        <v>34567</v>
      </c>
      <c r="L51" s="258"/>
      <c r="M51" s="258"/>
      <c r="O51" s="184" t="s">
        <v>879</v>
      </c>
      <c r="P51" s="184">
        <v>1</v>
      </c>
      <c r="Q51" s="184">
        <v>2</v>
      </c>
      <c r="R51" s="184">
        <v>3</v>
      </c>
      <c r="S51" s="184">
        <v>4</v>
      </c>
      <c r="T51" s="184">
        <v>5</v>
      </c>
      <c r="U51" s="184">
        <v>6</v>
      </c>
      <c r="V51" s="184">
        <v>7</v>
      </c>
      <c r="W51" s="184">
        <v>8</v>
      </c>
      <c r="X51" s="184">
        <v>9</v>
      </c>
      <c r="Y51" s="184" t="s">
        <v>489</v>
      </c>
      <c r="Z51" s="184" t="s">
        <v>859</v>
      </c>
      <c r="AB51" s="184">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 thickBot="1" x14ac:dyDescent="0.4">
      <c r="D52" s="184" t="s">
        <v>16</v>
      </c>
      <c r="E52" s="184" t="s">
        <v>483</v>
      </c>
      <c r="F52" s="184" t="s">
        <v>886</v>
      </c>
      <c r="G52" s="184" t="s">
        <v>887</v>
      </c>
      <c r="H52" s="184" t="s">
        <v>483</v>
      </c>
      <c r="I52" s="184" t="s">
        <v>886</v>
      </c>
      <c r="J52" s="184" t="s">
        <v>887</v>
      </c>
      <c r="K52" s="184" t="s">
        <v>483</v>
      </c>
      <c r="L52" s="184" t="s">
        <v>886</v>
      </c>
      <c r="M52" s="184" t="s">
        <v>887</v>
      </c>
      <c r="O52" s="184">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8">
        <v>1.1881686983222508</v>
      </c>
      <c r="AB52" s="184">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 thickBot="1" x14ac:dyDescent="0.4">
      <c r="D53" s="185">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184">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7">
        <v>0.98974865845896343</v>
      </c>
      <c r="Z53" s="91">
        <v>1.0172000318908112</v>
      </c>
      <c r="AB53" s="184">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x14ac:dyDescent="0.35">
      <c r="D54" s="185">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184">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90">
        <v>0.74729746765933991</v>
      </c>
      <c r="AB54" s="184">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x14ac:dyDescent="0.35">
      <c r="D55" s="185">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184">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184">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x14ac:dyDescent="0.35">
      <c r="D56" s="185">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x14ac:dyDescent="0.35">
      <c r="D57" s="185">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235" t="s">
        <v>168</v>
      </c>
      <c r="P57" s="235"/>
      <c r="Q57" s="235"/>
      <c r="R57" s="235"/>
      <c r="S57" s="235"/>
      <c r="T57" s="235"/>
      <c r="U57" s="235"/>
      <c r="V57" s="235"/>
      <c r="W57" s="235"/>
      <c r="X57" s="235"/>
      <c r="Y57" s="235"/>
      <c r="Z57" s="235"/>
      <c r="AB57" s="235" t="s">
        <v>866</v>
      </c>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row>
    <row r="58" spans="4:53" x14ac:dyDescent="0.35">
      <c r="D58" s="185">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184" t="s">
        <v>879</v>
      </c>
      <c r="P58" s="184">
        <v>1</v>
      </c>
      <c r="Q58" s="184">
        <v>2</v>
      </c>
      <c r="R58" s="184">
        <v>3</v>
      </c>
      <c r="S58" s="184">
        <v>4</v>
      </c>
      <c r="T58" s="184">
        <v>5</v>
      </c>
      <c r="U58" s="184">
        <v>6</v>
      </c>
      <c r="V58" s="184">
        <v>7</v>
      </c>
      <c r="W58" s="184">
        <v>8</v>
      </c>
      <c r="X58" s="184">
        <v>9</v>
      </c>
      <c r="Y58" s="184" t="s">
        <v>489</v>
      </c>
      <c r="Z58" s="184" t="s">
        <v>859</v>
      </c>
      <c r="AB58" s="184" t="s">
        <v>16</v>
      </c>
      <c r="AC58" s="184">
        <v>0</v>
      </c>
      <c r="AD58" s="184">
        <v>1</v>
      </c>
      <c r="AE58" s="184">
        <v>2</v>
      </c>
      <c r="AF58" s="184">
        <v>3</v>
      </c>
      <c r="AG58" s="184">
        <v>4</v>
      </c>
      <c r="AH58" s="184">
        <v>5</v>
      </c>
      <c r="AI58" s="184">
        <v>6</v>
      </c>
      <c r="AJ58" s="184">
        <v>7</v>
      </c>
      <c r="AK58" s="184">
        <v>8</v>
      </c>
      <c r="AL58" s="184">
        <v>9</v>
      </c>
      <c r="AM58" s="184">
        <v>10</v>
      </c>
      <c r="AN58" s="184">
        <v>11</v>
      </c>
      <c r="AO58" s="184">
        <v>12</v>
      </c>
      <c r="AP58" s="184">
        <v>13</v>
      </c>
      <c r="AQ58" s="184">
        <v>14</v>
      </c>
      <c r="AR58" s="184">
        <v>15</v>
      </c>
      <c r="AS58" s="184">
        <v>16</v>
      </c>
      <c r="AT58" s="184">
        <v>17</v>
      </c>
      <c r="AU58" s="184">
        <v>18</v>
      </c>
      <c r="AV58" s="184">
        <v>19</v>
      </c>
      <c r="AW58" s="184">
        <v>20</v>
      </c>
      <c r="AX58" s="184">
        <v>21</v>
      </c>
      <c r="AY58" s="184">
        <v>22</v>
      </c>
      <c r="AZ58" s="22" t="s">
        <v>884</v>
      </c>
    </row>
    <row r="59" spans="4:53" ht="15" thickBot="1" x14ac:dyDescent="0.4">
      <c r="D59" s="185">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184">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8">
        <v>1.2241511172206905</v>
      </c>
      <c r="Z59" s="88">
        <v>1.2949310122353566</v>
      </c>
      <c r="AB59" s="184">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 thickBot="1" x14ac:dyDescent="0.4">
      <c r="D60" s="185">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184">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7">
        <v>1.0512979995253029</v>
      </c>
      <c r="Y60" s="191">
        <v>1.1143712237530263</v>
      </c>
      <c r="Z60" s="192">
        <v>1.144457996922982</v>
      </c>
      <c r="AB60" s="184">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x14ac:dyDescent="0.35">
      <c r="O61" s="184">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90">
        <v>0.84148477933025667</v>
      </c>
      <c r="Z61" s="190">
        <v>0.84658548104187381</v>
      </c>
      <c r="AB61" s="184">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x14ac:dyDescent="0.35">
      <c r="O62" s="184">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184">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x14ac:dyDescent="0.35">
      <c r="F63" s="235" t="s">
        <v>876</v>
      </c>
      <c r="G63" s="235"/>
      <c r="H63" s="235"/>
      <c r="I63" s="235"/>
      <c r="J63" s="235"/>
      <c r="K63" s="235"/>
      <c r="L63" s="235"/>
      <c r="M63" s="235"/>
      <c r="AB63" s="184">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x14ac:dyDescent="0.35">
      <c r="F64" s="184" t="s">
        <v>16</v>
      </c>
      <c r="G64" s="242" t="s">
        <v>873</v>
      </c>
      <c r="H64" s="242"/>
      <c r="I64" s="242" t="s">
        <v>874</v>
      </c>
      <c r="J64" s="242"/>
      <c r="K64" s="184" t="s">
        <v>875</v>
      </c>
      <c r="L64" s="242" t="s">
        <v>883</v>
      </c>
      <c r="M64" s="242"/>
      <c r="O64" s="235" t="s">
        <v>170</v>
      </c>
      <c r="P64" s="235"/>
      <c r="Q64" s="235"/>
      <c r="R64" s="235"/>
      <c r="S64" s="235"/>
      <c r="T64" s="235"/>
      <c r="U64" s="235"/>
      <c r="V64" s="235"/>
      <c r="W64" s="235"/>
      <c r="X64" s="235"/>
      <c r="Y64" s="235"/>
      <c r="Z64" s="235"/>
      <c r="AB64" s="184">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x14ac:dyDescent="0.35">
      <c r="F65" s="184">
        <v>4</v>
      </c>
      <c r="G65" s="349">
        <v>84.358181925295099</v>
      </c>
      <c r="H65" s="349"/>
      <c r="I65" s="349">
        <f t="shared" ref="I65:I72" si="5">G65/34</f>
        <v>2.4811229978027969</v>
      </c>
      <c r="J65" s="349"/>
      <c r="K65" s="123">
        <f t="shared" ref="K65:K72" si="6">I65*9</f>
        <v>22.330106980225171</v>
      </c>
      <c r="L65" s="349">
        <f>(136-G65-36)/34</f>
        <v>0.46005347278543823</v>
      </c>
      <c r="M65" s="349"/>
      <c r="O65" s="184" t="s">
        <v>879</v>
      </c>
      <c r="P65" s="184">
        <v>1</v>
      </c>
      <c r="Q65" s="184">
        <v>2</v>
      </c>
      <c r="R65" s="184">
        <v>3</v>
      </c>
      <c r="S65" s="184">
        <v>4</v>
      </c>
      <c r="T65" s="184">
        <v>5</v>
      </c>
      <c r="U65" s="184">
        <v>6</v>
      </c>
      <c r="V65" s="184">
        <v>7</v>
      </c>
      <c r="W65" s="184">
        <v>8</v>
      </c>
      <c r="X65" s="184">
        <v>9</v>
      </c>
      <c r="Y65" s="184" t="s">
        <v>489</v>
      </c>
      <c r="Z65" s="184" t="s">
        <v>859</v>
      </c>
      <c r="AB65" s="184">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 thickBot="1" x14ac:dyDescent="0.4">
      <c r="F66" s="184">
        <v>6</v>
      </c>
      <c r="G66" s="349">
        <v>78.6437158911735</v>
      </c>
      <c r="H66" s="349"/>
      <c r="I66" s="349">
        <f t="shared" si="5"/>
        <v>2.3130504673874559</v>
      </c>
      <c r="J66" s="349"/>
      <c r="K66" s="123">
        <f t="shared" si="6"/>
        <v>20.817454206487103</v>
      </c>
      <c r="L66" s="349">
        <f t="shared" ref="L66:L72" si="7">(136-G66-36)/34</f>
        <v>0.62812600320077938</v>
      </c>
      <c r="M66" s="349"/>
      <c r="O66" s="184">
        <v>0</v>
      </c>
      <c r="P66" s="88">
        <v>1.3037399443949078</v>
      </c>
      <c r="Q66" s="73">
        <v>1.1790144700158429</v>
      </c>
      <c r="R66" s="73">
        <v>1.1407944740953289</v>
      </c>
      <c r="S66" s="73">
        <v>1.1160279507219015</v>
      </c>
      <c r="T66" s="73">
        <v>1.1032347874200337</v>
      </c>
      <c r="U66" s="73">
        <v>1.1160711587077472</v>
      </c>
      <c r="V66" s="73">
        <v>1.1379435918308887</v>
      </c>
      <c r="W66" s="73">
        <v>1.178841787920704</v>
      </c>
      <c r="X66" s="88">
        <v>1.3082697550146316</v>
      </c>
      <c r="Y66" s="88">
        <v>1.2815863413289661</v>
      </c>
      <c r="Z66" s="88">
        <v>1.3905251155644349</v>
      </c>
      <c r="AB66" s="184">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 thickBot="1" x14ac:dyDescent="0.4">
      <c r="F67" s="184">
        <v>8</v>
      </c>
      <c r="G67" s="349">
        <v>72.898702619030402</v>
      </c>
      <c r="H67" s="349"/>
      <c r="I67" s="349">
        <f t="shared" si="5"/>
        <v>2.1440794887950116</v>
      </c>
      <c r="J67" s="349"/>
      <c r="K67" s="123">
        <f t="shared" si="6"/>
        <v>19.296715399155104</v>
      </c>
      <c r="L67" s="349">
        <f t="shared" si="7"/>
        <v>0.79709698179322341</v>
      </c>
      <c r="M67" s="349"/>
      <c r="O67" s="185">
        <v>1</v>
      </c>
      <c r="P67" s="91">
        <v>1.1967889308199298</v>
      </c>
      <c r="Q67" s="193">
        <v>1.0681961797309938</v>
      </c>
      <c r="R67" s="73">
        <v>0.98569096011203705</v>
      </c>
      <c r="S67" s="73">
        <v>0.95937995860125269</v>
      </c>
      <c r="T67" s="73">
        <v>0.94877200608491064</v>
      </c>
      <c r="U67" s="73">
        <v>0.96251953827700276</v>
      </c>
      <c r="V67" s="73">
        <v>0.98771910467375446</v>
      </c>
      <c r="W67" s="87">
        <v>1.0660035281048286</v>
      </c>
      <c r="X67" s="191">
        <v>1.1967080997820636</v>
      </c>
      <c r="Y67" s="194">
        <v>1.261845988196086</v>
      </c>
      <c r="Z67" s="192">
        <v>1.3100068967799163</v>
      </c>
    </row>
    <row r="68" spans="2:52" x14ac:dyDescent="0.35">
      <c r="F68" s="184">
        <v>10</v>
      </c>
      <c r="G68" s="349">
        <v>67.079517518356695</v>
      </c>
      <c r="H68" s="349"/>
      <c r="I68" s="349">
        <f t="shared" si="5"/>
        <v>1.9729269858340204</v>
      </c>
      <c r="J68" s="349"/>
      <c r="K68" s="123">
        <f t="shared" si="6"/>
        <v>17.756342872506185</v>
      </c>
      <c r="L68" s="349">
        <f t="shared" si="7"/>
        <v>0.9682494847542148</v>
      </c>
      <c r="M68" s="349"/>
      <c r="O68" s="184">
        <v>2</v>
      </c>
      <c r="P68" s="190">
        <v>0.90394255710792992</v>
      </c>
      <c r="Q68" s="73">
        <v>0.7985057116998624</v>
      </c>
      <c r="R68" s="73">
        <v>0.72049041458990115</v>
      </c>
      <c r="S68" s="73">
        <v>0.70172911737738086</v>
      </c>
      <c r="T68" s="73">
        <v>0.69080336761035765</v>
      </c>
      <c r="U68" s="73">
        <v>0.70032497273852767</v>
      </c>
      <c r="V68" s="73">
        <v>0.72263519716535973</v>
      </c>
      <c r="W68" s="73">
        <v>0.79812850864061269</v>
      </c>
      <c r="X68" s="190">
        <v>0.90146747049043807</v>
      </c>
      <c r="Y68" s="190">
        <v>0.98205415024432885</v>
      </c>
      <c r="Z68" s="190">
        <v>0.99307248208071497</v>
      </c>
    </row>
    <row r="69" spans="2:52" x14ac:dyDescent="0.35">
      <c r="F69" s="184">
        <v>12</v>
      </c>
      <c r="G69" s="349">
        <v>61.196445113460598</v>
      </c>
      <c r="H69" s="349"/>
      <c r="I69" s="349">
        <f t="shared" si="5"/>
        <v>1.7998954445135471</v>
      </c>
      <c r="J69" s="349"/>
      <c r="K69" s="123">
        <f t="shared" si="6"/>
        <v>16.199059000621922</v>
      </c>
      <c r="L69" s="349">
        <f t="shared" si="7"/>
        <v>1.1412810260746884</v>
      </c>
      <c r="M69" s="349"/>
      <c r="O69" s="184">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x14ac:dyDescent="0.35">
      <c r="F70" s="184">
        <v>14</v>
      </c>
      <c r="G70" s="349">
        <v>55.287157732039198</v>
      </c>
      <c r="H70" s="349"/>
      <c r="I70" s="349">
        <f t="shared" si="5"/>
        <v>1.6260928744717411</v>
      </c>
      <c r="J70" s="349"/>
      <c r="K70" s="123">
        <f t="shared" si="6"/>
        <v>14.63483587024567</v>
      </c>
      <c r="L70" s="349">
        <f t="shared" si="7"/>
        <v>1.3150835961164944</v>
      </c>
      <c r="M70" s="349"/>
    </row>
    <row r="71" spans="2:52" x14ac:dyDescent="0.35">
      <c r="F71" s="184">
        <v>16</v>
      </c>
      <c r="G71" s="349">
        <v>49.370159536336097</v>
      </c>
      <c r="H71" s="349"/>
      <c r="I71" s="349">
        <f t="shared" si="5"/>
        <v>1.4520635157745911</v>
      </c>
      <c r="J71" s="349"/>
      <c r="K71" s="123">
        <f t="shared" si="6"/>
        <v>13.068571641971321</v>
      </c>
      <c r="L71" s="349">
        <f t="shared" si="7"/>
        <v>1.4891129548136439</v>
      </c>
      <c r="M71" s="349"/>
    </row>
    <row r="72" spans="2:52" x14ac:dyDescent="0.35">
      <c r="F72" s="184">
        <v>18</v>
      </c>
      <c r="G72" s="349">
        <v>45.546112420720597</v>
      </c>
      <c r="H72" s="349"/>
      <c r="I72" s="349">
        <f t="shared" si="5"/>
        <v>1.3395915417858999</v>
      </c>
      <c r="J72" s="349"/>
      <c r="K72" s="123">
        <f t="shared" si="6"/>
        <v>12.056323876073099</v>
      </c>
      <c r="L72" s="349">
        <f t="shared" si="7"/>
        <v>1.6015849288023356</v>
      </c>
      <c r="M72" s="349"/>
    </row>
    <row r="73" spans="2:52" x14ac:dyDescent="0.35">
      <c r="G73" s="216"/>
      <c r="H73" s="216"/>
      <c r="I73" s="216"/>
      <c r="J73" s="216"/>
      <c r="K73" s="216"/>
      <c r="L73" s="216"/>
      <c r="M73" s="216"/>
    </row>
    <row r="74" spans="2:52" x14ac:dyDescent="0.35">
      <c r="G74" s="216"/>
      <c r="H74" s="216"/>
      <c r="I74" s="216"/>
      <c r="J74" s="216"/>
      <c r="K74" s="216"/>
      <c r="L74" s="216"/>
      <c r="M74" s="216"/>
    </row>
    <row r="75" spans="2:52" ht="18.5" x14ac:dyDescent="0.45">
      <c r="B75" s="243" t="s">
        <v>43</v>
      </c>
      <c r="C75" s="243"/>
      <c r="D75" s="243"/>
      <c r="E75" s="243"/>
      <c r="F75" s="243"/>
      <c r="G75" s="243"/>
      <c r="H75" s="243"/>
      <c r="I75" s="243"/>
      <c r="J75" s="243"/>
      <c r="K75" s="243"/>
      <c r="L75" s="243"/>
      <c r="M75" s="243"/>
      <c r="N75" s="243"/>
      <c r="O75" s="243"/>
      <c r="P75" s="243"/>
      <c r="Q75" s="243"/>
      <c r="R75" s="243"/>
      <c r="S75" s="243"/>
      <c r="T75" s="243"/>
      <c r="U75" s="243"/>
      <c r="V75" s="243"/>
      <c r="W75" s="243"/>
      <c r="X75" s="243"/>
      <c r="Y75" s="243"/>
      <c r="Z75" s="243"/>
    </row>
    <row r="77" spans="2:52" x14ac:dyDescent="0.35">
      <c r="B77" s="235" t="s">
        <v>950</v>
      </c>
      <c r="C77" s="235"/>
      <c r="D77" s="235"/>
      <c r="E77" s="235"/>
      <c r="F77" s="235"/>
      <c r="G77" s="235"/>
      <c r="H77" s="235"/>
      <c r="I77" s="235"/>
      <c r="J77" s="235"/>
      <c r="K77" s="235"/>
      <c r="L77" s="235"/>
      <c r="M77" s="235"/>
      <c r="O77" s="235" t="s">
        <v>878</v>
      </c>
      <c r="P77" s="235"/>
      <c r="Q77" s="235"/>
      <c r="R77" s="235"/>
      <c r="S77" s="235"/>
      <c r="T77" s="235"/>
      <c r="U77" s="235"/>
      <c r="V77" s="235"/>
      <c r="W77" s="235"/>
      <c r="X77" s="235"/>
      <c r="Y77" s="235"/>
      <c r="Z77" s="235"/>
    </row>
    <row r="78" spans="2:52" x14ac:dyDescent="0.35">
      <c r="B78" s="205" t="s">
        <v>16</v>
      </c>
      <c r="C78" s="205">
        <v>1</v>
      </c>
      <c r="D78" s="205">
        <v>2</v>
      </c>
      <c r="E78" s="205">
        <v>3</v>
      </c>
      <c r="F78" s="205">
        <v>4</v>
      </c>
      <c r="G78" s="205">
        <v>5</v>
      </c>
      <c r="H78" s="205">
        <v>6</v>
      </c>
      <c r="I78" s="205">
        <v>7</v>
      </c>
      <c r="J78" s="205">
        <v>8</v>
      </c>
      <c r="K78" s="205">
        <v>9</v>
      </c>
      <c r="L78" s="205" t="s">
        <v>489</v>
      </c>
      <c r="M78" s="205" t="s">
        <v>859</v>
      </c>
      <c r="O78" s="205" t="s">
        <v>16</v>
      </c>
      <c r="P78" s="205">
        <v>1</v>
      </c>
      <c r="Q78" s="205">
        <v>2</v>
      </c>
      <c r="R78" s="205">
        <v>3</v>
      </c>
      <c r="S78" s="205">
        <v>4</v>
      </c>
      <c r="T78" s="205">
        <v>5</v>
      </c>
      <c r="U78" s="205">
        <v>6</v>
      </c>
      <c r="V78" s="205">
        <v>7</v>
      </c>
      <c r="W78" s="205">
        <v>8</v>
      </c>
      <c r="X78" s="205">
        <v>9</v>
      </c>
      <c r="Y78" s="205" t="s">
        <v>489</v>
      </c>
      <c r="Z78" s="205" t="s">
        <v>859</v>
      </c>
    </row>
    <row r="79" spans="2:52" x14ac:dyDescent="0.35">
      <c r="B79" s="205">
        <v>4</v>
      </c>
      <c r="C79" s="208">
        <v>2.58204569899525</v>
      </c>
      <c r="D79" s="208">
        <v>2.5095349156262801</v>
      </c>
      <c r="E79" s="208">
        <v>2.5147739801543501</v>
      </c>
      <c r="F79" s="208">
        <v>2.5079678651389399</v>
      </c>
      <c r="G79" s="208">
        <v>2.5046121045990501</v>
      </c>
      <c r="H79" s="208">
        <v>2.5038711399839801</v>
      </c>
      <c r="I79" s="208">
        <v>2.5096632181377898</v>
      </c>
      <c r="J79" s="208">
        <v>2.5210685069238101</v>
      </c>
      <c r="K79" s="208">
        <v>2.5929868670928302</v>
      </c>
      <c r="L79" s="208">
        <v>2.5825659165294401</v>
      </c>
      <c r="M79" s="208">
        <v>2.6374605702385598</v>
      </c>
      <c r="O79" s="205">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x14ac:dyDescent="0.35">
      <c r="B80" s="205">
        <v>6</v>
      </c>
      <c r="C80" s="208">
        <v>2.46114090057497</v>
      </c>
      <c r="D80" s="208">
        <v>2.3717968628668999</v>
      </c>
      <c r="E80" s="208">
        <v>2.3663006309300099</v>
      </c>
      <c r="F80" s="208">
        <v>2.35304034000522</v>
      </c>
      <c r="G80" s="208">
        <v>2.3548447700906401</v>
      </c>
      <c r="H80" s="208">
        <v>2.3516108076895299</v>
      </c>
      <c r="I80" s="208">
        <v>2.3629526059495598</v>
      </c>
      <c r="J80" s="208">
        <v>2.3852960312296601</v>
      </c>
      <c r="K80" s="208">
        <v>2.4749050189961999</v>
      </c>
      <c r="L80" s="208">
        <v>2.4606689497129</v>
      </c>
      <c r="M80" s="208">
        <v>2.52722179367463</v>
      </c>
      <c r="O80" s="205">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x14ac:dyDescent="0.35">
      <c r="B81" s="205">
        <v>8</v>
      </c>
      <c r="C81" s="208">
        <v>2.32976454529943</v>
      </c>
      <c r="D81" s="208">
        <v>2.2354765482622998</v>
      </c>
      <c r="E81" s="208">
        <v>2.2239223951265901</v>
      </c>
      <c r="F81" s="208">
        <v>2.2009554587607099</v>
      </c>
      <c r="G81" s="208">
        <v>2.2036539792387502</v>
      </c>
      <c r="H81" s="208">
        <v>2.20477114484647</v>
      </c>
      <c r="I81" s="208">
        <v>2.2208096837715701</v>
      </c>
      <c r="J81" s="208">
        <v>2.2530594974612601</v>
      </c>
      <c r="K81" s="208">
        <v>2.3467179395456901</v>
      </c>
      <c r="L81" s="208">
        <v>2.31651724137931</v>
      </c>
      <c r="M81" s="208">
        <v>2.3999314794723898</v>
      </c>
      <c r="O81" s="205">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x14ac:dyDescent="0.35">
      <c r="B82" s="205">
        <v>10</v>
      </c>
      <c r="C82" s="208">
        <v>2.1751245617272499</v>
      </c>
      <c r="D82" s="208">
        <v>2.08419672131147</v>
      </c>
      <c r="E82" s="208">
        <v>2.07907838369804</v>
      </c>
      <c r="F82" s="208">
        <v>2.0544735577811402</v>
      </c>
      <c r="G82" s="208">
        <v>2.0545566368799899</v>
      </c>
      <c r="H82" s="208">
        <v>2.0488106386963798</v>
      </c>
      <c r="I82" s="208">
        <v>2.0748746987029798</v>
      </c>
      <c r="J82" s="208">
        <v>2.0901379977146801</v>
      </c>
      <c r="K82" s="208">
        <v>2.18814650966105</v>
      </c>
      <c r="L82" s="208">
        <v>2.1463759633206498</v>
      </c>
      <c r="M82" s="208">
        <v>2.2236265588136099</v>
      </c>
      <c r="O82" s="205">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x14ac:dyDescent="0.35">
      <c r="B83" s="205">
        <v>12</v>
      </c>
      <c r="C83" s="208">
        <v>1.99641678453559</v>
      </c>
      <c r="D83" s="208">
        <v>1.9241108752974401</v>
      </c>
      <c r="E83" s="208">
        <v>1.9279385374607401</v>
      </c>
      <c r="F83" s="208">
        <v>1.9069680851063799</v>
      </c>
      <c r="G83" s="208">
        <v>1.8989058406534101</v>
      </c>
      <c r="H83" s="208">
        <v>1.9015127132281899</v>
      </c>
      <c r="I83" s="208">
        <v>1.9151726427622799</v>
      </c>
      <c r="J83" s="208">
        <v>1.9329626789365999</v>
      </c>
      <c r="K83" s="208">
        <v>2.0196176060545699</v>
      </c>
      <c r="L83" s="208">
        <v>1.9615718627876599</v>
      </c>
      <c r="M83" s="208">
        <v>2.0398849221917001</v>
      </c>
      <c r="O83" s="205">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x14ac:dyDescent="0.35">
      <c r="B84" s="205">
        <v>14</v>
      </c>
      <c r="C84" s="208">
        <v>1.82821250189193</v>
      </c>
      <c r="D84" s="208">
        <v>1.7673301990597099</v>
      </c>
      <c r="E84" s="208">
        <v>1.77043508347028</v>
      </c>
      <c r="F84" s="208">
        <v>1.7536338396211</v>
      </c>
      <c r="G84" s="208">
        <v>1.7418550272798099</v>
      </c>
      <c r="H84" s="208">
        <v>1.74094866162232</v>
      </c>
      <c r="I84" s="208">
        <v>1.7620055899042899</v>
      </c>
      <c r="J84" s="208">
        <v>1.7596360790451899</v>
      </c>
      <c r="K84" s="208">
        <v>1.83047945205479</v>
      </c>
      <c r="L84" s="208">
        <v>1.7627006817681901</v>
      </c>
      <c r="M84" s="208">
        <v>1.83160514309415</v>
      </c>
      <c r="O84" s="205">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x14ac:dyDescent="0.35">
      <c r="B85" s="205">
        <v>16</v>
      </c>
      <c r="C85" s="208">
        <v>1.6476028230713</v>
      </c>
      <c r="D85" s="208">
        <v>1.5698166431593701</v>
      </c>
      <c r="E85" s="208">
        <v>1.5883944271608199</v>
      </c>
      <c r="F85" s="208">
        <v>1.5927683036286699</v>
      </c>
      <c r="G85" s="208">
        <v>1.56333866797981</v>
      </c>
      <c r="H85" s="208">
        <v>1.5732911392405</v>
      </c>
      <c r="I85" s="208">
        <v>1.58013157894736</v>
      </c>
      <c r="J85" s="208">
        <v>1.5906202723146701</v>
      </c>
      <c r="K85" s="208">
        <v>1.6381562731082</v>
      </c>
      <c r="L85" s="208">
        <v>1.5386374775363501</v>
      </c>
      <c r="M85" s="208">
        <v>1.61573033707865</v>
      </c>
      <c r="O85" s="205">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x14ac:dyDescent="0.35">
      <c r="B86" s="205">
        <v>18</v>
      </c>
      <c r="C86" s="208">
        <v>1.5529157667386599</v>
      </c>
      <c r="D86" s="208">
        <v>1.4751243781094501</v>
      </c>
      <c r="E86" s="208">
        <v>1.5247797356828099</v>
      </c>
      <c r="F86" s="208">
        <v>1.4753937007874001</v>
      </c>
      <c r="G86" s="208">
        <v>1.4375600384245899</v>
      </c>
      <c r="H86" s="208">
        <v>1.4815200416449701</v>
      </c>
      <c r="I86" s="208">
        <v>1.46764091858037</v>
      </c>
      <c r="J86" s="208">
        <v>1.4576170717249499</v>
      </c>
      <c r="K86" s="208">
        <v>1.5480349344978099</v>
      </c>
      <c r="L86" s="208">
        <v>1.4071261682242899</v>
      </c>
      <c r="M86" s="208">
        <v>1.4742647058823499</v>
      </c>
      <c r="O86" s="205">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x14ac:dyDescent="0.35">
      <c r="B88" s="235" t="s">
        <v>951</v>
      </c>
      <c r="C88" s="235"/>
      <c r="D88" s="235"/>
      <c r="E88" s="235"/>
      <c r="F88" s="235"/>
      <c r="G88" s="235"/>
      <c r="H88" s="235"/>
      <c r="I88" s="235"/>
      <c r="J88" s="235"/>
      <c r="K88" s="235"/>
      <c r="L88" s="235"/>
      <c r="M88" s="235"/>
      <c r="O88" s="235" t="s">
        <v>880</v>
      </c>
      <c r="P88" s="235"/>
      <c r="Q88" s="235"/>
      <c r="R88" s="235"/>
      <c r="S88" s="235"/>
      <c r="T88" s="235"/>
      <c r="U88" s="235"/>
      <c r="V88" s="235"/>
      <c r="W88" s="235"/>
      <c r="X88" s="235"/>
      <c r="Y88" s="235"/>
      <c r="Z88" s="235"/>
    </row>
    <row r="89" spans="2:26" x14ac:dyDescent="0.35">
      <c r="B89" s="205" t="s">
        <v>16</v>
      </c>
      <c r="C89" s="205">
        <v>1</v>
      </c>
      <c r="D89" s="205">
        <v>2</v>
      </c>
      <c r="E89" s="205">
        <v>3</v>
      </c>
      <c r="F89" s="205">
        <v>4</v>
      </c>
      <c r="G89" s="205">
        <v>5</v>
      </c>
      <c r="H89" s="205">
        <v>6</v>
      </c>
      <c r="I89" s="205">
        <v>7</v>
      </c>
      <c r="J89" s="205">
        <v>8</v>
      </c>
      <c r="K89" s="205">
        <v>9</v>
      </c>
      <c r="L89" s="205" t="s">
        <v>489</v>
      </c>
      <c r="M89" s="205" t="s">
        <v>859</v>
      </c>
      <c r="O89" s="205" t="s">
        <v>16</v>
      </c>
      <c r="P89" s="205">
        <v>1</v>
      </c>
      <c r="Q89" s="205">
        <v>2</v>
      </c>
      <c r="R89" s="205">
        <v>3</v>
      </c>
      <c r="S89" s="205">
        <v>4</v>
      </c>
      <c r="T89" s="205">
        <v>5</v>
      </c>
      <c r="U89" s="205">
        <v>6</v>
      </c>
      <c r="V89" s="205">
        <v>7</v>
      </c>
      <c r="W89" s="205">
        <v>8</v>
      </c>
      <c r="X89" s="205">
        <v>9</v>
      </c>
      <c r="Y89" s="205" t="s">
        <v>489</v>
      </c>
      <c r="Z89" s="205" t="s">
        <v>859</v>
      </c>
    </row>
    <row r="90" spans="2:26" x14ac:dyDescent="0.35">
      <c r="B90" s="205">
        <v>4</v>
      </c>
      <c r="C90" s="208">
        <v>2.2120231837174802</v>
      </c>
      <c r="D90" s="208">
        <v>2.1532846715328402</v>
      </c>
      <c r="E90" s="208">
        <v>2.0970464135020999</v>
      </c>
      <c r="F90" s="208">
        <v>2.1308056872037899</v>
      </c>
      <c r="G90" s="208">
        <v>2.1084745762711798</v>
      </c>
      <c r="H90" s="208">
        <v>2.1602040816326502</v>
      </c>
      <c r="I90" s="208">
        <v>2.1136752136752102</v>
      </c>
      <c r="J90" s="208">
        <v>2.1489045673969498</v>
      </c>
      <c r="K90" s="208">
        <v>2.2202858575727098</v>
      </c>
      <c r="L90" s="208">
        <v>2.3326366079426601</v>
      </c>
      <c r="M90" s="208">
        <v>2.3228463033219202</v>
      </c>
      <c r="O90" s="205">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x14ac:dyDescent="0.35">
      <c r="B91" s="205">
        <v>6</v>
      </c>
      <c r="C91" s="208">
        <v>2.1448288386452301</v>
      </c>
      <c r="D91" s="208">
        <v>2.05649717514124</v>
      </c>
      <c r="E91" s="208">
        <v>1.98317064961292</v>
      </c>
      <c r="F91" s="208">
        <v>2.0128565689031701</v>
      </c>
      <c r="G91" s="208">
        <v>1.98490230905861</v>
      </c>
      <c r="H91" s="208">
        <v>2.0024439918533599</v>
      </c>
      <c r="I91" s="208">
        <v>1.99415014624634</v>
      </c>
      <c r="J91" s="208">
        <v>2.0722162931341099</v>
      </c>
      <c r="K91" s="208">
        <v>2.1609718406593399</v>
      </c>
      <c r="L91" s="208">
        <v>2.29813488405077</v>
      </c>
      <c r="M91" s="208">
        <v>2.2998674130819001</v>
      </c>
      <c r="O91" s="205">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x14ac:dyDescent="0.35">
      <c r="B92" s="205">
        <v>8</v>
      </c>
      <c r="C92" s="208">
        <v>2.07300275482093</v>
      </c>
      <c r="D92" s="208">
        <v>1.96187251582511</v>
      </c>
      <c r="E92" s="208">
        <v>1.88522047418568</v>
      </c>
      <c r="F92" s="208">
        <v>1.88314374353671</v>
      </c>
      <c r="G92" s="208">
        <v>1.8526376146788901</v>
      </c>
      <c r="H92" s="208">
        <v>1.89444161142274</v>
      </c>
      <c r="I92" s="208">
        <v>1.8944854537559701</v>
      </c>
      <c r="J92" s="208">
        <v>1.9847358640828201</v>
      </c>
      <c r="K92" s="208">
        <v>2.10104107820192</v>
      </c>
      <c r="L92" s="208">
        <v>2.2557489791532301</v>
      </c>
      <c r="M92" s="208">
        <v>2.2397478795424401</v>
      </c>
      <c r="O92" s="205">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x14ac:dyDescent="0.35">
      <c r="B93" s="205">
        <v>10</v>
      </c>
      <c r="C93" s="208">
        <v>1.9985829959514101</v>
      </c>
      <c r="D93" s="208">
        <v>1.89207288584332</v>
      </c>
      <c r="E93" s="208">
        <v>1.79800705833506</v>
      </c>
      <c r="F93" s="208">
        <v>1.7653320990511401</v>
      </c>
      <c r="G93" s="208">
        <v>1.7581935483870901</v>
      </c>
      <c r="H93" s="208">
        <v>1.78769795731007</v>
      </c>
      <c r="I93" s="208">
        <v>1.8014853472501</v>
      </c>
      <c r="J93" s="208">
        <v>1.9023190442726601</v>
      </c>
      <c r="K93" s="208">
        <v>2.02223732763643</v>
      </c>
      <c r="L93" s="208">
        <v>2.18675520785954</v>
      </c>
      <c r="M93" s="208">
        <v>2.1851096379398198</v>
      </c>
      <c r="O93" s="205">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x14ac:dyDescent="0.35">
      <c r="B94" s="205">
        <v>12</v>
      </c>
      <c r="C94" s="208">
        <v>1.90394366197183</v>
      </c>
      <c r="D94" s="208">
        <v>1.8032371294851699</v>
      </c>
      <c r="E94" s="208">
        <v>1.71875746714456</v>
      </c>
      <c r="F94" s="208">
        <v>1.67208814270724</v>
      </c>
      <c r="G94" s="208">
        <v>1.6738939349545801</v>
      </c>
      <c r="H94" s="208">
        <v>1.6825185972369801</v>
      </c>
      <c r="I94" s="208">
        <v>1.71137640449438</v>
      </c>
      <c r="J94" s="208">
        <v>1.8114090336512501</v>
      </c>
      <c r="K94" s="208">
        <v>1.9400026965080199</v>
      </c>
      <c r="L94" s="208">
        <v>2.0844959199789401</v>
      </c>
      <c r="M94" s="208">
        <v>2.0991497115092601</v>
      </c>
      <c r="O94" s="205">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x14ac:dyDescent="0.35">
      <c r="B95" s="205">
        <v>14</v>
      </c>
      <c r="C95" s="131">
        <v>1.8011970927746901</v>
      </c>
      <c r="D95" s="208">
        <v>1.6945960698689899</v>
      </c>
      <c r="E95" s="208">
        <v>1.62056622193296</v>
      </c>
      <c r="F95" s="208">
        <v>1.5683478260869499</v>
      </c>
      <c r="G95" s="208">
        <v>1.5629409580393601</v>
      </c>
      <c r="H95" s="208">
        <v>1.5853573907009</v>
      </c>
      <c r="I95" s="208">
        <v>1.62561728395061</v>
      </c>
      <c r="J95" s="208">
        <v>1.7017151379567399</v>
      </c>
      <c r="K95" s="131">
        <v>1.83305578684429</v>
      </c>
      <c r="L95" s="208">
        <v>1.95371142618849</v>
      </c>
      <c r="M95" s="208">
        <v>1.9953190440995301</v>
      </c>
      <c r="O95" s="205">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x14ac:dyDescent="0.35">
      <c r="B96" s="207">
        <v>16</v>
      </c>
      <c r="C96" s="208">
        <v>1.67780429594272</v>
      </c>
      <c r="D96" s="197">
        <v>1.5901639344262199</v>
      </c>
      <c r="E96" s="208">
        <v>1.50115366866635</v>
      </c>
      <c r="F96" s="208">
        <v>1.4763529985372901</v>
      </c>
      <c r="G96" s="208">
        <v>1.4558024691358</v>
      </c>
      <c r="H96" s="208">
        <v>1.4680648236415601</v>
      </c>
      <c r="I96" s="208">
        <v>1.5352233676975899</v>
      </c>
      <c r="J96" s="196">
        <v>1.5652498135719599</v>
      </c>
      <c r="K96" s="208">
        <v>1.6984282907662001</v>
      </c>
      <c r="L96" s="197">
        <v>1.83140958377054</v>
      </c>
      <c r="M96" s="208">
        <v>1.81646090534979</v>
      </c>
      <c r="O96" s="205">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x14ac:dyDescent="0.35">
      <c r="B97" s="207">
        <v>18</v>
      </c>
      <c r="C97" s="208">
        <v>1.5575342465753399</v>
      </c>
      <c r="D97" s="197">
        <v>1.4371069182389899</v>
      </c>
      <c r="E97" s="208">
        <v>1.3713355048859901</v>
      </c>
      <c r="F97" s="208">
        <v>1.39619377162629</v>
      </c>
      <c r="G97" s="208">
        <v>1.3388554216867401</v>
      </c>
      <c r="H97" s="208">
        <v>1.3655394524959701</v>
      </c>
      <c r="I97" s="208">
        <v>1.45696400625978</v>
      </c>
      <c r="J97" s="196">
        <v>1.4307270233196101</v>
      </c>
      <c r="K97" s="208">
        <v>1.5698324022346299</v>
      </c>
      <c r="L97" s="197">
        <v>1.5067567567567499</v>
      </c>
      <c r="M97" s="208">
        <v>1.62153344208809</v>
      </c>
      <c r="O97" s="205">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x14ac:dyDescent="0.35">
      <c r="B99" s="235" t="s">
        <v>952</v>
      </c>
      <c r="C99" s="235"/>
      <c r="D99" s="235"/>
      <c r="E99" s="235"/>
      <c r="F99" s="235"/>
      <c r="G99" s="235"/>
      <c r="H99" s="235"/>
      <c r="I99" s="235"/>
      <c r="J99" s="235"/>
      <c r="K99" s="235"/>
      <c r="L99" s="235"/>
      <c r="M99" s="235"/>
      <c r="O99" s="235" t="s">
        <v>881</v>
      </c>
      <c r="P99" s="235"/>
      <c r="Q99" s="235"/>
      <c r="R99" s="235"/>
      <c r="S99" s="235"/>
      <c r="T99" s="235"/>
      <c r="U99" s="235"/>
      <c r="V99" s="235"/>
      <c r="W99" s="235"/>
      <c r="X99" s="235"/>
      <c r="Y99" s="235"/>
      <c r="Z99" s="235"/>
    </row>
    <row r="100" spans="2:26" x14ac:dyDescent="0.35">
      <c r="B100" s="205" t="s">
        <v>16</v>
      </c>
      <c r="C100" s="205">
        <v>1</v>
      </c>
      <c r="D100" s="205">
        <v>2</v>
      </c>
      <c r="E100" s="205">
        <v>3</v>
      </c>
      <c r="F100" s="205">
        <v>4</v>
      </c>
      <c r="G100" s="205">
        <v>5</v>
      </c>
      <c r="H100" s="205">
        <v>6</v>
      </c>
      <c r="I100" s="205">
        <v>7</v>
      </c>
      <c r="J100" s="205">
        <v>8</v>
      </c>
      <c r="K100" s="205">
        <v>9</v>
      </c>
      <c r="L100" s="205" t="s">
        <v>489</v>
      </c>
      <c r="M100" s="205" t="s">
        <v>859</v>
      </c>
      <c r="O100" s="205" t="s">
        <v>16</v>
      </c>
      <c r="P100" s="205">
        <v>1</v>
      </c>
      <c r="Q100" s="205">
        <v>2</v>
      </c>
      <c r="R100" s="205">
        <v>3</v>
      </c>
      <c r="S100" s="205">
        <v>4</v>
      </c>
      <c r="T100" s="205">
        <v>5</v>
      </c>
      <c r="U100" s="205">
        <v>6</v>
      </c>
      <c r="V100" s="205">
        <v>7</v>
      </c>
      <c r="W100" s="205">
        <v>8</v>
      </c>
      <c r="X100" s="205">
        <v>9</v>
      </c>
      <c r="Y100" s="205" t="s">
        <v>489</v>
      </c>
      <c r="Z100" s="205" t="s">
        <v>859</v>
      </c>
    </row>
    <row r="101" spans="2:26" x14ac:dyDescent="0.35">
      <c r="B101" s="205">
        <v>4</v>
      </c>
      <c r="C101" s="208">
        <v>1.6496674057649601</v>
      </c>
      <c r="D101" s="208">
        <v>1.5714285714285701</v>
      </c>
      <c r="E101" s="208">
        <v>1.4920634920634901</v>
      </c>
      <c r="F101" s="208">
        <v>1.44</v>
      </c>
      <c r="G101" s="208">
        <v>1.4418604651162701</v>
      </c>
      <c r="H101" s="208">
        <v>1.47058823529411</v>
      </c>
      <c r="I101" s="208">
        <v>1.53488372093023</v>
      </c>
      <c r="J101" s="208">
        <v>1.5375722543352599</v>
      </c>
      <c r="K101" s="208">
        <v>1.6726926736441401</v>
      </c>
      <c r="L101" s="208">
        <v>1.7962962962962901</v>
      </c>
      <c r="M101" s="208">
        <v>1.7690623859905099</v>
      </c>
      <c r="O101" s="205">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x14ac:dyDescent="0.35">
      <c r="B102" s="205">
        <v>6</v>
      </c>
      <c r="C102" s="208">
        <v>1.62352445193929</v>
      </c>
      <c r="D102" s="208">
        <v>1.4814814814814801</v>
      </c>
      <c r="E102" s="208">
        <v>1.5054151624548699</v>
      </c>
      <c r="F102" s="208">
        <v>1.46929824561403</v>
      </c>
      <c r="G102" s="208">
        <v>1.3684210526315701</v>
      </c>
      <c r="H102" s="208">
        <v>1.4130434782608601</v>
      </c>
      <c r="I102" s="208">
        <v>1.4014869888475801</v>
      </c>
      <c r="J102" s="208">
        <v>1.5691906005221901</v>
      </c>
      <c r="K102" s="208">
        <v>1.64625332826169</v>
      </c>
      <c r="L102" s="208">
        <v>1.79702790866255</v>
      </c>
      <c r="M102" s="208">
        <v>1.7723369267312199</v>
      </c>
      <c r="O102" s="205">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x14ac:dyDescent="0.35">
      <c r="B103" s="205">
        <v>8</v>
      </c>
      <c r="C103" s="208">
        <v>1.5794898222107701</v>
      </c>
      <c r="D103" s="208">
        <v>1.4716713881019801</v>
      </c>
      <c r="E103" s="208">
        <v>1.372634643377</v>
      </c>
      <c r="F103" s="208">
        <v>1.35227272727272</v>
      </c>
      <c r="G103" s="208">
        <v>1.37096774193548</v>
      </c>
      <c r="H103" s="208">
        <v>1.32271762208067</v>
      </c>
      <c r="I103" s="208">
        <v>1.4055232558139501</v>
      </c>
      <c r="J103" s="208">
        <v>1.5021380574221099</v>
      </c>
      <c r="K103" s="208">
        <v>1.60336370007007</v>
      </c>
      <c r="L103" s="208">
        <v>1.78612143742255</v>
      </c>
      <c r="M103" s="208">
        <v>1.7649352457874901</v>
      </c>
      <c r="O103" s="205">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x14ac:dyDescent="0.35">
      <c r="B104" s="205">
        <v>10</v>
      </c>
      <c r="C104" s="208">
        <v>1.5710751237067</v>
      </c>
      <c r="D104" s="208">
        <v>1.4324596774193501</v>
      </c>
      <c r="E104" s="208">
        <v>1.3320964749536099</v>
      </c>
      <c r="F104" s="208">
        <v>1.3094660194174701</v>
      </c>
      <c r="G104" s="208">
        <v>1.2603878116343401</v>
      </c>
      <c r="H104" s="208">
        <v>1.30878859857482</v>
      </c>
      <c r="I104" s="208">
        <v>1.3109640831758</v>
      </c>
      <c r="J104" s="208">
        <v>1.43951261966927</v>
      </c>
      <c r="K104" s="208">
        <v>1.5829943043124399</v>
      </c>
      <c r="L104" s="208">
        <v>1.7752439167744201</v>
      </c>
      <c r="M104" s="208">
        <v>1.76129476584022</v>
      </c>
      <c r="O104" s="205">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x14ac:dyDescent="0.35">
      <c r="B105" s="205">
        <v>12</v>
      </c>
      <c r="C105" s="208">
        <v>1.54838709677419</v>
      </c>
      <c r="D105" s="208">
        <v>1.3832046332046299</v>
      </c>
      <c r="E105" s="208">
        <v>1.2876494023904299</v>
      </c>
      <c r="F105" s="208">
        <v>1.24373119358074</v>
      </c>
      <c r="G105" s="208">
        <v>1.2176339285714199</v>
      </c>
      <c r="H105" s="208">
        <v>1.2636186770428</v>
      </c>
      <c r="I105" s="208">
        <v>1.2815315315315301</v>
      </c>
      <c r="J105" s="208">
        <v>1.4079378068739701</v>
      </c>
      <c r="K105" s="208">
        <v>1.5458958517210899</v>
      </c>
      <c r="L105" s="208">
        <v>1.7504134509371501</v>
      </c>
      <c r="M105" s="208">
        <v>1.74229183841714</v>
      </c>
      <c r="O105" s="205">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x14ac:dyDescent="0.35">
      <c r="B106" s="205">
        <v>14</v>
      </c>
      <c r="C106" s="208">
        <v>1.5188309731846901</v>
      </c>
      <c r="D106" s="208">
        <v>1.3444141689373199</v>
      </c>
      <c r="E106" s="208">
        <v>1.2618061309030599</v>
      </c>
      <c r="F106" s="208">
        <v>1.2107843137254899</v>
      </c>
      <c r="G106" s="208">
        <v>1.1806722689075599</v>
      </c>
      <c r="H106" s="208">
        <v>1.2253937007874001</v>
      </c>
      <c r="I106" s="208">
        <v>1.22854973424449</v>
      </c>
      <c r="J106" s="208">
        <v>1.39015151515151</v>
      </c>
      <c r="K106" s="208">
        <v>1.5234936428966199</v>
      </c>
      <c r="L106" s="208">
        <v>1.71188299817184</v>
      </c>
      <c r="M106" s="208">
        <v>1.7104423164614599</v>
      </c>
      <c r="O106" s="205">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x14ac:dyDescent="0.35">
      <c r="B107" s="205">
        <v>16</v>
      </c>
      <c r="C107" s="208">
        <v>1.4724567752312001</v>
      </c>
      <c r="D107" s="208">
        <v>1.27962382445141</v>
      </c>
      <c r="E107" s="208">
        <v>1.2395929694727099</v>
      </c>
      <c r="F107" s="208">
        <v>1.1517587939698399</v>
      </c>
      <c r="G107" s="208">
        <v>1.1569264069264</v>
      </c>
      <c r="H107" s="208">
        <v>1.1736040609137</v>
      </c>
      <c r="I107" s="208">
        <v>1.20330147697654</v>
      </c>
      <c r="J107" s="208">
        <v>1.34602076124567</v>
      </c>
      <c r="K107" s="208">
        <v>1.4716622289843999</v>
      </c>
      <c r="L107" s="208">
        <v>1.6565474659120101</v>
      </c>
      <c r="M107" s="208">
        <v>1.6795634920634901</v>
      </c>
      <c r="O107" s="205">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x14ac:dyDescent="0.35">
      <c r="B108" s="205">
        <v>18</v>
      </c>
      <c r="C108" s="208">
        <v>1.4167852062588899</v>
      </c>
      <c r="D108" s="208">
        <v>1.28275862068965</v>
      </c>
      <c r="E108" s="208">
        <v>1.1453488372092999</v>
      </c>
      <c r="F108" s="208">
        <v>1.04285714285714</v>
      </c>
      <c r="G108" s="208">
        <v>1.06766917293233</v>
      </c>
      <c r="H108" s="208">
        <v>1.1071428571428501</v>
      </c>
      <c r="I108" s="208">
        <v>1.1264705882352899</v>
      </c>
      <c r="J108" s="208">
        <v>1.2558139534883701</v>
      </c>
      <c r="K108" s="208">
        <v>1.41260744985673</v>
      </c>
      <c r="L108" s="208">
        <v>1.4739819004524799</v>
      </c>
      <c r="M108" s="208">
        <v>1.5689655172413699</v>
      </c>
      <c r="O108" s="205">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x14ac:dyDescent="0.35">
      <c r="B110" s="235" t="s">
        <v>953</v>
      </c>
      <c r="C110" s="235"/>
      <c r="D110" s="235"/>
      <c r="E110" s="235"/>
      <c r="F110" s="235"/>
      <c r="G110" s="235"/>
      <c r="H110" s="235"/>
      <c r="I110" s="235"/>
      <c r="J110" s="235"/>
      <c r="K110" s="235"/>
      <c r="L110" s="235"/>
      <c r="M110" s="235"/>
      <c r="O110" s="235" t="s">
        <v>882</v>
      </c>
      <c r="P110" s="235"/>
      <c r="Q110" s="235"/>
      <c r="R110" s="235"/>
      <c r="S110" s="235"/>
      <c r="T110" s="235"/>
      <c r="U110" s="235"/>
      <c r="V110" s="235"/>
      <c r="W110" s="235"/>
      <c r="X110" s="235"/>
      <c r="Y110" s="235"/>
      <c r="Z110" s="235"/>
    </row>
    <row r="111" spans="2:26" x14ac:dyDescent="0.35">
      <c r="B111" s="205" t="s">
        <v>16</v>
      </c>
      <c r="C111" s="205">
        <v>1</v>
      </c>
      <c r="D111" s="205">
        <v>2</v>
      </c>
      <c r="E111" s="205">
        <v>3</v>
      </c>
      <c r="F111" s="205">
        <v>4</v>
      </c>
      <c r="G111" s="205">
        <v>5</v>
      </c>
      <c r="H111" s="205">
        <v>6</v>
      </c>
      <c r="I111" s="205">
        <v>7</v>
      </c>
      <c r="J111" s="205">
        <v>8</v>
      </c>
      <c r="K111" s="205">
        <v>9</v>
      </c>
      <c r="L111" s="205" t="s">
        <v>489</v>
      </c>
      <c r="M111" s="205" t="s">
        <v>859</v>
      </c>
      <c r="O111" s="205" t="s">
        <v>16</v>
      </c>
      <c r="P111" s="205">
        <v>1</v>
      </c>
      <c r="Q111" s="205">
        <v>2</v>
      </c>
      <c r="R111" s="205">
        <v>3</v>
      </c>
      <c r="S111" s="205">
        <v>4</v>
      </c>
      <c r="T111" s="205">
        <v>5</v>
      </c>
      <c r="U111" s="205">
        <v>6</v>
      </c>
      <c r="V111" s="205">
        <v>7</v>
      </c>
      <c r="W111" s="205">
        <v>8</v>
      </c>
      <c r="X111" s="205">
        <v>9</v>
      </c>
      <c r="Y111" s="205" t="s">
        <v>489</v>
      </c>
      <c r="Z111" s="205" t="s">
        <v>859</v>
      </c>
    </row>
    <row r="112" spans="2:26" x14ac:dyDescent="0.35">
      <c r="B112" s="205">
        <v>4</v>
      </c>
      <c r="C112" s="208">
        <v>0.94117647058823495</v>
      </c>
      <c r="D112" s="208">
        <v>0.85714285714285698</v>
      </c>
      <c r="E112" s="208">
        <v>1</v>
      </c>
      <c r="F112" s="208">
        <v>0.5</v>
      </c>
      <c r="G112" s="208">
        <v>0</v>
      </c>
      <c r="H112" s="208">
        <v>1</v>
      </c>
      <c r="I112" s="208">
        <v>0</v>
      </c>
      <c r="J112" s="208">
        <v>0.875</v>
      </c>
      <c r="K112" s="208">
        <v>0.86206896551724099</v>
      </c>
      <c r="L112" s="208">
        <v>0.97275204359672995</v>
      </c>
      <c r="M112" s="208">
        <v>0.96866840731070403</v>
      </c>
      <c r="O112" s="205">
        <v>4</v>
      </c>
      <c r="P112" s="73">
        <f>C112/$I65</f>
        <v>0.37933487030740143</v>
      </c>
      <c r="Q112" s="73">
        <f t="shared" ref="Q112:Z119" si="24">D112/$I65</f>
        <v>0.34546568545852635</v>
      </c>
      <c r="R112" s="73">
        <f t="shared" si="24"/>
        <v>0.40304329970161412</v>
      </c>
      <c r="S112" s="73">
        <f t="shared" si="24"/>
        <v>0.20152164985080706</v>
      </c>
      <c r="T112" s="73">
        <f t="shared" si="24"/>
        <v>0</v>
      </c>
      <c r="U112" s="73">
        <f t="shared" si="24"/>
        <v>0.40304329970161412</v>
      </c>
      <c r="V112" s="73">
        <f t="shared" si="24"/>
        <v>0</v>
      </c>
      <c r="W112" s="73">
        <f t="shared" si="24"/>
        <v>0.35266288723891237</v>
      </c>
      <c r="X112" s="73">
        <f t="shared" si="24"/>
        <v>0.34745112043242582</v>
      </c>
      <c r="Y112" s="73">
        <f t="shared" si="24"/>
        <v>0.39206119344271445</v>
      </c>
      <c r="Z112" s="73">
        <f t="shared" si="24"/>
        <v>0.3904153111992133</v>
      </c>
    </row>
    <row r="113" spans="2:26" x14ac:dyDescent="0.35">
      <c r="B113" s="205">
        <v>6</v>
      </c>
      <c r="C113" s="208">
        <v>0.87037037037037002</v>
      </c>
      <c r="D113" s="208">
        <v>0.86792452830188604</v>
      </c>
      <c r="E113" s="208">
        <v>0.72727272727272696</v>
      </c>
      <c r="F113" s="208">
        <v>0.66666666666666596</v>
      </c>
      <c r="G113" s="208">
        <v>0.71428571428571397</v>
      </c>
      <c r="H113" s="208">
        <v>0.83333333333333304</v>
      </c>
      <c r="I113" s="208">
        <v>0.6</v>
      </c>
      <c r="J113" s="208">
        <v>0.75471698113207497</v>
      </c>
      <c r="K113" s="208">
        <v>0.85507246376811596</v>
      </c>
      <c r="L113" s="208">
        <v>0.97145256087321497</v>
      </c>
      <c r="M113" s="208">
        <v>0.96353691886964399</v>
      </c>
      <c r="O113" s="205">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x14ac:dyDescent="0.35">
      <c r="B114" s="205">
        <v>8</v>
      </c>
      <c r="C114" s="208">
        <v>0.88774002954209696</v>
      </c>
      <c r="D114" s="208">
        <v>0.81097560975609695</v>
      </c>
      <c r="E114" s="208">
        <v>0.77611940298507398</v>
      </c>
      <c r="F114" s="208">
        <v>0.70909090909090899</v>
      </c>
      <c r="G114" s="208">
        <v>0.61111111111111105</v>
      </c>
      <c r="H114" s="208">
        <v>0.67441860465116199</v>
      </c>
      <c r="I114" s="208">
        <v>0.61016949152542299</v>
      </c>
      <c r="J114" s="208">
        <v>0.78089887640449396</v>
      </c>
      <c r="K114" s="208">
        <v>0.87141073657927504</v>
      </c>
      <c r="L114" s="208">
        <v>0.96806569343065696</v>
      </c>
      <c r="M114" s="208">
        <v>0.96092278719397295</v>
      </c>
      <c r="O114" s="205">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x14ac:dyDescent="0.35">
      <c r="B115" s="205">
        <v>10</v>
      </c>
      <c r="C115" s="208">
        <v>0.85449957947855304</v>
      </c>
      <c r="D115" s="208">
        <v>0.78409090909090895</v>
      </c>
      <c r="E115" s="208">
        <v>0.71621621621621601</v>
      </c>
      <c r="F115" s="208">
        <v>0.65648854961832004</v>
      </c>
      <c r="G115" s="208">
        <v>0.72826086956521696</v>
      </c>
      <c r="H115" s="208">
        <v>0.71794871794871795</v>
      </c>
      <c r="I115" s="208">
        <v>0.65030674846625702</v>
      </c>
      <c r="J115" s="208">
        <v>0.83622828784119096</v>
      </c>
      <c r="K115" s="208">
        <v>0.86532738095238004</v>
      </c>
      <c r="L115" s="208">
        <v>0.96911196911196895</v>
      </c>
      <c r="M115" s="208">
        <v>0.96639831991599501</v>
      </c>
      <c r="O115" s="205">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x14ac:dyDescent="0.35">
      <c r="B116" s="205">
        <v>12</v>
      </c>
      <c r="C116" s="208">
        <v>0.86944634313055302</v>
      </c>
      <c r="D116" s="208">
        <v>0.78529980657640197</v>
      </c>
      <c r="E116" s="208">
        <v>0.67765567765567702</v>
      </c>
      <c r="F116" s="208">
        <v>0.66129032258064502</v>
      </c>
      <c r="G116" s="208">
        <v>0.707317073170731</v>
      </c>
      <c r="H116" s="208">
        <v>0.67015706806282704</v>
      </c>
      <c r="I116" s="208">
        <v>0.68989547038327503</v>
      </c>
      <c r="J116" s="208">
        <v>0.78796992481202999</v>
      </c>
      <c r="K116" s="208">
        <v>0.86953883495145601</v>
      </c>
      <c r="L116" s="208">
        <v>0.97335650159281695</v>
      </c>
      <c r="M116" s="208">
        <v>0.95972718415069802</v>
      </c>
      <c r="O116" s="205">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x14ac:dyDescent="0.35">
      <c r="B117" s="205">
        <v>14</v>
      </c>
      <c r="C117" s="208">
        <v>0.85559105431309901</v>
      </c>
      <c r="D117" s="208">
        <v>0.77129337539432097</v>
      </c>
      <c r="E117" s="208">
        <v>0.66937669376693698</v>
      </c>
      <c r="F117" s="208">
        <v>0.66906474820143802</v>
      </c>
      <c r="G117" s="208">
        <v>0.64705882352941102</v>
      </c>
      <c r="H117" s="208">
        <v>0.62361623616236095</v>
      </c>
      <c r="I117" s="208">
        <v>0.68622448979591799</v>
      </c>
      <c r="J117" s="208">
        <v>0.78255208333333304</v>
      </c>
      <c r="K117" s="208">
        <v>0.86235786953919802</v>
      </c>
      <c r="L117" s="208">
        <v>0.971848225214198</v>
      </c>
      <c r="M117" s="208">
        <v>0.96234309623430903</v>
      </c>
      <c r="O117" s="205">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x14ac:dyDescent="0.35">
      <c r="B118" s="205">
        <v>16</v>
      </c>
      <c r="C118" s="208">
        <v>0.84985835694050904</v>
      </c>
      <c r="D118" s="208">
        <v>0.74591381872213902</v>
      </c>
      <c r="E118" s="208">
        <v>0.63118811881188097</v>
      </c>
      <c r="F118" s="208">
        <v>0.66339869281045705</v>
      </c>
      <c r="G118" s="208">
        <v>0.64864864864864802</v>
      </c>
      <c r="H118" s="208">
        <v>0.63934426229508201</v>
      </c>
      <c r="I118" s="208">
        <v>0.68149882903981196</v>
      </c>
      <c r="J118" s="208">
        <v>0.80071599045345998</v>
      </c>
      <c r="K118" s="208">
        <v>0.852407754846779</v>
      </c>
      <c r="L118" s="208">
        <v>0.963799283154121</v>
      </c>
      <c r="M118" s="208">
        <v>0.95728234336859197</v>
      </c>
      <c r="O118" s="205">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x14ac:dyDescent="0.35">
      <c r="B119" s="205">
        <v>18</v>
      </c>
      <c r="C119" s="208">
        <v>0.85044642857142805</v>
      </c>
      <c r="D119" s="208">
        <v>0.736363636363636</v>
      </c>
      <c r="E119" s="208">
        <v>0.60544217687074797</v>
      </c>
      <c r="F119" s="208">
        <v>0.51239669421487599</v>
      </c>
      <c r="G119" s="208">
        <v>0.65591397849462296</v>
      </c>
      <c r="H119" s="208">
        <v>0.60799999999999998</v>
      </c>
      <c r="I119" s="208">
        <v>0.69767441860465096</v>
      </c>
      <c r="J119" s="208">
        <v>0.77419354838709598</v>
      </c>
      <c r="K119" s="208">
        <v>0.84086444007858496</v>
      </c>
      <c r="L119" s="208">
        <v>0.97142857142857097</v>
      </c>
      <c r="M119" s="208">
        <v>0.95814648729446905</v>
      </c>
      <c r="O119" s="205">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B75:Z75"/>
    <mergeCell ref="B77:M77"/>
    <mergeCell ref="B88:M88"/>
    <mergeCell ref="B99:M99"/>
    <mergeCell ref="B110:M110"/>
    <mergeCell ref="O77:Z77"/>
    <mergeCell ref="O88:Z88"/>
    <mergeCell ref="O99:Z99"/>
    <mergeCell ref="O110:Z110"/>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O50:Z50"/>
    <mergeCell ref="E50:M50"/>
    <mergeCell ref="G64:H64"/>
    <mergeCell ref="G65:H65"/>
    <mergeCell ref="G66:H66"/>
    <mergeCell ref="O57:Z57"/>
    <mergeCell ref="I64:J64"/>
    <mergeCell ref="I65:J65"/>
    <mergeCell ref="I66:J66"/>
    <mergeCell ref="E51:G51"/>
    <mergeCell ref="H51:J51"/>
    <mergeCell ref="K51:M51"/>
    <mergeCell ref="B2:Z2"/>
    <mergeCell ref="B6:M6"/>
    <mergeCell ref="B17:M17"/>
    <mergeCell ref="B28:M28"/>
    <mergeCell ref="B39:M39"/>
    <mergeCell ref="O6:Z6"/>
    <mergeCell ref="O17:Z17"/>
    <mergeCell ref="O28:Z28"/>
    <mergeCell ref="O39:Z39"/>
    <mergeCell ref="B3:Z4"/>
    <mergeCell ref="G70:H70"/>
    <mergeCell ref="G71:H71"/>
    <mergeCell ref="L68:M68"/>
    <mergeCell ref="I67:J67"/>
    <mergeCell ref="I68:J68"/>
    <mergeCell ref="I69:J69"/>
    <mergeCell ref="I70:J70"/>
    <mergeCell ref="I71:J71"/>
    <mergeCell ref="G67:H67"/>
    <mergeCell ref="G68:H68"/>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1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P32" sqref="P32"/>
    </sheetView>
  </sheetViews>
  <sheetFormatPr defaultRowHeight="14.5" x14ac:dyDescent="0.35"/>
  <cols>
    <col min="3" max="3" width="10" customWidth="1"/>
    <col min="4" max="4" width="9.54296875" customWidth="1"/>
    <col min="5" max="5" width="9.81640625" customWidth="1"/>
    <col min="24" max="24" width="9.54296875" customWidth="1"/>
    <col min="25" max="25" width="8.453125" customWidth="1"/>
  </cols>
  <sheetData>
    <row r="2" spans="2:34" ht="18.5" x14ac:dyDescent="0.45">
      <c r="B2" s="243" t="s">
        <v>450</v>
      </c>
      <c r="C2" s="243"/>
      <c r="D2" s="243"/>
      <c r="E2" s="243"/>
      <c r="F2" s="243"/>
      <c r="G2" s="243"/>
      <c r="H2" s="243"/>
      <c r="I2" s="243"/>
      <c r="J2" s="243"/>
      <c r="K2" s="243"/>
      <c r="L2" s="243"/>
      <c r="M2" s="243"/>
      <c r="N2" s="243"/>
      <c r="O2" s="243"/>
      <c r="P2" s="243"/>
      <c r="Q2" s="243"/>
      <c r="R2" s="243"/>
      <c r="S2" s="243"/>
      <c r="T2" s="243"/>
    </row>
    <row r="3" spans="2:34" ht="55.5" customHeight="1" x14ac:dyDescent="0.35">
      <c r="B3" s="244" t="s">
        <v>451</v>
      </c>
      <c r="C3" s="244"/>
      <c r="D3" s="244"/>
      <c r="E3" s="244"/>
      <c r="F3" s="244"/>
      <c r="G3" s="244"/>
      <c r="H3" s="244"/>
      <c r="I3" s="244"/>
      <c r="J3" s="244"/>
      <c r="K3" s="244"/>
      <c r="L3" s="244"/>
      <c r="M3" s="244"/>
      <c r="N3" s="244"/>
      <c r="O3" s="244"/>
      <c r="P3" s="244"/>
      <c r="Q3" s="244"/>
      <c r="R3" s="244"/>
      <c r="S3" s="244"/>
      <c r="T3" s="244"/>
    </row>
    <row r="4" spans="2:34" ht="75.75" customHeight="1" x14ac:dyDescent="0.35">
      <c r="B4" s="244"/>
      <c r="C4" s="244"/>
      <c r="D4" s="244"/>
      <c r="E4" s="244"/>
      <c r="F4" s="244"/>
      <c r="G4" s="244"/>
      <c r="H4" s="244"/>
      <c r="I4" s="244"/>
      <c r="J4" s="244"/>
      <c r="K4" s="244"/>
      <c r="L4" s="244"/>
      <c r="M4" s="244"/>
      <c r="N4" s="244"/>
      <c r="O4" s="244"/>
      <c r="P4" s="244"/>
      <c r="Q4" s="244"/>
      <c r="R4" s="244"/>
      <c r="S4" s="244"/>
      <c r="T4" s="244"/>
    </row>
    <row r="5" spans="2:34" x14ac:dyDescent="0.35">
      <c r="W5" s="235" t="s">
        <v>425</v>
      </c>
      <c r="X5" s="235"/>
      <c r="Y5" s="235"/>
      <c r="Z5" s="235"/>
      <c r="AA5" s="235"/>
      <c r="AB5" s="235"/>
      <c r="AC5" s="235"/>
      <c r="AD5" s="235"/>
      <c r="AE5" s="235"/>
      <c r="AF5" s="235"/>
      <c r="AG5" s="235"/>
      <c r="AH5" s="235"/>
    </row>
    <row r="6" spans="2:34" x14ac:dyDescent="0.35">
      <c r="C6" s="236" t="s">
        <v>410</v>
      </c>
      <c r="D6" s="237"/>
      <c r="E6" s="238"/>
      <c r="F6" s="236" t="s">
        <v>411</v>
      </c>
      <c r="G6" s="237"/>
      <c r="H6" s="238"/>
      <c r="K6" s="235" t="s">
        <v>412</v>
      </c>
      <c r="L6" s="235"/>
      <c r="M6" s="235"/>
      <c r="N6" s="235"/>
      <c r="O6" s="235"/>
      <c r="P6" s="235"/>
      <c r="Q6" s="235"/>
      <c r="R6" s="235"/>
      <c r="S6" s="235"/>
      <c r="T6" s="235"/>
      <c r="W6" s="297" t="s">
        <v>440</v>
      </c>
      <c r="X6" s="297"/>
      <c r="Y6" s="297"/>
      <c r="Z6" s="297"/>
      <c r="AA6" s="297" t="s">
        <v>441</v>
      </c>
      <c r="AB6" s="297"/>
      <c r="AC6" s="297"/>
      <c r="AD6" s="297"/>
      <c r="AE6" s="297" t="s">
        <v>442</v>
      </c>
      <c r="AF6" s="297"/>
      <c r="AG6" s="297"/>
      <c r="AH6" s="297"/>
    </row>
    <row r="7" spans="2:34" x14ac:dyDescent="0.35">
      <c r="B7" s="2" t="s">
        <v>16</v>
      </c>
      <c r="C7" s="2" t="s">
        <v>406</v>
      </c>
      <c r="D7" s="2" t="s">
        <v>407</v>
      </c>
      <c r="E7" s="2" t="s">
        <v>408</v>
      </c>
      <c r="F7" s="2" t="s">
        <v>406</v>
      </c>
      <c r="G7" s="2" t="s">
        <v>407</v>
      </c>
      <c r="H7" s="2" t="s">
        <v>408</v>
      </c>
      <c r="J7" s="2" t="s">
        <v>16</v>
      </c>
      <c r="K7" s="38" t="s">
        <v>199</v>
      </c>
      <c r="L7" s="38" t="s">
        <v>197</v>
      </c>
      <c r="M7" s="38" t="s">
        <v>200</v>
      </c>
      <c r="N7" s="38" t="s">
        <v>193</v>
      </c>
      <c r="O7" s="38" t="s">
        <v>196</v>
      </c>
      <c r="P7" s="38" t="s">
        <v>198</v>
      </c>
      <c r="Q7" s="38" t="s">
        <v>192</v>
      </c>
      <c r="R7" s="38" t="s">
        <v>194</v>
      </c>
      <c r="S7" s="38" t="s">
        <v>195</v>
      </c>
      <c r="T7" s="38" t="s">
        <v>175</v>
      </c>
      <c r="V7" s="2" t="s">
        <v>16</v>
      </c>
      <c r="W7" s="2" t="s">
        <v>443</v>
      </c>
      <c r="X7" s="2" t="s">
        <v>444</v>
      </c>
      <c r="Y7" s="2" t="s">
        <v>445</v>
      </c>
      <c r="Z7" s="2" t="s">
        <v>446</v>
      </c>
      <c r="AA7" s="2" t="s">
        <v>443</v>
      </c>
      <c r="AB7" s="2" t="s">
        <v>444</v>
      </c>
      <c r="AC7" s="2" t="s">
        <v>445</v>
      </c>
      <c r="AD7" s="2" t="s">
        <v>446</v>
      </c>
      <c r="AE7" s="2" t="s">
        <v>443</v>
      </c>
      <c r="AF7" s="2" t="s">
        <v>444</v>
      </c>
      <c r="AG7" s="2" t="s">
        <v>445</v>
      </c>
      <c r="AH7" s="2" t="s">
        <v>446</v>
      </c>
    </row>
    <row r="8" spans="2:34" x14ac:dyDescent="0.35">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x14ac:dyDescent="0.35">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x14ac:dyDescent="0.35">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x14ac:dyDescent="0.35">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x14ac:dyDescent="0.35">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x14ac:dyDescent="0.35">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x14ac:dyDescent="0.35">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x14ac:dyDescent="0.35">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x14ac:dyDescent="0.35">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x14ac:dyDescent="0.35">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x14ac:dyDescent="0.35">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x14ac:dyDescent="0.35">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x14ac:dyDescent="0.35">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x14ac:dyDescent="0.35">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x14ac:dyDescent="0.35">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x14ac:dyDescent="0.35">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x14ac:dyDescent="0.35">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x14ac:dyDescent="0.35">
      <c r="K25" t="s">
        <v>453</v>
      </c>
    </row>
    <row r="26" spans="2:34" x14ac:dyDescent="0.35">
      <c r="C26" s="235" t="s">
        <v>438</v>
      </c>
      <c r="D26" s="235"/>
      <c r="E26" s="235"/>
      <c r="F26" s="235"/>
      <c r="G26" s="235"/>
      <c r="H26" s="235"/>
      <c r="I26" s="235"/>
      <c r="J26" s="235"/>
      <c r="K26" s="235"/>
      <c r="L26" s="235"/>
      <c r="M26" s="235"/>
      <c r="N26" s="235"/>
      <c r="Q26" s="235" t="s">
        <v>439</v>
      </c>
      <c r="R26" s="235"/>
      <c r="S26" s="235"/>
      <c r="T26" s="235"/>
      <c r="U26" s="235"/>
      <c r="V26" s="235"/>
      <c r="W26" s="235"/>
      <c r="X26" s="235"/>
      <c r="Y26" s="235"/>
      <c r="Z26" s="235"/>
      <c r="AA26" s="235"/>
      <c r="AB26" s="235"/>
    </row>
    <row r="27" spans="2:34" x14ac:dyDescent="0.35">
      <c r="C27" s="297" t="s">
        <v>447</v>
      </c>
      <c r="D27" s="297"/>
      <c r="E27" s="297"/>
      <c r="F27" s="297"/>
      <c r="G27" s="297" t="s">
        <v>448</v>
      </c>
      <c r="H27" s="297"/>
      <c r="I27" s="297"/>
      <c r="J27" s="297"/>
      <c r="K27" s="297" t="s">
        <v>449</v>
      </c>
      <c r="L27" s="297"/>
      <c r="M27" s="297"/>
      <c r="N27" s="297"/>
      <c r="Q27" s="297" t="s">
        <v>447</v>
      </c>
      <c r="R27" s="297"/>
      <c r="S27" s="297"/>
      <c r="T27" s="297"/>
      <c r="U27" s="297" t="s">
        <v>448</v>
      </c>
      <c r="V27" s="297"/>
      <c r="W27" s="297"/>
      <c r="X27" s="297"/>
      <c r="Y27" s="297" t="s">
        <v>449</v>
      </c>
      <c r="Z27" s="297"/>
      <c r="AA27" s="297"/>
      <c r="AB27" s="297"/>
    </row>
    <row r="28" spans="2:34" x14ac:dyDescent="0.35">
      <c r="B28" s="2" t="s">
        <v>16</v>
      </c>
      <c r="C28" s="2" t="s">
        <v>426</v>
      </c>
      <c r="D28" s="2" t="s">
        <v>427</v>
      </c>
      <c r="E28" s="2" t="s">
        <v>428</v>
      </c>
      <c r="F28" s="2" t="s">
        <v>429</v>
      </c>
      <c r="G28" s="2" t="s">
        <v>430</v>
      </c>
      <c r="H28" s="2" t="s">
        <v>431</v>
      </c>
      <c r="I28" s="2" t="s">
        <v>432</v>
      </c>
      <c r="J28" s="2" t="s">
        <v>433</v>
      </c>
      <c r="K28" s="2" t="s">
        <v>434</v>
      </c>
      <c r="L28" s="2" t="s">
        <v>435</v>
      </c>
      <c r="M28" s="2" t="s">
        <v>436</v>
      </c>
      <c r="N28" s="2" t="s">
        <v>437</v>
      </c>
      <c r="P28" s="2" t="s">
        <v>16</v>
      </c>
      <c r="Q28" s="2" t="s">
        <v>426</v>
      </c>
      <c r="R28" s="2" t="s">
        <v>427</v>
      </c>
      <c r="S28" s="2" t="s">
        <v>428</v>
      </c>
      <c r="T28" s="2" t="s">
        <v>429</v>
      </c>
      <c r="U28" s="2" t="s">
        <v>430</v>
      </c>
      <c r="V28" s="2" t="s">
        <v>431</v>
      </c>
      <c r="W28" s="2" t="s">
        <v>432</v>
      </c>
      <c r="X28" s="2" t="s">
        <v>433</v>
      </c>
      <c r="Y28" s="2" t="s">
        <v>434</v>
      </c>
      <c r="Z28" s="2" t="s">
        <v>435</v>
      </c>
      <c r="AA28" s="2" t="s">
        <v>436</v>
      </c>
      <c r="AB28" s="2" t="s">
        <v>437</v>
      </c>
    </row>
    <row r="29" spans="2:34" x14ac:dyDescent="0.35">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x14ac:dyDescent="0.35">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x14ac:dyDescent="0.35">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x14ac:dyDescent="0.35">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x14ac:dyDescent="0.35">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x14ac:dyDescent="0.35">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x14ac:dyDescent="0.35">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x14ac:dyDescent="0.35">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x14ac:dyDescent="0.35">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x14ac:dyDescent="0.35">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x14ac:dyDescent="0.35">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x14ac:dyDescent="0.35">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x14ac:dyDescent="0.35">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x14ac:dyDescent="0.35">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x14ac:dyDescent="0.35">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x14ac:dyDescent="0.35">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x14ac:dyDescent="0.35">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5" x14ac:dyDescent="0.45">
      <c r="B48" s="243" t="s">
        <v>40</v>
      </c>
      <c r="C48" s="243"/>
      <c r="D48" s="243"/>
      <c r="E48" s="243"/>
      <c r="F48" s="243"/>
      <c r="G48" s="243"/>
      <c r="H48" s="243"/>
      <c r="I48" s="243"/>
      <c r="J48" s="243"/>
      <c r="K48" s="243"/>
      <c r="L48" s="243"/>
      <c r="M48" s="243"/>
      <c r="N48" s="243"/>
      <c r="O48" s="243"/>
      <c r="P48" s="243"/>
      <c r="Q48" s="243"/>
      <c r="R48" s="243"/>
      <c r="S48" s="243"/>
      <c r="T48" s="243"/>
      <c r="U48" s="243"/>
      <c r="V48" s="243"/>
      <c r="W48" s="243"/>
      <c r="X48" s="243"/>
      <c r="Y48" s="243"/>
      <c r="Z48" s="243"/>
      <c r="AA48" s="243"/>
      <c r="AB48" s="243"/>
      <c r="AC48" s="243"/>
      <c r="AD48" s="243"/>
      <c r="AE48" s="243"/>
      <c r="AF48" s="243"/>
      <c r="AG48" s="243"/>
      <c r="AH48" s="243"/>
      <c r="AI48" s="243"/>
      <c r="AJ48" s="243"/>
      <c r="AK48" s="243"/>
      <c r="AL48" s="243"/>
      <c r="AM48" s="243"/>
      <c r="AN48" s="243"/>
      <c r="AO48" s="243"/>
      <c r="AP48" s="243"/>
    </row>
    <row r="50" spans="2:57" x14ac:dyDescent="0.35">
      <c r="B50" s="4" t="s">
        <v>452</v>
      </c>
      <c r="C50" s="4" t="s">
        <v>410</v>
      </c>
      <c r="D50" s="4"/>
      <c r="E50" s="4"/>
      <c r="F50" s="4" t="s">
        <v>411</v>
      </c>
      <c r="G50" s="4"/>
      <c r="H50" s="4"/>
      <c r="I50" s="4" t="s">
        <v>412</v>
      </c>
      <c r="J50" s="4"/>
      <c r="K50" s="4"/>
      <c r="L50" s="4"/>
      <c r="M50" s="4"/>
      <c r="N50" s="4"/>
      <c r="O50" s="4"/>
      <c r="P50" s="4"/>
      <c r="Q50" s="4"/>
      <c r="R50" s="4"/>
      <c r="S50" s="4"/>
      <c r="T50" s="4"/>
      <c r="U50" s="4"/>
      <c r="V50" s="4" t="s">
        <v>425</v>
      </c>
      <c r="W50" s="4"/>
      <c r="X50" s="4"/>
      <c r="Y50" s="4"/>
      <c r="Z50" s="4"/>
      <c r="AA50" s="4"/>
      <c r="AB50" s="4"/>
      <c r="AC50" s="4"/>
      <c r="AD50" s="4"/>
      <c r="AE50" s="4"/>
      <c r="AF50" s="4"/>
      <c r="AG50" s="4"/>
      <c r="AH50" s="4" t="s">
        <v>438</v>
      </c>
      <c r="AI50" s="4"/>
      <c r="AJ50" s="4"/>
      <c r="AK50" s="4"/>
      <c r="AL50" s="4"/>
      <c r="AM50" s="4"/>
      <c r="AN50" s="4"/>
      <c r="AO50" s="4"/>
      <c r="AP50" s="4"/>
      <c r="AQ50" s="4"/>
      <c r="AR50" s="4"/>
      <c r="AS50" s="4"/>
      <c r="AT50" s="4" t="s">
        <v>439</v>
      </c>
      <c r="AU50" s="4"/>
      <c r="AV50" s="4"/>
      <c r="AW50" s="4"/>
      <c r="AX50" s="4"/>
      <c r="AY50" s="4"/>
      <c r="AZ50" s="4"/>
      <c r="BA50" s="4"/>
      <c r="BB50" s="4"/>
      <c r="BC50" s="4"/>
      <c r="BD50" s="4"/>
      <c r="BE50" s="4"/>
    </row>
    <row r="51" spans="2:57" x14ac:dyDescent="0.35">
      <c r="B51" s="4" t="s">
        <v>16</v>
      </c>
      <c r="C51" s="4" t="s">
        <v>406</v>
      </c>
      <c r="D51" s="4" t="s">
        <v>407</v>
      </c>
      <c r="E51" s="4" t="s">
        <v>408</v>
      </c>
      <c r="F51" s="4" t="s">
        <v>406</v>
      </c>
      <c r="G51" s="4" t="s">
        <v>407</v>
      </c>
      <c r="H51" s="4" t="s">
        <v>408</v>
      </c>
      <c r="I51" s="38" t="s">
        <v>219</v>
      </c>
      <c r="J51" s="38" t="s">
        <v>220</v>
      </c>
      <c r="K51" s="38" t="s">
        <v>221</v>
      </c>
      <c r="L51" s="38" t="s">
        <v>199</v>
      </c>
      <c r="M51" s="38" t="s">
        <v>197</v>
      </c>
      <c r="N51" s="38" t="s">
        <v>200</v>
      </c>
      <c r="O51" s="38" t="s">
        <v>193</v>
      </c>
      <c r="P51" s="38" t="s">
        <v>196</v>
      </c>
      <c r="Q51" s="38" t="s">
        <v>198</v>
      </c>
      <c r="R51" s="38" t="s">
        <v>192</v>
      </c>
      <c r="S51" s="38" t="s">
        <v>194</v>
      </c>
      <c r="T51" s="38" t="s">
        <v>195</v>
      </c>
      <c r="U51" s="38" t="s">
        <v>175</v>
      </c>
      <c r="V51" s="4" t="s">
        <v>413</v>
      </c>
      <c r="W51" s="4" t="s">
        <v>414</v>
      </c>
      <c r="X51" s="4" t="s">
        <v>415</v>
      </c>
      <c r="Y51" s="4" t="s">
        <v>416</v>
      </c>
      <c r="Z51" s="4" t="s">
        <v>417</v>
      </c>
      <c r="AA51" s="4" t="s">
        <v>418</v>
      </c>
      <c r="AB51" s="4" t="s">
        <v>419</v>
      </c>
      <c r="AC51" s="4" t="s">
        <v>420</v>
      </c>
      <c r="AD51" s="4" t="s">
        <v>421</v>
      </c>
      <c r="AE51" s="4" t="s">
        <v>422</v>
      </c>
      <c r="AF51" s="4" t="s">
        <v>423</v>
      </c>
      <c r="AG51" s="4" t="s">
        <v>424</v>
      </c>
      <c r="AH51" s="4" t="s">
        <v>426</v>
      </c>
      <c r="AI51" s="4" t="s">
        <v>427</v>
      </c>
      <c r="AJ51" s="4" t="s">
        <v>428</v>
      </c>
      <c r="AK51" s="4" t="s">
        <v>429</v>
      </c>
      <c r="AL51" s="4" t="s">
        <v>430</v>
      </c>
      <c r="AM51" s="4" t="s">
        <v>431</v>
      </c>
      <c r="AN51" s="4" t="s">
        <v>432</v>
      </c>
      <c r="AO51" s="4" t="s">
        <v>433</v>
      </c>
      <c r="AP51" s="4" t="s">
        <v>434</v>
      </c>
      <c r="AQ51" s="4" t="s">
        <v>435</v>
      </c>
      <c r="AR51" s="4" t="s">
        <v>436</v>
      </c>
      <c r="AS51" s="4" t="s">
        <v>437</v>
      </c>
      <c r="AT51" s="4" t="s">
        <v>426</v>
      </c>
      <c r="AU51" s="4" t="s">
        <v>427</v>
      </c>
      <c r="AV51" s="4" t="s">
        <v>428</v>
      </c>
      <c r="AW51" s="4" t="s">
        <v>429</v>
      </c>
      <c r="AX51" s="4" t="s">
        <v>430</v>
      </c>
      <c r="AY51" s="4" t="s">
        <v>431</v>
      </c>
      <c r="AZ51" s="4" t="s">
        <v>432</v>
      </c>
      <c r="BA51" s="4" t="s">
        <v>433</v>
      </c>
      <c r="BB51" s="4" t="s">
        <v>434</v>
      </c>
      <c r="BC51" s="4" t="s">
        <v>435</v>
      </c>
      <c r="BD51" s="4" t="s">
        <v>436</v>
      </c>
      <c r="BE51" s="4" t="s">
        <v>437</v>
      </c>
    </row>
    <row r="52" spans="2:57" x14ac:dyDescent="0.35">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x14ac:dyDescent="0.35">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x14ac:dyDescent="0.35">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x14ac:dyDescent="0.35">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x14ac:dyDescent="0.35">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x14ac:dyDescent="0.35">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x14ac:dyDescent="0.35">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x14ac:dyDescent="0.35">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x14ac:dyDescent="0.35">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x14ac:dyDescent="0.35">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x14ac:dyDescent="0.35">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x14ac:dyDescent="0.35">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x14ac:dyDescent="0.35">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x14ac:dyDescent="0.35">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x14ac:dyDescent="0.35">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x14ac:dyDescent="0.35">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x14ac:dyDescent="0.35">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x14ac:dyDescent="0.35">
      <c r="B69" s="4" t="s">
        <v>402</v>
      </c>
      <c r="C69" s="4" t="s">
        <v>403</v>
      </c>
      <c r="D69" s="4" t="s">
        <v>404</v>
      </c>
      <c r="E69" s="4" t="s">
        <v>405</v>
      </c>
      <c r="F69" s="4" t="s">
        <v>406</v>
      </c>
      <c r="G69" s="4" t="s">
        <v>407</v>
      </c>
      <c r="H69" s="4" t="s">
        <v>408</v>
      </c>
      <c r="I69" s="4">
        <v>0</v>
      </c>
      <c r="J69" s="4">
        <v>0.5</v>
      </c>
      <c r="K69" s="4">
        <v>0.9</v>
      </c>
      <c r="L69" s="4">
        <v>1</v>
      </c>
      <c r="M69" s="4">
        <v>1.1599999999999999</v>
      </c>
      <c r="N69" s="4">
        <v>1.24</v>
      </c>
      <c r="O69" s="4">
        <v>2</v>
      </c>
      <c r="P69" s="4">
        <v>2.2400000000000002</v>
      </c>
      <c r="Q69" s="4">
        <v>2.4</v>
      </c>
      <c r="R69" s="4">
        <v>3</v>
      </c>
      <c r="S69" s="4">
        <v>3.32</v>
      </c>
      <c r="T69" s="4">
        <v>3.52</v>
      </c>
      <c r="U69" s="4">
        <v>4</v>
      </c>
      <c r="V69" s="4" t="s">
        <v>413</v>
      </c>
      <c r="W69" s="4" t="s">
        <v>414</v>
      </c>
      <c r="X69" s="4" t="s">
        <v>415</v>
      </c>
      <c r="Y69" s="4" t="s">
        <v>416</v>
      </c>
      <c r="Z69" s="4" t="s">
        <v>417</v>
      </c>
      <c r="AA69" s="4" t="s">
        <v>418</v>
      </c>
      <c r="AB69" s="4" t="s">
        <v>419</v>
      </c>
      <c r="AC69" s="4" t="s">
        <v>420</v>
      </c>
      <c r="AD69" s="4" t="s">
        <v>421</v>
      </c>
      <c r="AE69" s="4" t="s">
        <v>422</v>
      </c>
      <c r="AF69" s="4" t="s">
        <v>423</v>
      </c>
      <c r="AG69" s="4" t="s">
        <v>424</v>
      </c>
      <c r="AH69" s="4" t="s">
        <v>426</v>
      </c>
      <c r="AI69" s="4" t="s">
        <v>427</v>
      </c>
      <c r="AJ69" s="4" t="s">
        <v>428</v>
      </c>
      <c r="AK69" s="4" t="s">
        <v>429</v>
      </c>
      <c r="AL69" s="4" t="s">
        <v>430</v>
      </c>
      <c r="AM69" s="4" t="s">
        <v>431</v>
      </c>
      <c r="AN69" s="4" t="s">
        <v>432</v>
      </c>
      <c r="AO69" s="4" t="s">
        <v>433</v>
      </c>
      <c r="AP69" s="4" t="s">
        <v>434</v>
      </c>
      <c r="AQ69" s="4" t="s">
        <v>435</v>
      </c>
      <c r="AR69" s="4" t="s">
        <v>436</v>
      </c>
      <c r="AS69" s="4" t="s">
        <v>437</v>
      </c>
      <c r="AT69" s="4" t="s">
        <v>426</v>
      </c>
      <c r="AU69" s="4" t="s">
        <v>427</v>
      </c>
      <c r="AV69" s="4" t="s">
        <v>428</v>
      </c>
      <c r="AW69" s="4" t="s">
        <v>429</v>
      </c>
      <c r="AX69" s="4" t="s">
        <v>430</v>
      </c>
      <c r="AY69" s="4" t="s">
        <v>431</v>
      </c>
      <c r="AZ69" s="4" t="s">
        <v>432</v>
      </c>
      <c r="BA69" s="4" t="s">
        <v>433</v>
      </c>
      <c r="BB69" s="4" t="s">
        <v>434</v>
      </c>
      <c r="BC69" s="4" t="s">
        <v>435</v>
      </c>
      <c r="BD69" s="4" t="s">
        <v>436</v>
      </c>
      <c r="BE69" s="4" t="s">
        <v>437</v>
      </c>
    </row>
    <row r="70" spans="2:57" x14ac:dyDescent="0.35">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x14ac:dyDescent="0.35">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x14ac:dyDescent="0.35">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x14ac:dyDescent="0.35">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x14ac:dyDescent="0.35">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x14ac:dyDescent="0.35">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x14ac:dyDescent="0.35">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x14ac:dyDescent="0.35">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x14ac:dyDescent="0.35">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x14ac:dyDescent="0.35">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x14ac:dyDescent="0.35">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x14ac:dyDescent="0.35">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x14ac:dyDescent="0.35">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x14ac:dyDescent="0.35">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x14ac:dyDescent="0.35">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x14ac:dyDescent="0.35">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x14ac:dyDescent="0.35">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x14ac:dyDescent="0.35">
      <c r="B87" s="4" t="s">
        <v>409</v>
      </c>
      <c r="C87" s="4" t="s">
        <v>403</v>
      </c>
      <c r="D87" s="4" t="s">
        <v>404</v>
      </c>
      <c r="E87" s="4" t="s">
        <v>405</v>
      </c>
      <c r="F87" s="4" t="s">
        <v>406</v>
      </c>
      <c r="G87" s="4" t="s">
        <v>407</v>
      </c>
      <c r="H87" s="4" t="s">
        <v>408</v>
      </c>
      <c r="I87" s="4">
        <v>0</v>
      </c>
      <c r="J87" s="4">
        <v>0.5</v>
      </c>
      <c r="K87" s="4">
        <v>0.9</v>
      </c>
      <c r="L87" s="4">
        <v>1</v>
      </c>
      <c r="M87" s="4">
        <v>1.1599999999999999</v>
      </c>
      <c r="N87" s="4">
        <v>1.24</v>
      </c>
      <c r="O87" s="4">
        <v>2</v>
      </c>
      <c r="P87" s="4">
        <v>2.2400000000000002</v>
      </c>
      <c r="Q87" s="4">
        <v>2.4</v>
      </c>
      <c r="R87" s="4">
        <v>3</v>
      </c>
      <c r="S87" s="4">
        <v>3.32</v>
      </c>
      <c r="T87" s="4">
        <v>3.52</v>
      </c>
      <c r="U87" s="4">
        <v>4</v>
      </c>
      <c r="V87" s="4" t="s">
        <v>413</v>
      </c>
      <c r="W87" s="4" t="s">
        <v>414</v>
      </c>
      <c r="X87" s="4" t="s">
        <v>415</v>
      </c>
      <c r="Y87" s="4" t="s">
        <v>416</v>
      </c>
      <c r="Z87" s="4" t="s">
        <v>417</v>
      </c>
      <c r="AA87" s="4" t="s">
        <v>418</v>
      </c>
      <c r="AB87" s="4" t="s">
        <v>419</v>
      </c>
      <c r="AC87" s="4" t="s">
        <v>420</v>
      </c>
      <c r="AD87" s="4" t="s">
        <v>421</v>
      </c>
      <c r="AE87" s="4" t="s">
        <v>422</v>
      </c>
      <c r="AF87" s="4" t="s">
        <v>423</v>
      </c>
      <c r="AG87" s="4" t="s">
        <v>424</v>
      </c>
      <c r="AH87" s="4" t="s">
        <v>426</v>
      </c>
      <c r="AI87" s="4" t="s">
        <v>427</v>
      </c>
      <c r="AJ87" s="4" t="s">
        <v>428</v>
      </c>
      <c r="AK87" s="4" t="s">
        <v>429</v>
      </c>
      <c r="AL87" s="4" t="s">
        <v>430</v>
      </c>
      <c r="AM87" s="4" t="s">
        <v>431</v>
      </c>
      <c r="AN87" s="4" t="s">
        <v>432</v>
      </c>
      <c r="AO87" s="4" t="s">
        <v>433</v>
      </c>
      <c r="AP87" s="4" t="s">
        <v>434</v>
      </c>
      <c r="AQ87" s="4" t="s">
        <v>435</v>
      </c>
      <c r="AR87" s="4" t="s">
        <v>436</v>
      </c>
      <c r="AS87" s="4" t="s">
        <v>437</v>
      </c>
      <c r="AT87" s="4" t="s">
        <v>426</v>
      </c>
      <c r="AU87" s="4" t="s">
        <v>427</v>
      </c>
      <c r="AV87" s="4" t="s">
        <v>428</v>
      </c>
      <c r="AW87" s="4" t="s">
        <v>429</v>
      </c>
      <c r="AX87" s="4" t="s">
        <v>430</v>
      </c>
      <c r="AY87" s="4" t="s">
        <v>431</v>
      </c>
      <c r="AZ87" s="4" t="s">
        <v>432</v>
      </c>
      <c r="BA87" s="4" t="s">
        <v>433</v>
      </c>
      <c r="BB87" s="4" t="s">
        <v>434</v>
      </c>
      <c r="BC87" s="4" t="s">
        <v>435</v>
      </c>
      <c r="BD87" s="4" t="s">
        <v>436</v>
      </c>
      <c r="BE87" s="4" t="s">
        <v>437</v>
      </c>
    </row>
    <row r="88" spans="2:57" x14ac:dyDescent="0.35">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x14ac:dyDescent="0.35">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x14ac:dyDescent="0.35">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x14ac:dyDescent="0.35">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x14ac:dyDescent="0.35">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x14ac:dyDescent="0.35">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x14ac:dyDescent="0.35">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x14ac:dyDescent="0.35">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x14ac:dyDescent="0.35">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x14ac:dyDescent="0.35">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x14ac:dyDescent="0.35">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x14ac:dyDescent="0.35">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x14ac:dyDescent="0.35">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x14ac:dyDescent="0.35">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x14ac:dyDescent="0.35">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x14ac:dyDescent="0.35">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x14ac:dyDescent="0.35">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B48:AP48"/>
    <mergeCell ref="B2:T2"/>
    <mergeCell ref="B3:T4"/>
    <mergeCell ref="W5:AH5"/>
    <mergeCell ref="C26:N26"/>
    <mergeCell ref="C27:F27"/>
    <mergeCell ref="G27:J27"/>
    <mergeCell ref="K27:N27"/>
    <mergeCell ref="Q26:AB26"/>
    <mergeCell ref="Q27:T27"/>
    <mergeCell ref="U27:X27"/>
    <mergeCell ref="Y27:AB27"/>
    <mergeCell ref="C6:E6"/>
    <mergeCell ref="F6:H6"/>
    <mergeCell ref="W6:Z6"/>
    <mergeCell ref="AA6:AD6"/>
    <mergeCell ref="AE6:AH6"/>
    <mergeCell ref="K6:T6"/>
  </mergeCells>
  <conditionalFormatting sqref="C8:H24">
    <cfRule type="cellIs" dxfId="11" priority="16" operator="greaterThan">
      <formula>0.8</formula>
    </cfRule>
    <cfRule type="cellIs" dxfId="10" priority="18" operator="lessThan">
      <formula>0.5</formula>
    </cfRule>
  </conditionalFormatting>
  <conditionalFormatting sqref="C29:N45">
    <cfRule type="cellIs" dxfId="9" priority="3" operator="greaterThan">
      <formula>0.8</formula>
    </cfRule>
    <cfRule type="cellIs" dxfId="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7" priority="9" operator="greaterThan">
      <formula>0.8</formula>
    </cfRule>
    <cfRule type="cellIs" dxfId="6" priority="10" operator="lessThan">
      <formula>0.5</formula>
    </cfRule>
  </conditionalFormatting>
  <conditionalFormatting sqref="Q29:AB45">
    <cfRule type="cellIs" dxfId="5" priority="1" operator="greaterThan">
      <formula>0.8</formula>
    </cfRule>
    <cfRule type="cellIs" dxfId="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3" priority="7" operator="greaterThan">
      <formula>0.8</formula>
    </cfRule>
    <cfRule type="cellIs" dxfId="2" priority="8" operator="lessThan">
      <formula>0.5</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7"/>
  <sheetViews>
    <sheetView zoomScale="85" zoomScaleNormal="85" workbookViewId="0">
      <selection activeCell="W37" sqref="W37"/>
    </sheetView>
  </sheetViews>
  <sheetFormatPr defaultRowHeight="14.5" x14ac:dyDescent="0.35"/>
  <cols>
    <col min="2" max="26" width="9.1796875" customWidth="1"/>
  </cols>
  <sheetData>
    <row r="2" spans="2:32" ht="18.5" x14ac:dyDescent="0.45">
      <c r="B2" s="243" t="s">
        <v>596</v>
      </c>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2:32" ht="58.5" customHeight="1" x14ac:dyDescent="0.35">
      <c r="B3" s="244" t="s">
        <v>551</v>
      </c>
      <c r="C3" s="245"/>
      <c r="D3" s="245"/>
      <c r="E3" s="245"/>
      <c r="F3" s="245"/>
      <c r="G3" s="245"/>
      <c r="H3" s="245"/>
      <c r="I3" s="245"/>
      <c r="J3" s="245"/>
      <c r="K3" s="245"/>
      <c r="L3" s="245"/>
      <c r="M3" s="245"/>
      <c r="N3" s="245"/>
      <c r="O3" s="245"/>
      <c r="P3" s="245"/>
      <c r="Q3" s="245"/>
      <c r="R3" s="245"/>
      <c r="S3" s="245"/>
      <c r="T3" s="245"/>
      <c r="U3" s="245"/>
      <c r="V3" s="245"/>
      <c r="W3" s="245"/>
      <c r="X3" s="245"/>
      <c r="Y3" s="245"/>
      <c r="Z3" s="245"/>
    </row>
    <row r="4" spans="2:32" ht="42" customHeight="1" x14ac:dyDescent="0.35">
      <c r="B4" s="245"/>
      <c r="C4" s="245"/>
      <c r="D4" s="245"/>
      <c r="E4" s="245"/>
      <c r="F4" s="245"/>
      <c r="G4" s="245"/>
      <c r="H4" s="245"/>
      <c r="I4" s="245"/>
      <c r="J4" s="245"/>
      <c r="K4" s="245"/>
      <c r="L4" s="245"/>
      <c r="M4" s="245"/>
      <c r="N4" s="245"/>
      <c r="O4" s="245"/>
      <c r="P4" s="245"/>
      <c r="Q4" s="245"/>
      <c r="R4" s="245"/>
      <c r="S4" s="245"/>
      <c r="T4" s="245"/>
      <c r="U4" s="245"/>
      <c r="V4" s="245"/>
      <c r="W4" s="245"/>
      <c r="X4" s="245"/>
      <c r="Y4" s="245"/>
      <c r="Z4" s="245"/>
    </row>
    <row r="6" spans="2:32" x14ac:dyDescent="0.35">
      <c r="B6" s="235" t="s">
        <v>457</v>
      </c>
      <c r="C6" s="235"/>
      <c r="D6" s="93" t="s">
        <v>493</v>
      </c>
      <c r="E6" s="92">
        <v>1</v>
      </c>
      <c r="F6" s="92">
        <v>2</v>
      </c>
      <c r="G6" s="92">
        <v>3</v>
      </c>
      <c r="H6" s="92">
        <v>4</v>
      </c>
      <c r="I6" s="92">
        <v>5</v>
      </c>
      <c r="J6" s="92">
        <v>6</v>
      </c>
      <c r="K6" s="92">
        <v>7</v>
      </c>
      <c r="L6" s="92">
        <v>8</v>
      </c>
      <c r="M6" s="92">
        <v>9</v>
      </c>
      <c r="N6" s="92">
        <v>10</v>
      </c>
      <c r="O6" s="92">
        <v>11</v>
      </c>
      <c r="P6" s="92">
        <v>12</v>
      </c>
      <c r="R6" s="235" t="s">
        <v>492</v>
      </c>
      <c r="S6" s="235"/>
      <c r="T6" s="93" t="s">
        <v>494</v>
      </c>
      <c r="U6" s="92">
        <v>3</v>
      </c>
      <c r="V6" s="92">
        <v>4</v>
      </c>
      <c r="W6" s="92">
        <v>5</v>
      </c>
      <c r="X6" s="92">
        <v>6</v>
      </c>
      <c r="Y6" s="92">
        <v>7</v>
      </c>
      <c r="Z6" s="92">
        <v>8</v>
      </c>
      <c r="AA6" s="92">
        <v>9</v>
      </c>
      <c r="AB6" s="92">
        <v>10</v>
      </c>
      <c r="AC6" s="92">
        <v>11</v>
      </c>
      <c r="AD6" s="92">
        <v>12</v>
      </c>
    </row>
    <row r="7" spans="2:32" x14ac:dyDescent="0.35">
      <c r="B7" s="352" t="s">
        <v>490</v>
      </c>
      <c r="C7" s="352"/>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52" t="s">
        <v>490</v>
      </c>
      <c r="S7" s="352"/>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32" x14ac:dyDescent="0.35">
      <c r="B8" s="352" t="s">
        <v>489</v>
      </c>
      <c r="C8" s="352"/>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52" t="s">
        <v>489</v>
      </c>
      <c r="S8" s="352"/>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32" x14ac:dyDescent="0.35">
      <c r="B9" s="352" t="s">
        <v>491</v>
      </c>
      <c r="C9" s="352"/>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52" t="s">
        <v>491</v>
      </c>
      <c r="S9" s="352"/>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32" x14ac:dyDescent="0.35">
      <c r="B10" s="352" t="s">
        <v>43</v>
      </c>
      <c r="C10" s="352"/>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52" t="s">
        <v>43</v>
      </c>
      <c r="S10" s="352"/>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32" x14ac:dyDescent="0.35">
      <c r="B12" s="272" t="s">
        <v>16</v>
      </c>
      <c r="C12" s="236" t="s">
        <v>484</v>
      </c>
      <c r="D12" s="237"/>
      <c r="E12" s="237"/>
      <c r="F12" s="237"/>
      <c r="G12" s="237"/>
      <c r="H12" s="238"/>
      <c r="J12" s="272" t="s">
        <v>16</v>
      </c>
      <c r="K12" s="236" t="s">
        <v>486</v>
      </c>
      <c r="L12" s="237"/>
      <c r="M12" s="237"/>
      <c r="N12" s="237"/>
      <c r="O12" s="237"/>
      <c r="P12" s="238"/>
      <c r="R12" s="272" t="s">
        <v>16</v>
      </c>
      <c r="S12" s="236" t="s">
        <v>487</v>
      </c>
      <c r="T12" s="237"/>
      <c r="U12" s="237"/>
      <c r="V12" s="237"/>
      <c r="W12" s="237"/>
      <c r="X12" s="238"/>
      <c r="Z12" s="272" t="s">
        <v>16</v>
      </c>
      <c r="AA12" s="236" t="s">
        <v>488</v>
      </c>
      <c r="AB12" s="237"/>
      <c r="AC12" s="237"/>
      <c r="AD12" s="237"/>
      <c r="AE12" s="237"/>
      <c r="AF12" s="238"/>
    </row>
    <row r="13" spans="2:32" x14ac:dyDescent="0.35">
      <c r="B13" s="347"/>
      <c r="C13" s="259" t="s">
        <v>455</v>
      </c>
      <c r="D13" s="260"/>
      <c r="E13" s="259" t="s">
        <v>457</v>
      </c>
      <c r="F13" s="260"/>
      <c r="G13" s="259" t="s">
        <v>485</v>
      </c>
      <c r="H13" s="260"/>
      <c r="J13" s="347"/>
      <c r="K13" s="259" t="s">
        <v>455</v>
      </c>
      <c r="L13" s="260"/>
      <c r="M13" s="259" t="s">
        <v>457</v>
      </c>
      <c r="N13" s="260"/>
      <c r="O13" s="259" t="s">
        <v>485</v>
      </c>
      <c r="P13" s="260"/>
      <c r="R13" s="347"/>
      <c r="S13" s="259" t="s">
        <v>455</v>
      </c>
      <c r="T13" s="260"/>
      <c r="U13" s="259" t="s">
        <v>457</v>
      </c>
      <c r="V13" s="260"/>
      <c r="W13" s="259" t="s">
        <v>485</v>
      </c>
      <c r="X13" s="260"/>
      <c r="Z13" s="347"/>
      <c r="AA13" s="259" t="s">
        <v>455</v>
      </c>
      <c r="AB13" s="260"/>
      <c r="AC13" s="259" t="s">
        <v>457</v>
      </c>
      <c r="AD13" s="260"/>
      <c r="AE13" s="259" t="s">
        <v>485</v>
      </c>
      <c r="AF13" s="260"/>
    </row>
    <row r="14" spans="2:32" x14ac:dyDescent="0.35">
      <c r="B14" s="264"/>
      <c r="C14" s="61" t="s">
        <v>482</v>
      </c>
      <c r="D14" s="2" t="s">
        <v>483</v>
      </c>
      <c r="E14" s="61" t="s">
        <v>482</v>
      </c>
      <c r="F14" s="2" t="s">
        <v>483</v>
      </c>
      <c r="G14" s="61" t="s">
        <v>482</v>
      </c>
      <c r="H14" s="2" t="s">
        <v>483</v>
      </c>
      <c r="J14" s="264"/>
      <c r="K14" s="61" t="s">
        <v>482</v>
      </c>
      <c r="L14" s="2" t="s">
        <v>483</v>
      </c>
      <c r="M14" s="61" t="s">
        <v>482</v>
      </c>
      <c r="N14" s="2" t="s">
        <v>483</v>
      </c>
      <c r="O14" s="61" t="s">
        <v>482</v>
      </c>
      <c r="P14" s="2" t="s">
        <v>483</v>
      </c>
      <c r="R14" s="264"/>
      <c r="S14" s="61" t="s">
        <v>482</v>
      </c>
      <c r="T14" s="2" t="s">
        <v>483</v>
      </c>
      <c r="U14" s="61" t="s">
        <v>482</v>
      </c>
      <c r="V14" s="2" t="s">
        <v>483</v>
      </c>
      <c r="W14" s="61" t="s">
        <v>482</v>
      </c>
      <c r="X14" s="2" t="s">
        <v>483</v>
      </c>
      <c r="Z14" s="264"/>
      <c r="AA14" s="61" t="s">
        <v>482</v>
      </c>
      <c r="AB14" s="2" t="s">
        <v>483</v>
      </c>
      <c r="AC14" s="61" t="s">
        <v>482</v>
      </c>
      <c r="AD14" s="2" t="s">
        <v>483</v>
      </c>
      <c r="AE14" s="61" t="s">
        <v>482</v>
      </c>
      <c r="AF14" s="2" t="s">
        <v>483</v>
      </c>
    </row>
    <row r="15" spans="2:32" x14ac:dyDescent="0.35">
      <c r="B15" s="2">
        <v>0</v>
      </c>
      <c r="C15" s="43">
        <v>0.78320546691145376</v>
      </c>
      <c r="D15" s="83"/>
      <c r="E15" s="43">
        <v>0.72623623688839667</v>
      </c>
      <c r="F15" s="83"/>
      <c r="G15" s="43">
        <v>0.71194528391919831</v>
      </c>
      <c r="H15" s="83"/>
      <c r="J15" s="2">
        <v>0</v>
      </c>
      <c r="K15" s="43">
        <v>0.81929784575241482</v>
      </c>
      <c r="L15" s="83"/>
      <c r="M15" s="43">
        <v>0.75118259224219486</v>
      </c>
      <c r="N15" s="83"/>
      <c r="O15" s="43">
        <v>0.731304347826087</v>
      </c>
      <c r="P15" s="83"/>
      <c r="R15" s="2">
        <v>0</v>
      </c>
      <c r="S15" s="43">
        <v>0.77226999837741361</v>
      </c>
      <c r="T15" s="83"/>
      <c r="U15" s="43">
        <v>0.65531561461794019</v>
      </c>
      <c r="V15" s="83"/>
      <c r="W15" s="43">
        <v>0.65861027190332322</v>
      </c>
      <c r="X15" s="83"/>
      <c r="Z15" s="2">
        <v>0</v>
      </c>
      <c r="AA15" s="43">
        <v>0.53320518385316551</v>
      </c>
      <c r="AB15" s="83"/>
      <c r="AC15" s="43">
        <v>0.45534150612959717</v>
      </c>
      <c r="AD15" s="83"/>
      <c r="AE15" s="43">
        <v>0.40298507462686567</v>
      </c>
      <c r="AF15" s="83"/>
    </row>
    <row r="16" spans="2:32" x14ac:dyDescent="0.35">
      <c r="B16" s="2">
        <v>1</v>
      </c>
      <c r="C16" s="43">
        <v>0.76973467175644472</v>
      </c>
      <c r="D16" s="83"/>
      <c r="E16" s="43">
        <v>0.70347521193022944</v>
      </c>
      <c r="F16" s="83"/>
      <c r="G16" s="43">
        <v>0.68758533501896335</v>
      </c>
      <c r="H16" s="83"/>
      <c r="J16" s="2">
        <v>1</v>
      </c>
      <c r="K16" s="43">
        <v>0.76916575956513211</v>
      </c>
      <c r="L16" s="83"/>
      <c r="M16" s="43">
        <v>0.69601191461194767</v>
      </c>
      <c r="N16" s="83"/>
      <c r="O16" s="43">
        <v>0.68288060644346182</v>
      </c>
      <c r="P16" s="83"/>
      <c r="R16" s="2">
        <v>1</v>
      </c>
      <c r="S16" s="43">
        <v>0.74564352961815095</v>
      </c>
      <c r="T16" s="83"/>
      <c r="U16" s="43">
        <v>0.62868029095947353</v>
      </c>
      <c r="V16" s="83"/>
      <c r="W16" s="43">
        <v>0.63008631319358821</v>
      </c>
      <c r="X16" s="83"/>
      <c r="Z16" s="2">
        <v>1</v>
      </c>
      <c r="AA16" s="43">
        <v>0.5223478850938702</v>
      </c>
      <c r="AB16" s="83"/>
      <c r="AC16" s="43">
        <v>0.43083652268999451</v>
      </c>
      <c r="AD16" s="83"/>
      <c r="AE16" s="43">
        <v>0.40128068303094983</v>
      </c>
      <c r="AF16" s="83"/>
    </row>
    <row r="17" spans="2:32" x14ac:dyDescent="0.35">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row>
    <row r="18" spans="2:32" x14ac:dyDescent="0.35">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row>
    <row r="19" spans="2:32" x14ac:dyDescent="0.35">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row>
    <row r="20" spans="2:32" x14ac:dyDescent="0.35">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row>
    <row r="21" spans="2:32" x14ac:dyDescent="0.35">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row>
    <row r="22" spans="2:32" x14ac:dyDescent="0.35">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row>
    <row r="23" spans="2:32" x14ac:dyDescent="0.35">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row>
    <row r="24" spans="2:32" x14ac:dyDescent="0.35">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row>
    <row r="25" spans="2:32" x14ac:dyDescent="0.35">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row>
    <row r="26" spans="2:32" x14ac:dyDescent="0.35">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row>
    <row r="27" spans="2:32" x14ac:dyDescent="0.35">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row>
    <row r="28" spans="2:32" x14ac:dyDescent="0.35">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row>
    <row r="29" spans="2:32" x14ac:dyDescent="0.35">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row>
    <row r="30" spans="2:32" x14ac:dyDescent="0.35">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row>
    <row r="31" spans="2:32" x14ac:dyDescent="0.35">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row>
    <row r="34" spans="2:26" ht="18.5" x14ac:dyDescent="0.45">
      <c r="B34" s="243" t="s">
        <v>40</v>
      </c>
      <c r="C34" s="243"/>
      <c r="D34" s="243"/>
      <c r="E34" s="243"/>
      <c r="F34" s="243"/>
      <c r="G34" s="243"/>
      <c r="H34" s="243"/>
      <c r="I34" s="243"/>
      <c r="J34" s="243"/>
      <c r="K34" s="243"/>
      <c r="L34" s="243"/>
      <c r="M34" s="243"/>
      <c r="N34" s="243"/>
      <c r="O34" s="243"/>
      <c r="P34" s="243"/>
      <c r="Q34" s="243"/>
      <c r="R34" s="243"/>
      <c r="S34" s="243"/>
      <c r="T34" s="243"/>
      <c r="U34" s="243"/>
      <c r="V34" s="243"/>
      <c r="W34" s="243"/>
      <c r="X34" s="243"/>
      <c r="Y34" s="243"/>
      <c r="Z34" s="243"/>
    </row>
    <row r="36" spans="2:26" x14ac:dyDescent="0.35">
      <c r="B36" s="4" t="s">
        <v>481</v>
      </c>
      <c r="C36" s="4" t="s">
        <v>455</v>
      </c>
      <c r="D36" s="4" t="s">
        <v>456</v>
      </c>
      <c r="E36" s="4" t="s">
        <v>457</v>
      </c>
      <c r="F36" s="4" t="s">
        <v>458</v>
      </c>
      <c r="G36" s="4" t="s">
        <v>459</v>
      </c>
      <c r="H36" s="4" t="s">
        <v>460</v>
      </c>
      <c r="I36" s="4" t="s">
        <v>461</v>
      </c>
      <c r="J36" s="4" t="s">
        <v>462</v>
      </c>
      <c r="K36" s="4" t="s">
        <v>463</v>
      </c>
      <c r="L36" s="4" t="s">
        <v>464</v>
      </c>
      <c r="M36" s="4" t="s">
        <v>465</v>
      </c>
      <c r="N36" s="4" t="s">
        <v>466</v>
      </c>
      <c r="O36" s="4" t="s">
        <v>467</v>
      </c>
      <c r="P36" s="4" t="s">
        <v>468</v>
      </c>
      <c r="Q36" s="4" t="s">
        <v>469</v>
      </c>
      <c r="R36" s="4" t="s">
        <v>470</v>
      </c>
      <c r="S36" s="4" t="s">
        <v>471</v>
      </c>
      <c r="T36" s="4" t="s">
        <v>472</v>
      </c>
      <c r="U36" s="4" t="s">
        <v>473</v>
      </c>
      <c r="V36" s="4" t="s">
        <v>474</v>
      </c>
      <c r="W36" s="4" t="s">
        <v>475</v>
      </c>
      <c r="X36" s="4" t="s">
        <v>476</v>
      </c>
      <c r="Y36" s="4" t="s">
        <v>477</v>
      </c>
      <c r="Z36" s="4" t="s">
        <v>478</v>
      </c>
    </row>
    <row r="37" spans="2:26" x14ac:dyDescent="0.35">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x14ac:dyDescent="0.35">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x14ac:dyDescent="0.35">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x14ac:dyDescent="0.35">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x14ac:dyDescent="0.35">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x14ac:dyDescent="0.35">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x14ac:dyDescent="0.35">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x14ac:dyDescent="0.35">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x14ac:dyDescent="0.35">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x14ac:dyDescent="0.35">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x14ac:dyDescent="0.35">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x14ac:dyDescent="0.35">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x14ac:dyDescent="0.35">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x14ac:dyDescent="0.35">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x14ac:dyDescent="0.35">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x14ac:dyDescent="0.35">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x14ac:dyDescent="0.35">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x14ac:dyDescent="0.35">
      <c r="B54" s="4" t="s">
        <v>454</v>
      </c>
      <c r="C54" s="4" t="s">
        <v>455</v>
      </c>
      <c r="D54" s="4" t="s">
        <v>456</v>
      </c>
      <c r="E54" s="4" t="s">
        <v>457</v>
      </c>
      <c r="F54" s="4" t="s">
        <v>458</v>
      </c>
      <c r="G54" s="4" t="s">
        <v>459</v>
      </c>
      <c r="H54" s="4" t="s">
        <v>460</v>
      </c>
      <c r="I54" s="4" t="s">
        <v>461</v>
      </c>
      <c r="J54" s="4" t="s">
        <v>462</v>
      </c>
      <c r="K54" s="4" t="s">
        <v>463</v>
      </c>
      <c r="L54" s="4" t="s">
        <v>464</v>
      </c>
      <c r="M54" s="4" t="s">
        <v>465</v>
      </c>
      <c r="N54" s="4" t="s">
        <v>466</v>
      </c>
      <c r="O54" s="4" t="s">
        <v>467</v>
      </c>
      <c r="P54" s="4" t="s">
        <v>468</v>
      </c>
      <c r="Q54" s="4" t="s">
        <v>469</v>
      </c>
      <c r="R54" s="4" t="s">
        <v>470</v>
      </c>
      <c r="S54" s="4" t="s">
        <v>471</v>
      </c>
      <c r="T54" s="4" t="s">
        <v>472</v>
      </c>
      <c r="U54" s="4" t="s">
        <v>473</v>
      </c>
      <c r="V54" s="4" t="s">
        <v>474</v>
      </c>
      <c r="W54" s="4" t="s">
        <v>475</v>
      </c>
      <c r="X54" s="4" t="s">
        <v>476</v>
      </c>
      <c r="Y54" s="4" t="s">
        <v>477</v>
      </c>
      <c r="Z54" s="4" t="s">
        <v>478</v>
      </c>
    </row>
    <row r="55" spans="2:26" x14ac:dyDescent="0.35">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x14ac:dyDescent="0.35">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x14ac:dyDescent="0.35">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x14ac:dyDescent="0.35">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x14ac:dyDescent="0.35">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x14ac:dyDescent="0.35">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x14ac:dyDescent="0.35">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x14ac:dyDescent="0.35">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x14ac:dyDescent="0.35">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x14ac:dyDescent="0.35">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x14ac:dyDescent="0.35">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x14ac:dyDescent="0.35">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x14ac:dyDescent="0.35">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x14ac:dyDescent="0.35">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x14ac:dyDescent="0.35">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x14ac:dyDescent="0.35">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x14ac:dyDescent="0.35">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x14ac:dyDescent="0.35">
      <c r="B72" s="4" t="s">
        <v>479</v>
      </c>
      <c r="C72" s="4" t="s">
        <v>455</v>
      </c>
      <c r="D72" s="4" t="s">
        <v>456</v>
      </c>
      <c r="E72" s="4" t="s">
        <v>457</v>
      </c>
      <c r="F72" s="4" t="s">
        <v>458</v>
      </c>
      <c r="G72" s="4" t="s">
        <v>459</v>
      </c>
      <c r="H72" s="4" t="s">
        <v>460</v>
      </c>
      <c r="I72" s="4" t="s">
        <v>461</v>
      </c>
      <c r="J72" s="4" t="s">
        <v>462</v>
      </c>
      <c r="K72" s="4" t="s">
        <v>463</v>
      </c>
      <c r="L72" s="4" t="s">
        <v>464</v>
      </c>
      <c r="M72" s="4" t="s">
        <v>465</v>
      </c>
      <c r="N72" s="4" t="s">
        <v>466</v>
      </c>
      <c r="O72" s="4" t="s">
        <v>467</v>
      </c>
      <c r="P72" s="4" t="s">
        <v>468</v>
      </c>
      <c r="Q72" s="4" t="s">
        <v>469</v>
      </c>
      <c r="R72" s="4" t="s">
        <v>470</v>
      </c>
      <c r="S72" s="4" t="s">
        <v>471</v>
      </c>
      <c r="T72" s="4" t="s">
        <v>472</v>
      </c>
      <c r="U72" s="4" t="s">
        <v>473</v>
      </c>
      <c r="V72" s="4" t="s">
        <v>474</v>
      </c>
      <c r="W72" s="4" t="s">
        <v>475</v>
      </c>
      <c r="X72" s="4" t="s">
        <v>476</v>
      </c>
      <c r="Y72" s="4" t="s">
        <v>477</v>
      </c>
      <c r="Z72" s="4" t="s">
        <v>478</v>
      </c>
    </row>
    <row r="73" spans="2:26" x14ac:dyDescent="0.35">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x14ac:dyDescent="0.35">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x14ac:dyDescent="0.35">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x14ac:dyDescent="0.35">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x14ac:dyDescent="0.35">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x14ac:dyDescent="0.35">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x14ac:dyDescent="0.35">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x14ac:dyDescent="0.35">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x14ac:dyDescent="0.35">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x14ac:dyDescent="0.35">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x14ac:dyDescent="0.35">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x14ac:dyDescent="0.35">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x14ac:dyDescent="0.35">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x14ac:dyDescent="0.35">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x14ac:dyDescent="0.35">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x14ac:dyDescent="0.35">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x14ac:dyDescent="0.35">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x14ac:dyDescent="0.35">
      <c r="B90" s="4" t="s">
        <v>480</v>
      </c>
      <c r="C90" s="4" t="s">
        <v>455</v>
      </c>
      <c r="D90" s="4" t="s">
        <v>456</v>
      </c>
      <c r="E90" s="4" t="s">
        <v>457</v>
      </c>
      <c r="F90" s="4" t="s">
        <v>458</v>
      </c>
      <c r="G90" s="4" t="s">
        <v>459</v>
      </c>
      <c r="H90" s="4" t="s">
        <v>460</v>
      </c>
      <c r="I90" s="4" t="s">
        <v>461</v>
      </c>
      <c r="J90" s="4" t="s">
        <v>462</v>
      </c>
      <c r="K90" s="4" t="s">
        <v>463</v>
      </c>
      <c r="L90" s="4" t="s">
        <v>464</v>
      </c>
      <c r="M90" s="4" t="s">
        <v>465</v>
      </c>
      <c r="N90" s="4" t="s">
        <v>466</v>
      </c>
      <c r="O90" s="4" t="s">
        <v>467</v>
      </c>
      <c r="P90" s="4" t="s">
        <v>468</v>
      </c>
      <c r="Q90" s="4" t="s">
        <v>469</v>
      </c>
      <c r="R90" s="4" t="s">
        <v>470</v>
      </c>
      <c r="S90" s="4" t="s">
        <v>471</v>
      </c>
      <c r="T90" s="4" t="s">
        <v>472</v>
      </c>
      <c r="U90" s="4" t="s">
        <v>473</v>
      </c>
      <c r="V90" s="4" t="s">
        <v>474</v>
      </c>
      <c r="W90" s="4" t="s">
        <v>475</v>
      </c>
      <c r="X90" s="4" t="s">
        <v>476</v>
      </c>
      <c r="Y90" s="4" t="s">
        <v>477</v>
      </c>
      <c r="Z90" s="4" t="s">
        <v>478</v>
      </c>
    </row>
    <row r="91" spans="2:26" x14ac:dyDescent="0.35">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x14ac:dyDescent="0.35">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x14ac:dyDescent="0.35">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x14ac:dyDescent="0.35">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x14ac:dyDescent="0.35">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x14ac:dyDescent="0.35">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x14ac:dyDescent="0.35">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x14ac:dyDescent="0.35">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x14ac:dyDescent="0.35">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x14ac:dyDescent="0.35">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x14ac:dyDescent="0.35">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x14ac:dyDescent="0.35">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x14ac:dyDescent="0.35">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x14ac:dyDescent="0.35">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x14ac:dyDescent="0.35">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x14ac:dyDescent="0.35">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x14ac:dyDescent="0.35">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 ref="W13:X13"/>
    <mergeCell ref="Z12:Z14"/>
    <mergeCell ref="AA12:AF12"/>
    <mergeCell ref="AA13:AB13"/>
    <mergeCell ref="AC13:AD13"/>
    <mergeCell ref="AE13:AF13"/>
    <mergeCell ref="R12:R14"/>
    <mergeCell ref="B12:B14"/>
    <mergeCell ref="C12:H12"/>
    <mergeCell ref="C13:D13"/>
    <mergeCell ref="E13:F13"/>
    <mergeCell ref="G13:H13"/>
    <mergeCell ref="J12:J14"/>
    <mergeCell ref="K12:P12"/>
    <mergeCell ref="K13:L13"/>
    <mergeCell ref="M13:N13"/>
    <mergeCell ref="O13:P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G22" sqref="AG22"/>
    </sheetView>
  </sheetViews>
  <sheetFormatPr defaultRowHeight="14.5" x14ac:dyDescent="0.35"/>
  <cols>
    <col min="3" max="3" width="9.26953125" customWidth="1"/>
    <col min="33" max="33" width="8.7265625" customWidth="1"/>
  </cols>
  <sheetData>
    <row r="2" spans="2:33" ht="18.5" x14ac:dyDescent="0.45">
      <c r="B2" s="243" t="s">
        <v>655</v>
      </c>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2:33" ht="66.75" customHeight="1" x14ac:dyDescent="0.35">
      <c r="B3" s="244" t="s">
        <v>557</v>
      </c>
      <c r="C3" s="245"/>
      <c r="D3" s="245"/>
      <c r="E3" s="245"/>
      <c r="F3" s="245"/>
      <c r="G3" s="245"/>
      <c r="H3" s="245"/>
      <c r="I3" s="245"/>
      <c r="J3" s="245"/>
      <c r="K3" s="245"/>
      <c r="L3" s="245"/>
      <c r="M3" s="245"/>
      <c r="N3" s="245"/>
      <c r="O3" s="245"/>
      <c r="P3" s="245"/>
      <c r="Q3" s="245"/>
      <c r="R3" s="245"/>
      <c r="S3" s="245"/>
      <c r="T3" s="245"/>
      <c r="U3" s="245"/>
      <c r="V3" s="245"/>
      <c r="W3" s="245"/>
      <c r="X3" s="245"/>
      <c r="Y3" s="245"/>
      <c r="Z3" s="245"/>
    </row>
    <row r="4" spans="2:33" ht="45.75" customHeight="1" x14ac:dyDescent="0.35">
      <c r="B4" s="245"/>
      <c r="C4" s="245"/>
      <c r="D4" s="245"/>
      <c r="E4" s="245"/>
      <c r="F4" s="245"/>
      <c r="G4" s="245"/>
      <c r="H4" s="245"/>
      <c r="I4" s="245"/>
      <c r="J4" s="245"/>
      <c r="K4" s="245"/>
      <c r="L4" s="245"/>
      <c r="M4" s="245"/>
      <c r="N4" s="245"/>
      <c r="O4" s="245"/>
      <c r="P4" s="245"/>
      <c r="Q4" s="245"/>
      <c r="R4" s="245"/>
      <c r="S4" s="245"/>
      <c r="T4" s="245"/>
      <c r="U4" s="245"/>
      <c r="V4" s="245"/>
      <c r="W4" s="245"/>
      <c r="X4" s="245"/>
      <c r="Y4" s="245"/>
      <c r="Z4" s="245"/>
    </row>
    <row r="6" spans="2:33" x14ac:dyDescent="0.35">
      <c r="C6" s="235" t="s">
        <v>530</v>
      </c>
      <c r="D6" s="235"/>
      <c r="E6" s="235"/>
      <c r="F6" s="235"/>
      <c r="G6" s="235"/>
      <c r="H6" s="235"/>
      <c r="I6" s="235"/>
      <c r="J6" s="235"/>
      <c r="K6" s="235"/>
      <c r="L6" s="235"/>
      <c r="M6" s="235"/>
      <c r="N6" s="235"/>
      <c r="O6" s="235"/>
      <c r="P6" s="235"/>
      <c r="Q6" s="235"/>
    </row>
    <row r="7" spans="2:33" x14ac:dyDescent="0.35">
      <c r="C7" s="258" t="s">
        <v>525</v>
      </c>
      <c r="D7" s="258"/>
      <c r="E7" s="258"/>
      <c r="F7" s="258"/>
      <c r="G7" s="258"/>
      <c r="H7" s="258"/>
      <c r="I7" s="258"/>
      <c r="J7" s="258"/>
      <c r="K7" s="258"/>
      <c r="L7" s="258"/>
      <c r="M7" s="258" t="s">
        <v>36</v>
      </c>
      <c r="N7" s="258"/>
      <c r="O7" s="284" t="s">
        <v>35</v>
      </c>
      <c r="P7" s="284" t="s">
        <v>524</v>
      </c>
      <c r="Q7" s="284" t="s">
        <v>329</v>
      </c>
    </row>
    <row r="8" spans="2:33" x14ac:dyDescent="0.35">
      <c r="B8" s="106"/>
      <c r="C8" s="108" t="s">
        <v>23</v>
      </c>
      <c r="D8" s="2">
        <v>1100</v>
      </c>
      <c r="E8" s="2">
        <v>2000</v>
      </c>
      <c r="F8" s="2">
        <v>2700</v>
      </c>
      <c r="G8" s="2">
        <v>4000</v>
      </c>
      <c r="H8" s="2">
        <v>5200</v>
      </c>
      <c r="I8" s="2">
        <v>8000</v>
      </c>
      <c r="J8" s="2">
        <v>12000</v>
      </c>
      <c r="K8" s="2">
        <v>18000</v>
      </c>
      <c r="L8" s="22" t="s">
        <v>526</v>
      </c>
      <c r="M8" s="2" t="s">
        <v>527</v>
      </c>
      <c r="N8" s="2" t="s">
        <v>523</v>
      </c>
      <c r="O8" s="284"/>
      <c r="P8" s="284"/>
      <c r="Q8" s="284"/>
      <c r="S8" s="235" t="s">
        <v>7</v>
      </c>
      <c r="T8" s="235"/>
      <c r="U8" s="235"/>
      <c r="V8" s="235"/>
      <c r="W8" s="235"/>
      <c r="X8" s="235"/>
      <c r="Y8" s="235"/>
      <c r="Z8" s="235"/>
    </row>
    <row r="9" spans="2:33" x14ac:dyDescent="0.35">
      <c r="B9" s="2" t="s">
        <v>528</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509</v>
      </c>
      <c r="T9" s="2" t="s">
        <v>503</v>
      </c>
      <c r="U9" s="2" t="s">
        <v>504</v>
      </c>
      <c r="V9" s="2" t="s">
        <v>505</v>
      </c>
      <c r="W9" s="2" t="s">
        <v>506</v>
      </c>
      <c r="X9" s="2" t="s">
        <v>507</v>
      </c>
      <c r="Y9" s="2" t="s">
        <v>508</v>
      </c>
      <c r="Z9" s="2" t="s">
        <v>510</v>
      </c>
    </row>
    <row r="10" spans="2:33" x14ac:dyDescent="0.35">
      <c r="B10" s="2" t="s">
        <v>529</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x14ac:dyDescent="0.35">
      <c r="C12" s="235" t="s">
        <v>291</v>
      </c>
      <c r="D12" s="235"/>
      <c r="E12" s="235"/>
      <c r="F12" s="235"/>
      <c r="G12" s="235"/>
      <c r="H12" s="235"/>
      <c r="I12" s="235"/>
      <c r="J12" s="235"/>
      <c r="K12" s="235"/>
      <c r="L12" s="235"/>
      <c r="M12" s="235"/>
      <c r="N12" s="235"/>
      <c r="O12" s="235"/>
      <c r="P12" s="235"/>
      <c r="S12" s="235" t="s">
        <v>556</v>
      </c>
      <c r="T12" s="235"/>
      <c r="U12" s="235"/>
      <c r="V12" s="235"/>
      <c r="W12" s="235"/>
      <c r="X12" s="235"/>
      <c r="Y12" s="235"/>
      <c r="Z12" s="235"/>
      <c r="AA12" s="235"/>
      <c r="AB12" s="235"/>
      <c r="AC12" s="235"/>
      <c r="AD12" s="235"/>
      <c r="AE12" s="235"/>
      <c r="AF12" s="235"/>
    </row>
    <row r="13" spans="2:33" x14ac:dyDescent="0.35">
      <c r="C13" s="259" t="s">
        <v>518</v>
      </c>
      <c r="D13" s="261"/>
      <c r="E13" s="261"/>
      <c r="F13" s="260"/>
      <c r="G13" s="259" t="s">
        <v>511</v>
      </c>
      <c r="H13" s="261"/>
      <c r="I13" s="261"/>
      <c r="J13" s="261"/>
      <c r="K13" s="260"/>
      <c r="L13" s="259" t="s">
        <v>512</v>
      </c>
      <c r="M13" s="261"/>
      <c r="N13" s="261"/>
      <c r="O13" s="261"/>
      <c r="P13" s="260"/>
      <c r="S13" s="259" t="s">
        <v>518</v>
      </c>
      <c r="T13" s="261"/>
      <c r="U13" s="261"/>
      <c r="V13" s="260"/>
      <c r="W13" s="259" t="s">
        <v>511</v>
      </c>
      <c r="X13" s="261"/>
      <c r="Y13" s="261"/>
      <c r="Z13" s="261"/>
      <c r="AA13" s="260"/>
      <c r="AB13" s="259" t="s">
        <v>512</v>
      </c>
      <c r="AC13" s="261"/>
      <c r="AD13" s="261"/>
      <c r="AE13" s="261"/>
      <c r="AF13" s="260"/>
    </row>
    <row r="14" spans="2:33" x14ac:dyDescent="0.35">
      <c r="B14" s="2" t="s">
        <v>519</v>
      </c>
      <c r="C14" s="2">
        <v>1</v>
      </c>
      <c r="D14" s="2">
        <v>2</v>
      </c>
      <c r="E14" s="2">
        <v>3</v>
      </c>
      <c r="F14" s="2">
        <v>4</v>
      </c>
      <c r="G14" s="2" t="s">
        <v>514</v>
      </c>
      <c r="H14" s="2" t="s">
        <v>513</v>
      </c>
      <c r="I14" s="2" t="s">
        <v>515</v>
      </c>
      <c r="J14" s="2" t="s">
        <v>516</v>
      </c>
      <c r="K14" s="2" t="s">
        <v>517</v>
      </c>
      <c r="L14" s="2" t="s">
        <v>514</v>
      </c>
      <c r="M14" s="2" t="s">
        <v>513</v>
      </c>
      <c r="N14" s="2" t="s">
        <v>515</v>
      </c>
      <c r="O14" s="2" t="s">
        <v>516</v>
      </c>
      <c r="P14" s="2" t="s">
        <v>517</v>
      </c>
      <c r="R14" s="2" t="s">
        <v>519</v>
      </c>
      <c r="S14" s="2">
        <v>1</v>
      </c>
      <c r="T14" s="2">
        <v>2</v>
      </c>
      <c r="U14" s="2">
        <v>3</v>
      </c>
      <c r="V14" s="2">
        <v>4</v>
      </c>
      <c r="W14" s="2" t="s">
        <v>514</v>
      </c>
      <c r="X14" s="2" t="s">
        <v>513</v>
      </c>
      <c r="Y14" s="2" t="s">
        <v>515</v>
      </c>
      <c r="Z14" s="2" t="s">
        <v>516</v>
      </c>
      <c r="AA14" s="2" t="s">
        <v>517</v>
      </c>
      <c r="AB14" s="2" t="s">
        <v>514</v>
      </c>
      <c r="AC14" s="2" t="s">
        <v>513</v>
      </c>
      <c r="AD14" s="2" t="s">
        <v>515</v>
      </c>
      <c r="AE14" s="2" t="s">
        <v>516</v>
      </c>
      <c r="AF14" s="2" t="s">
        <v>517</v>
      </c>
    </row>
    <row r="15" spans="2:33" x14ac:dyDescent="0.35">
      <c r="B15" s="2" t="s">
        <v>503</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503</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6"/>
    </row>
    <row r="16" spans="2:33" x14ac:dyDescent="0.35">
      <c r="B16" s="2" t="s">
        <v>504</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504</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x14ac:dyDescent="0.35">
      <c r="B17" s="2" t="s">
        <v>505</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505</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x14ac:dyDescent="0.35">
      <c r="B18" s="2" t="s">
        <v>506</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506</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x14ac:dyDescent="0.35">
      <c r="B19" s="2" t="s">
        <v>507</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507</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x14ac:dyDescent="0.35">
      <c r="B20" s="2" t="s">
        <v>508</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508</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x14ac:dyDescent="0.35">
      <c r="B21" s="2" t="s">
        <v>510</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510</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x14ac:dyDescent="0.35">
      <c r="C23" s="235" t="s">
        <v>521</v>
      </c>
      <c r="D23" s="235"/>
      <c r="E23" s="235"/>
      <c r="F23" s="235"/>
      <c r="G23" s="235"/>
      <c r="H23" s="235"/>
      <c r="I23" s="235"/>
      <c r="J23" s="235"/>
      <c r="K23" s="235"/>
      <c r="L23" s="235"/>
      <c r="M23" s="235"/>
      <c r="N23" s="235"/>
      <c r="O23" s="235"/>
      <c r="P23" s="235"/>
      <c r="S23" s="235" t="s">
        <v>522</v>
      </c>
      <c r="T23" s="235"/>
      <c r="U23" s="235"/>
      <c r="V23" s="235"/>
      <c r="W23" s="235"/>
      <c r="X23" s="235"/>
      <c r="Y23" s="235"/>
      <c r="Z23" s="235"/>
      <c r="AA23" s="235"/>
      <c r="AB23" s="235"/>
      <c r="AC23" s="235"/>
      <c r="AD23" s="235"/>
      <c r="AE23" s="235"/>
      <c r="AF23" s="235"/>
    </row>
    <row r="24" spans="2:33" x14ac:dyDescent="0.35">
      <c r="C24" s="259" t="s">
        <v>518</v>
      </c>
      <c r="D24" s="261"/>
      <c r="E24" s="261"/>
      <c r="F24" s="260"/>
      <c r="G24" s="259" t="s">
        <v>511</v>
      </c>
      <c r="H24" s="261"/>
      <c r="I24" s="261"/>
      <c r="J24" s="261"/>
      <c r="K24" s="260"/>
      <c r="L24" s="259" t="s">
        <v>512</v>
      </c>
      <c r="M24" s="261"/>
      <c r="N24" s="261"/>
      <c r="O24" s="261"/>
      <c r="P24" s="260"/>
      <c r="S24" s="259" t="s">
        <v>518</v>
      </c>
      <c r="T24" s="261"/>
      <c r="U24" s="261"/>
      <c r="V24" s="260"/>
      <c r="W24" s="259" t="s">
        <v>511</v>
      </c>
      <c r="X24" s="261"/>
      <c r="Y24" s="261"/>
      <c r="Z24" s="261"/>
      <c r="AA24" s="260"/>
      <c r="AB24" s="259" t="s">
        <v>512</v>
      </c>
      <c r="AC24" s="261"/>
      <c r="AD24" s="261"/>
      <c r="AE24" s="261"/>
      <c r="AF24" s="260"/>
    </row>
    <row r="25" spans="2:33" x14ac:dyDescent="0.35">
      <c r="B25" s="2" t="s">
        <v>519</v>
      </c>
      <c r="C25" s="2">
        <v>1</v>
      </c>
      <c r="D25" s="2">
        <v>2</v>
      </c>
      <c r="E25" s="2">
        <v>3</v>
      </c>
      <c r="F25" s="2">
        <v>4</v>
      </c>
      <c r="G25" s="2" t="s">
        <v>514</v>
      </c>
      <c r="H25" s="2" t="s">
        <v>513</v>
      </c>
      <c r="I25" s="2" t="s">
        <v>515</v>
      </c>
      <c r="J25" s="2" t="s">
        <v>516</v>
      </c>
      <c r="K25" s="2" t="s">
        <v>517</v>
      </c>
      <c r="L25" s="2" t="s">
        <v>514</v>
      </c>
      <c r="M25" s="2" t="s">
        <v>513</v>
      </c>
      <c r="N25" s="2" t="s">
        <v>515</v>
      </c>
      <c r="O25" s="2" t="s">
        <v>516</v>
      </c>
      <c r="P25" s="2" t="s">
        <v>517</v>
      </c>
      <c r="R25" s="2" t="s">
        <v>519</v>
      </c>
      <c r="S25" s="2">
        <v>1</v>
      </c>
      <c r="T25" s="2">
        <v>2</v>
      </c>
      <c r="U25" s="2">
        <v>3</v>
      </c>
      <c r="V25" s="2">
        <v>4</v>
      </c>
      <c r="W25" s="2" t="s">
        <v>514</v>
      </c>
      <c r="X25" s="2" t="s">
        <v>513</v>
      </c>
      <c r="Y25" s="2" t="s">
        <v>515</v>
      </c>
      <c r="Z25" s="2" t="s">
        <v>516</v>
      </c>
      <c r="AA25" s="2" t="s">
        <v>517</v>
      </c>
      <c r="AB25" s="2" t="s">
        <v>514</v>
      </c>
      <c r="AC25" s="2" t="s">
        <v>513</v>
      </c>
      <c r="AD25" s="2" t="s">
        <v>515</v>
      </c>
      <c r="AE25" s="2" t="s">
        <v>516</v>
      </c>
      <c r="AF25" s="2" t="s">
        <v>517</v>
      </c>
    </row>
    <row r="26" spans="2:33" x14ac:dyDescent="0.35">
      <c r="B26" s="2" t="s">
        <v>503</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503</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6"/>
    </row>
    <row r="27" spans="2:33" x14ac:dyDescent="0.35">
      <c r="B27" s="2" t="s">
        <v>504</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504</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x14ac:dyDescent="0.35">
      <c r="B28" s="2" t="s">
        <v>505</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505</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x14ac:dyDescent="0.35">
      <c r="B29" s="2" t="s">
        <v>506</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506</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x14ac:dyDescent="0.35">
      <c r="B30" s="2" t="s">
        <v>507</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507</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x14ac:dyDescent="0.35">
      <c r="B31" s="2" t="s">
        <v>508</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508</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x14ac:dyDescent="0.35">
      <c r="B32" s="2" t="s">
        <v>510</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510</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x14ac:dyDescent="0.35">
      <c r="C33" s="106"/>
      <c r="D33" s="106"/>
      <c r="E33" s="106"/>
      <c r="F33" s="106"/>
      <c r="G33" s="106"/>
      <c r="H33" s="106"/>
      <c r="I33" s="106"/>
      <c r="J33" s="106"/>
      <c r="K33" s="106"/>
      <c r="L33" s="106"/>
      <c r="M33" s="106"/>
      <c r="N33" s="106"/>
      <c r="O33" s="106"/>
      <c r="P33" s="106"/>
      <c r="R33" s="106"/>
      <c r="S33" s="106"/>
      <c r="T33" s="106"/>
      <c r="U33" s="106"/>
      <c r="V33" s="106"/>
      <c r="W33" s="106"/>
      <c r="X33" s="106"/>
      <c r="Y33" s="106"/>
      <c r="Z33" s="106"/>
      <c r="AA33" s="106"/>
      <c r="AB33" s="106"/>
      <c r="AC33" s="106"/>
      <c r="AD33" s="106"/>
      <c r="AE33" s="106"/>
      <c r="AF33" s="106"/>
    </row>
    <row r="34" spans="2:32" x14ac:dyDescent="0.35">
      <c r="C34" s="235" t="s">
        <v>520</v>
      </c>
      <c r="D34" s="235"/>
      <c r="E34" s="235"/>
      <c r="F34" s="235"/>
      <c r="G34" s="235"/>
      <c r="H34" s="235"/>
      <c r="I34" s="235"/>
      <c r="J34" s="235"/>
      <c r="K34" s="235"/>
      <c r="L34" s="235"/>
      <c r="M34" s="235"/>
      <c r="N34" s="235"/>
      <c r="O34" s="235"/>
      <c r="P34" s="235"/>
      <c r="S34" s="235" t="s">
        <v>290</v>
      </c>
      <c r="T34" s="235"/>
      <c r="U34" s="235"/>
      <c r="V34" s="235"/>
      <c r="W34" s="235"/>
      <c r="X34" s="235"/>
      <c r="Y34" s="235"/>
      <c r="Z34" s="235"/>
      <c r="AA34" s="235"/>
      <c r="AB34" s="235"/>
      <c r="AC34" s="235"/>
      <c r="AD34" s="235"/>
      <c r="AE34" s="235"/>
      <c r="AF34" s="235"/>
    </row>
    <row r="35" spans="2:32" x14ac:dyDescent="0.35">
      <c r="C35" s="259" t="s">
        <v>518</v>
      </c>
      <c r="D35" s="261"/>
      <c r="E35" s="261"/>
      <c r="F35" s="260"/>
      <c r="G35" s="259" t="s">
        <v>511</v>
      </c>
      <c r="H35" s="261"/>
      <c r="I35" s="261"/>
      <c r="J35" s="261"/>
      <c r="K35" s="260"/>
      <c r="L35" s="259" t="s">
        <v>512</v>
      </c>
      <c r="M35" s="261"/>
      <c r="N35" s="261"/>
      <c r="O35" s="261"/>
      <c r="P35" s="260"/>
      <c r="S35" s="259" t="s">
        <v>518</v>
      </c>
      <c r="T35" s="261"/>
      <c r="U35" s="261"/>
      <c r="V35" s="260"/>
      <c r="W35" s="259" t="s">
        <v>511</v>
      </c>
      <c r="X35" s="261"/>
      <c r="Y35" s="261"/>
      <c r="Z35" s="261"/>
      <c r="AA35" s="260"/>
      <c r="AB35" s="259" t="s">
        <v>512</v>
      </c>
      <c r="AC35" s="261"/>
      <c r="AD35" s="261"/>
      <c r="AE35" s="261"/>
      <c r="AF35" s="260"/>
    </row>
    <row r="36" spans="2:32" x14ac:dyDescent="0.35">
      <c r="B36" s="2" t="s">
        <v>519</v>
      </c>
      <c r="C36" s="2">
        <v>1</v>
      </c>
      <c r="D36" s="2">
        <v>2</v>
      </c>
      <c r="E36" s="2">
        <v>3</v>
      </c>
      <c r="F36" s="2">
        <v>4</v>
      </c>
      <c r="G36" s="2" t="s">
        <v>514</v>
      </c>
      <c r="H36" s="2" t="s">
        <v>513</v>
      </c>
      <c r="I36" s="2" t="s">
        <v>515</v>
      </c>
      <c r="J36" s="2" t="s">
        <v>516</v>
      </c>
      <c r="K36" s="2" t="s">
        <v>517</v>
      </c>
      <c r="L36" s="2" t="s">
        <v>514</v>
      </c>
      <c r="M36" s="2" t="s">
        <v>513</v>
      </c>
      <c r="N36" s="2" t="s">
        <v>515</v>
      </c>
      <c r="O36" s="2" t="s">
        <v>516</v>
      </c>
      <c r="P36" s="2" t="s">
        <v>517</v>
      </c>
      <c r="R36" s="2" t="s">
        <v>519</v>
      </c>
      <c r="S36" s="2">
        <v>1</v>
      </c>
      <c r="T36" s="2">
        <v>2</v>
      </c>
      <c r="U36" s="2">
        <v>3</v>
      </c>
      <c r="V36" s="2">
        <v>4</v>
      </c>
      <c r="W36" s="2" t="s">
        <v>514</v>
      </c>
      <c r="X36" s="2" t="s">
        <v>513</v>
      </c>
      <c r="Y36" s="2" t="s">
        <v>515</v>
      </c>
      <c r="Z36" s="2" t="s">
        <v>516</v>
      </c>
      <c r="AA36" s="2" t="s">
        <v>517</v>
      </c>
      <c r="AB36" s="2" t="s">
        <v>514</v>
      </c>
      <c r="AC36" s="2" t="s">
        <v>513</v>
      </c>
      <c r="AD36" s="2" t="s">
        <v>515</v>
      </c>
      <c r="AE36" s="2" t="s">
        <v>516</v>
      </c>
      <c r="AF36" s="2" t="s">
        <v>517</v>
      </c>
    </row>
    <row r="37" spans="2:32" x14ac:dyDescent="0.35">
      <c r="B37" s="2" t="s">
        <v>503</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503</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x14ac:dyDescent="0.35">
      <c r="B38" s="2" t="s">
        <v>504</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504</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x14ac:dyDescent="0.35">
      <c r="B39" s="2" t="s">
        <v>505</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505</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x14ac:dyDescent="0.35">
      <c r="B40" s="2" t="s">
        <v>506</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506</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x14ac:dyDescent="0.35">
      <c r="B41" s="2" t="s">
        <v>507</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507</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x14ac:dyDescent="0.35">
      <c r="B42" s="2" t="s">
        <v>508</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508</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x14ac:dyDescent="0.35">
      <c r="B43" s="2" t="s">
        <v>510</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510</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x14ac:dyDescent="0.35">
      <c r="B63" s="110"/>
      <c r="C63" s="110"/>
      <c r="D63" s="110"/>
      <c r="E63" s="110"/>
      <c r="F63" s="110"/>
      <c r="G63" s="110"/>
      <c r="I63" s="110"/>
      <c r="Q63" s="110"/>
      <c r="T63" s="110"/>
    </row>
    <row r="64" spans="2:20" x14ac:dyDescent="0.35">
      <c r="B64" s="110"/>
      <c r="C64" s="110"/>
      <c r="D64" s="110"/>
      <c r="E64" s="110"/>
      <c r="F64" s="110"/>
      <c r="G64" s="110"/>
      <c r="I64" s="110"/>
      <c r="Q64" s="110"/>
      <c r="T64" s="110"/>
    </row>
    <row r="65" spans="2:21" x14ac:dyDescent="0.35">
      <c r="B65" s="110"/>
      <c r="C65" s="110"/>
      <c r="D65" s="110"/>
      <c r="E65" s="110"/>
      <c r="F65" s="110"/>
      <c r="G65" s="110"/>
      <c r="Q65" s="110"/>
    </row>
    <row r="66" spans="2:21" x14ac:dyDescent="0.35">
      <c r="B66" s="110"/>
      <c r="C66" s="110"/>
      <c r="D66" s="110"/>
      <c r="E66" s="110"/>
      <c r="F66" s="110"/>
      <c r="G66" s="110"/>
      <c r="Q66" s="110"/>
    </row>
    <row r="67" spans="2:21" x14ac:dyDescent="0.35">
      <c r="B67" s="110"/>
      <c r="C67" s="110"/>
      <c r="D67" s="110"/>
      <c r="E67" s="110"/>
      <c r="F67" s="110"/>
      <c r="G67" s="110"/>
      <c r="I67" s="110"/>
      <c r="J67" s="110"/>
      <c r="K67" s="110"/>
      <c r="L67" s="110"/>
      <c r="M67" s="110"/>
      <c r="N67" s="110"/>
      <c r="O67" s="110"/>
      <c r="P67" s="110"/>
      <c r="Q67" s="110"/>
      <c r="T67" s="110"/>
      <c r="U67" s="110"/>
    </row>
    <row r="68" spans="2:21" x14ac:dyDescent="0.35">
      <c r="B68" s="109"/>
      <c r="C68" s="109"/>
      <c r="D68" s="109"/>
      <c r="E68" s="109"/>
      <c r="F68" s="109"/>
      <c r="G68" s="109"/>
      <c r="Q68" s="109"/>
    </row>
    <row r="69" spans="2:21" x14ac:dyDescent="0.35">
      <c r="D69" s="109"/>
      <c r="E69" s="109"/>
      <c r="F69" s="110"/>
      <c r="G69" s="110"/>
    </row>
    <row r="70" spans="2:21" x14ac:dyDescent="0.35">
      <c r="D70" s="109"/>
      <c r="E70" s="109"/>
      <c r="F70" s="110"/>
      <c r="G70" s="110"/>
    </row>
    <row r="71" spans="2:21" x14ac:dyDescent="0.35">
      <c r="D71" s="109"/>
      <c r="E71" s="109"/>
      <c r="F71" s="110"/>
      <c r="G71" s="110"/>
    </row>
    <row r="72" spans="2:21" x14ac:dyDescent="0.35">
      <c r="D72" s="109"/>
      <c r="E72" s="109"/>
      <c r="F72" s="110"/>
      <c r="G72" s="110"/>
      <c r="T72" s="110"/>
    </row>
    <row r="73" spans="2:21" x14ac:dyDescent="0.35">
      <c r="D73" s="109"/>
      <c r="E73" s="109"/>
      <c r="F73" s="110"/>
      <c r="G73" s="110"/>
      <c r="T73" s="110"/>
      <c r="U73" s="110"/>
    </row>
    <row r="74" spans="2:21" x14ac:dyDescent="0.35">
      <c r="D74" s="109"/>
      <c r="E74" s="109"/>
      <c r="F74" s="110"/>
      <c r="G74" s="110"/>
      <c r="T74" s="110"/>
      <c r="U74" s="110"/>
    </row>
    <row r="75" spans="2:21" x14ac:dyDescent="0.35">
      <c r="D75" s="109"/>
      <c r="E75" s="109"/>
      <c r="F75" s="110"/>
      <c r="G75" s="110"/>
    </row>
    <row r="76" spans="2:21" x14ac:dyDescent="0.35">
      <c r="D76" s="109"/>
      <c r="E76" s="109"/>
      <c r="F76" s="110"/>
      <c r="G76" s="110"/>
    </row>
    <row r="77" spans="2:21" x14ac:dyDescent="0.35">
      <c r="D77" s="109"/>
      <c r="E77" s="109"/>
      <c r="F77" s="110"/>
      <c r="G77" s="110"/>
    </row>
    <row r="78" spans="2:21" x14ac:dyDescent="0.35">
      <c r="D78" s="109"/>
      <c r="E78" s="109"/>
      <c r="F78" s="110"/>
      <c r="G78" s="110"/>
      <c r="T78" s="110"/>
      <c r="U78" s="110"/>
    </row>
    <row r="79" spans="2:21" x14ac:dyDescent="0.35">
      <c r="D79" s="109"/>
      <c r="E79" s="109"/>
      <c r="F79" s="110"/>
      <c r="G79" s="110"/>
    </row>
    <row r="80" spans="2:21" x14ac:dyDescent="0.35">
      <c r="D80" s="109"/>
      <c r="E80" s="109"/>
      <c r="F80" s="110"/>
      <c r="G80" s="110"/>
    </row>
    <row r="81" spans="4:27" x14ac:dyDescent="0.35">
      <c r="D81" s="109"/>
      <c r="E81" s="109"/>
      <c r="F81" s="110"/>
      <c r="G81" s="110"/>
    </row>
    <row r="82" spans="4:27" x14ac:dyDescent="0.35">
      <c r="D82" s="109"/>
      <c r="E82" s="109"/>
      <c r="F82" s="110"/>
      <c r="G82" s="110"/>
    </row>
    <row r="83" spans="4:27" x14ac:dyDescent="0.35">
      <c r="D83" s="109"/>
      <c r="E83" s="109"/>
      <c r="F83" s="110"/>
      <c r="G83" s="110"/>
      <c r="T83" s="110"/>
      <c r="U83" s="110"/>
      <c r="Z83" s="110"/>
      <c r="AA83" s="110"/>
    </row>
    <row r="84" spans="4:27" x14ac:dyDescent="0.35">
      <c r="D84" s="109"/>
      <c r="E84" s="109"/>
      <c r="F84" s="110"/>
      <c r="G84" s="110"/>
    </row>
    <row r="85" spans="4:27" x14ac:dyDescent="0.35">
      <c r="D85" s="109"/>
      <c r="E85" s="109"/>
      <c r="F85" s="110"/>
      <c r="G85" s="110"/>
    </row>
    <row r="86" spans="4:27" x14ac:dyDescent="0.35">
      <c r="D86" s="109"/>
      <c r="E86" s="109"/>
      <c r="F86" s="110"/>
      <c r="G86" s="110"/>
    </row>
    <row r="87" spans="4:27" x14ac:dyDescent="0.35">
      <c r="D87" s="109"/>
      <c r="E87" s="109"/>
      <c r="F87" s="110"/>
      <c r="G87" s="110"/>
    </row>
    <row r="88" spans="4:27" x14ac:dyDescent="0.35">
      <c r="D88" s="109"/>
      <c r="E88" s="109"/>
      <c r="F88" s="110"/>
      <c r="G88" s="110"/>
      <c r="T88" s="110"/>
      <c r="U88" s="110"/>
      <c r="Z88" s="110"/>
      <c r="AA88" s="110"/>
    </row>
    <row r="89" spans="4:27" x14ac:dyDescent="0.35">
      <c r="D89" s="109"/>
      <c r="E89" s="109"/>
      <c r="F89" s="110"/>
      <c r="G89" s="110"/>
    </row>
    <row r="90" spans="4:27" x14ac:dyDescent="0.35">
      <c r="D90" s="109"/>
      <c r="E90" s="109"/>
      <c r="F90" s="110"/>
      <c r="G90" s="110"/>
    </row>
    <row r="91" spans="4:27" x14ac:dyDescent="0.35">
      <c r="D91" s="109"/>
      <c r="E91" s="109"/>
      <c r="F91" s="110"/>
      <c r="G91" s="110"/>
    </row>
    <row r="92" spans="4:27" x14ac:dyDescent="0.35">
      <c r="D92" s="109"/>
      <c r="E92" s="109"/>
      <c r="F92" s="110"/>
      <c r="G92" s="110"/>
    </row>
    <row r="93" spans="4:27" x14ac:dyDescent="0.35">
      <c r="D93" s="109"/>
      <c r="E93" s="109"/>
      <c r="F93" s="110"/>
      <c r="G93" s="110"/>
      <c r="T93" s="110"/>
      <c r="U93" s="110"/>
      <c r="Z93" s="110"/>
      <c r="AA93" s="110"/>
    </row>
    <row r="94" spans="4:27" x14ac:dyDescent="0.35">
      <c r="D94" s="109"/>
      <c r="E94" s="109"/>
      <c r="F94" s="110"/>
      <c r="G94" s="110"/>
      <c r="T94" s="110"/>
    </row>
    <row r="95" spans="4:27" x14ac:dyDescent="0.35">
      <c r="D95" s="109"/>
      <c r="E95" s="109"/>
      <c r="F95" s="110"/>
      <c r="G95" s="110"/>
      <c r="T95" s="110"/>
    </row>
    <row r="96" spans="4:27" x14ac:dyDescent="0.35">
      <c r="D96" s="109"/>
      <c r="E96" s="109"/>
      <c r="F96" s="110"/>
      <c r="G96" s="110"/>
    </row>
    <row r="97" spans="4:21" x14ac:dyDescent="0.35">
      <c r="D97" s="109"/>
      <c r="E97" s="109"/>
      <c r="F97" s="110"/>
      <c r="G97" s="110"/>
    </row>
    <row r="98" spans="4:21" x14ac:dyDescent="0.35">
      <c r="D98" s="109"/>
      <c r="E98" s="109"/>
      <c r="F98" s="110"/>
      <c r="G98" s="110"/>
      <c r="T98" s="110"/>
      <c r="U98" s="110"/>
    </row>
    <row r="99" spans="4:21" x14ac:dyDescent="0.35">
      <c r="D99" s="109"/>
      <c r="E99" s="109"/>
      <c r="F99" s="110"/>
      <c r="G99" s="110"/>
      <c r="T99" s="110"/>
    </row>
    <row r="100" spans="4:21" x14ac:dyDescent="0.35">
      <c r="D100" s="109"/>
      <c r="E100" s="109"/>
      <c r="F100" s="110"/>
      <c r="G100" s="110"/>
      <c r="T100" s="110"/>
    </row>
    <row r="101" spans="4:21" x14ac:dyDescent="0.35">
      <c r="D101" s="109"/>
      <c r="E101" s="109"/>
      <c r="F101" s="110"/>
      <c r="G101" s="110"/>
    </row>
    <row r="102" spans="4:21" x14ac:dyDescent="0.35">
      <c r="D102" s="109"/>
      <c r="E102" s="109"/>
      <c r="F102" s="110"/>
      <c r="G102" s="110"/>
    </row>
    <row r="103" spans="4:21" x14ac:dyDescent="0.35">
      <c r="D103" s="109"/>
      <c r="E103" s="109"/>
      <c r="F103" s="110"/>
      <c r="G103" s="110"/>
      <c r="T103" s="110"/>
      <c r="U103" s="110"/>
    </row>
    <row r="104" spans="4:21" x14ac:dyDescent="0.35">
      <c r="D104" s="109"/>
      <c r="E104" s="109"/>
      <c r="F104" s="110"/>
      <c r="G104" s="110"/>
    </row>
    <row r="105" spans="4:21" x14ac:dyDescent="0.35">
      <c r="D105" s="109"/>
      <c r="E105" s="109"/>
      <c r="F105" s="110"/>
      <c r="G105" s="110"/>
    </row>
    <row r="106" spans="4:21" x14ac:dyDescent="0.35">
      <c r="D106" s="109"/>
      <c r="E106" s="109"/>
      <c r="F106" s="110"/>
      <c r="G106" s="110"/>
    </row>
    <row r="107" spans="4:21" x14ac:dyDescent="0.35">
      <c r="D107" s="109"/>
      <c r="E107" s="109"/>
      <c r="F107" s="110"/>
      <c r="G107" s="110"/>
    </row>
    <row r="108" spans="4:21" x14ac:dyDescent="0.35">
      <c r="D108" s="109"/>
      <c r="E108" s="109"/>
      <c r="F108" s="110"/>
      <c r="G108" s="110"/>
    </row>
    <row r="109" spans="4:21" x14ac:dyDescent="0.35">
      <c r="D109" s="109"/>
      <c r="E109" s="109"/>
      <c r="F109" s="110"/>
      <c r="G109" s="110"/>
    </row>
    <row r="110" spans="4:21" x14ac:dyDescent="0.35">
      <c r="D110" s="109"/>
      <c r="E110" s="109"/>
      <c r="F110" s="110"/>
      <c r="G110" s="110"/>
    </row>
    <row r="111" spans="4:21" x14ac:dyDescent="0.35">
      <c r="D111" s="109"/>
      <c r="E111" s="109"/>
      <c r="F111" s="110"/>
      <c r="G111" s="110"/>
    </row>
    <row r="112" spans="4:21" x14ac:dyDescent="0.35">
      <c r="D112" s="109"/>
      <c r="E112" s="109"/>
      <c r="F112" s="110"/>
      <c r="G112" s="110"/>
      <c r="R112" s="106"/>
      <c r="S112" s="106"/>
    </row>
    <row r="113" spans="2:76" s="106" customFormat="1" x14ac:dyDescent="0.35">
      <c r="B113"/>
      <c r="C113"/>
      <c r="D113" s="109"/>
      <c r="E113" s="109"/>
      <c r="F113" s="110"/>
      <c r="G113" s="110"/>
      <c r="H113"/>
      <c r="M113"/>
      <c r="N113"/>
      <c r="V113"/>
      <c r="W113"/>
    </row>
    <row r="114" spans="2:76" x14ac:dyDescent="0.35">
      <c r="D114" s="109"/>
      <c r="E114" s="109"/>
      <c r="F114" s="110"/>
      <c r="G114" s="110"/>
      <c r="H114" s="5"/>
      <c r="M114" s="5"/>
      <c r="N114" s="5"/>
      <c r="O114" s="5"/>
      <c r="P114" s="5"/>
      <c r="Q114" s="5"/>
      <c r="R114" s="106"/>
      <c r="S114" s="107"/>
      <c r="T114" s="107"/>
      <c r="Z114" s="107"/>
      <c r="AA114" s="107"/>
    </row>
    <row r="115" spans="2:76" x14ac:dyDescent="0.35">
      <c r="D115" s="109"/>
      <c r="E115" s="109"/>
      <c r="F115" s="110"/>
      <c r="G115" s="110"/>
      <c r="H115" s="5"/>
    </row>
    <row r="116" spans="2:76" x14ac:dyDescent="0.35">
      <c r="D116" s="109"/>
      <c r="E116" s="109"/>
      <c r="F116" s="110"/>
      <c r="G116" s="110"/>
      <c r="H116" s="5"/>
    </row>
    <row r="117" spans="2:76" x14ac:dyDescent="0.35">
      <c r="D117" s="109"/>
      <c r="E117" s="109"/>
      <c r="F117" s="110"/>
      <c r="G117" s="110"/>
      <c r="H117" s="5"/>
    </row>
    <row r="118" spans="2:76" x14ac:dyDescent="0.35">
      <c r="D118" s="109"/>
      <c r="E118" s="109"/>
      <c r="F118" s="110"/>
      <c r="G118" s="110"/>
    </row>
    <row r="119" spans="2:76" x14ac:dyDescent="0.35">
      <c r="D119" s="109"/>
      <c r="E119" s="109"/>
      <c r="F119" s="110"/>
      <c r="G119" s="110"/>
    </row>
    <row r="120" spans="2:76" x14ac:dyDescent="0.35">
      <c r="D120" s="109"/>
      <c r="E120" s="109"/>
      <c r="F120" s="110"/>
      <c r="G120" s="110"/>
    </row>
    <row r="121" spans="2:76" x14ac:dyDescent="0.35">
      <c r="D121" s="109"/>
      <c r="E121" s="109"/>
      <c r="F121" s="110"/>
      <c r="G121" s="110"/>
    </row>
    <row r="122" spans="2:76" x14ac:dyDescent="0.35">
      <c r="D122" s="109"/>
      <c r="E122" s="109"/>
      <c r="F122" s="110"/>
      <c r="G122" s="110"/>
      <c r="H122" s="8"/>
      <c r="Z122" s="8"/>
      <c r="AA122" s="8"/>
      <c r="AB122" s="8"/>
      <c r="AO122" s="8"/>
      <c r="AP122" s="8"/>
      <c r="AQ122" s="8"/>
      <c r="AR122" s="8"/>
      <c r="AS122" s="8"/>
      <c r="AT122" s="8"/>
      <c r="AU122" s="8"/>
      <c r="AV122" s="8"/>
      <c r="BW122" s="8"/>
      <c r="BX122" s="8"/>
    </row>
    <row r="123" spans="2:76" x14ac:dyDescent="0.35">
      <c r="D123" s="109"/>
      <c r="E123" s="109"/>
      <c r="F123" s="110"/>
      <c r="G123" s="110"/>
      <c r="H123" s="8"/>
      <c r="Z123" s="8"/>
      <c r="AA123" s="8"/>
      <c r="AB123" s="8"/>
      <c r="AO123" s="8"/>
      <c r="AP123" s="8"/>
      <c r="AQ123" s="8"/>
      <c r="AR123" s="8"/>
      <c r="AS123" s="8"/>
      <c r="AT123" s="8"/>
      <c r="AU123" s="8"/>
      <c r="AV123" s="8"/>
    </row>
    <row r="124" spans="2:76" x14ac:dyDescent="0.35">
      <c r="D124" s="109"/>
      <c r="E124" s="109"/>
      <c r="F124" s="110"/>
      <c r="G124" s="110"/>
      <c r="H124" s="8"/>
      <c r="Z124" s="8"/>
      <c r="AA124" s="8"/>
      <c r="AB124" s="8"/>
      <c r="AO124" s="8"/>
      <c r="AP124" s="8"/>
      <c r="AQ124" s="8"/>
      <c r="AR124" s="8"/>
      <c r="AS124" s="8"/>
      <c r="AT124" s="8"/>
      <c r="AU124" s="8"/>
      <c r="AV124" s="8"/>
    </row>
    <row r="125" spans="2:76" x14ac:dyDescent="0.35">
      <c r="D125" s="109"/>
      <c r="E125" s="109"/>
      <c r="F125" s="110"/>
      <c r="G125" s="110"/>
      <c r="H125" s="8"/>
      <c r="AK125" s="8"/>
      <c r="AL125" s="8"/>
      <c r="AM125" s="8"/>
      <c r="AN125" s="8"/>
      <c r="AO125" s="8"/>
      <c r="AP125" s="8"/>
      <c r="AQ125" s="8"/>
      <c r="AR125" s="8"/>
      <c r="AS125" s="8"/>
      <c r="AT125" s="8"/>
      <c r="AU125" s="8"/>
      <c r="AV125" s="8"/>
    </row>
    <row r="126" spans="2:76" x14ac:dyDescent="0.35">
      <c r="D126" s="109"/>
      <c r="E126" s="109"/>
      <c r="F126" s="110"/>
      <c r="G126" s="110"/>
      <c r="H126" s="8"/>
      <c r="AK126" s="8"/>
      <c r="AL126" s="8"/>
      <c r="AM126" s="8"/>
      <c r="AN126" s="8"/>
      <c r="AO126" s="8"/>
      <c r="AP126" s="8"/>
      <c r="AQ126" s="8"/>
      <c r="AR126" s="8"/>
      <c r="AS126" s="8"/>
      <c r="AT126" s="8"/>
      <c r="AU126" s="8"/>
      <c r="AV126" s="8"/>
    </row>
    <row r="127" spans="2:76" x14ac:dyDescent="0.35">
      <c r="D127" s="109"/>
      <c r="E127" s="109"/>
      <c r="F127" s="110"/>
      <c r="G127" s="110"/>
      <c r="H127" s="8"/>
      <c r="AK127" s="8"/>
      <c r="AL127" s="8"/>
      <c r="AM127" s="8"/>
      <c r="AN127" s="8"/>
      <c r="AO127" s="8"/>
      <c r="AP127" s="8"/>
      <c r="AQ127" s="8"/>
      <c r="AR127" s="8"/>
      <c r="AS127" s="8"/>
      <c r="AT127" s="8"/>
      <c r="AU127" s="8"/>
      <c r="AV127" s="8"/>
    </row>
    <row r="128" spans="2:76" x14ac:dyDescent="0.35">
      <c r="D128" s="109"/>
      <c r="E128" s="109"/>
      <c r="F128" s="110"/>
      <c r="G128" s="110"/>
      <c r="H128" s="106"/>
      <c r="AK128" s="106"/>
      <c r="AL128" s="106"/>
      <c r="AM128" s="106"/>
      <c r="AN128" s="106"/>
      <c r="AO128" s="106"/>
      <c r="AP128" s="106"/>
      <c r="AQ128" s="106"/>
      <c r="AR128" s="106"/>
      <c r="AS128" s="106"/>
      <c r="AT128" s="106"/>
      <c r="AU128" s="106"/>
      <c r="AV128" s="106"/>
    </row>
    <row r="129" spans="4:107" x14ac:dyDescent="0.35">
      <c r="D129" s="109"/>
      <c r="E129" s="109"/>
      <c r="F129" s="110"/>
      <c r="G129" s="110"/>
    </row>
    <row r="130" spans="4:107" x14ac:dyDescent="0.35">
      <c r="D130" s="109"/>
      <c r="E130" s="109"/>
      <c r="F130" s="110"/>
      <c r="G130" s="110"/>
    </row>
    <row r="131" spans="4:107" x14ac:dyDescent="0.35">
      <c r="D131" s="109"/>
      <c r="E131" s="109"/>
      <c r="F131" s="110"/>
      <c r="G131" s="110"/>
    </row>
    <row r="132" spans="4:107" x14ac:dyDescent="0.35">
      <c r="D132" s="109"/>
      <c r="E132" s="109"/>
      <c r="F132" s="110"/>
      <c r="G132" s="110"/>
    </row>
    <row r="133" spans="4:107" x14ac:dyDescent="0.35">
      <c r="D133" s="109"/>
      <c r="E133" s="109"/>
      <c r="F133" s="110"/>
      <c r="G133" s="110"/>
      <c r="H133" s="8"/>
      <c r="AK133" s="8"/>
      <c r="AL133" s="8"/>
      <c r="AM133" s="8"/>
      <c r="AN133" s="8"/>
      <c r="AO133" s="8"/>
      <c r="AP133" s="8"/>
      <c r="AQ133" s="8"/>
      <c r="AR133" s="8"/>
      <c r="AS133" s="8"/>
      <c r="AT133" s="8"/>
      <c r="AU133" s="8"/>
      <c r="AV133" s="8"/>
    </row>
    <row r="134" spans="4:107" x14ac:dyDescent="0.35">
      <c r="D134" s="109"/>
      <c r="E134" s="109"/>
      <c r="F134" s="110"/>
      <c r="G134" s="110"/>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x14ac:dyDescent="0.35">
      <c r="D135" s="109"/>
      <c r="E135" s="109"/>
      <c r="F135" s="110"/>
      <c r="G135" s="110"/>
      <c r="H135" s="8"/>
      <c r="AK135" s="8"/>
      <c r="AL135" s="8"/>
      <c r="AM135" s="8"/>
      <c r="AN135" s="8"/>
      <c r="AO135" s="8"/>
      <c r="AP135" s="8"/>
      <c r="AQ135" s="8"/>
      <c r="AR135" s="8"/>
      <c r="AS135" s="8"/>
      <c r="AT135" s="8"/>
      <c r="AU135" s="8"/>
      <c r="AV135" s="8"/>
      <c r="AW135" s="106"/>
    </row>
    <row r="136" spans="4:107" x14ac:dyDescent="0.35">
      <c r="D136" s="109"/>
      <c r="E136" s="109"/>
      <c r="F136" s="110"/>
      <c r="G136" s="110"/>
      <c r="H136" s="8"/>
      <c r="AK136" s="8"/>
      <c r="AL136" s="8"/>
      <c r="AM136" s="8"/>
      <c r="AN136" s="8"/>
      <c r="AO136" s="8"/>
      <c r="AP136" s="8"/>
      <c r="AQ136" s="8"/>
      <c r="AR136" s="8"/>
      <c r="AS136" s="8"/>
      <c r="AT136" s="8"/>
      <c r="AU136" s="8"/>
      <c r="AV136" s="8"/>
    </row>
    <row r="137" spans="4:107" x14ac:dyDescent="0.35">
      <c r="D137" s="109"/>
      <c r="E137" s="109"/>
      <c r="F137" s="110"/>
      <c r="G137" s="110"/>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x14ac:dyDescent="0.35">
      <c r="D138" s="109"/>
      <c r="E138" s="109"/>
      <c r="F138" s="110"/>
      <c r="G138" s="110"/>
      <c r="H138" s="8"/>
      <c r="AK138" s="8"/>
      <c r="AL138" s="8"/>
      <c r="AM138" s="8"/>
      <c r="AN138" s="8"/>
      <c r="AO138" s="8"/>
      <c r="AP138" s="8"/>
      <c r="AQ138" s="8"/>
      <c r="AR138" s="8"/>
      <c r="AS138" s="8"/>
      <c r="AT138" s="8"/>
      <c r="AU138" s="8"/>
      <c r="AV138" s="8"/>
      <c r="AW138" s="8"/>
    </row>
    <row r="139" spans="4:107" x14ac:dyDescent="0.35">
      <c r="D139" s="109"/>
      <c r="E139" s="109"/>
      <c r="F139" s="110"/>
      <c r="G139" s="110"/>
      <c r="H139" s="8"/>
      <c r="AK139" s="8"/>
      <c r="AL139" s="8"/>
      <c r="AM139" s="8"/>
      <c r="AN139" s="8"/>
      <c r="AO139" s="8"/>
      <c r="AP139" s="8"/>
      <c r="AQ139" s="8"/>
      <c r="AR139" s="8"/>
      <c r="AS139" s="8"/>
      <c r="AT139" s="8"/>
      <c r="AU139" s="8"/>
      <c r="AV139" s="8"/>
    </row>
    <row r="140" spans="4:107" x14ac:dyDescent="0.35">
      <c r="D140" s="109"/>
      <c r="E140" s="109"/>
      <c r="F140" s="110"/>
      <c r="G140" s="110"/>
    </row>
    <row r="141" spans="4:107" x14ac:dyDescent="0.35">
      <c r="D141" s="109"/>
      <c r="E141" s="109"/>
      <c r="F141" s="110"/>
      <c r="G141" s="110"/>
    </row>
    <row r="142" spans="4:107" x14ac:dyDescent="0.35">
      <c r="D142" s="109"/>
      <c r="E142" s="109"/>
      <c r="F142" s="110"/>
      <c r="G142" s="110"/>
    </row>
    <row r="143" spans="4:107" x14ac:dyDescent="0.35">
      <c r="D143" s="109"/>
      <c r="E143" s="109"/>
      <c r="F143" s="110"/>
      <c r="G143" s="110"/>
    </row>
    <row r="144" spans="4:107" x14ac:dyDescent="0.35">
      <c r="D144" s="109"/>
      <c r="E144" s="109"/>
      <c r="F144" s="110"/>
      <c r="G144" s="110"/>
    </row>
    <row r="145" spans="4:7" x14ac:dyDescent="0.35">
      <c r="D145" s="109"/>
      <c r="E145" s="109"/>
      <c r="F145" s="110"/>
      <c r="G145" s="110"/>
    </row>
    <row r="146" spans="4:7" x14ac:dyDescent="0.35">
      <c r="D146" s="109"/>
      <c r="E146" s="109"/>
      <c r="F146" s="110"/>
      <c r="G146" s="110"/>
    </row>
    <row r="147" spans="4:7" x14ac:dyDescent="0.35">
      <c r="D147" s="109"/>
      <c r="E147" s="109"/>
      <c r="F147" s="110"/>
      <c r="G147" s="110"/>
    </row>
    <row r="148" spans="4:7" x14ac:dyDescent="0.35">
      <c r="D148" s="109"/>
      <c r="E148" s="109"/>
      <c r="F148" s="110"/>
      <c r="G148" s="110"/>
    </row>
    <row r="149" spans="4:7" x14ac:dyDescent="0.35">
      <c r="D149" s="109"/>
      <c r="E149" s="109"/>
      <c r="F149" s="110"/>
      <c r="G149" s="110"/>
    </row>
    <row r="150" spans="4:7" x14ac:dyDescent="0.35">
      <c r="D150" s="109"/>
      <c r="E150" s="109"/>
      <c r="F150" s="110"/>
      <c r="G150" s="110"/>
    </row>
    <row r="151" spans="4:7" x14ac:dyDescent="0.35">
      <c r="D151" s="109"/>
      <c r="E151" s="109"/>
      <c r="F151" s="110"/>
      <c r="G151" s="110"/>
    </row>
    <row r="152" spans="4:7" x14ac:dyDescent="0.35">
      <c r="D152" s="109"/>
      <c r="E152" s="109"/>
      <c r="F152" s="110"/>
      <c r="G152" s="110"/>
    </row>
    <row r="153" spans="4:7" x14ac:dyDescent="0.35">
      <c r="D153" s="109"/>
      <c r="E153" s="109"/>
      <c r="F153" s="110"/>
      <c r="G153" s="110"/>
    </row>
    <row r="154" spans="4:7" x14ac:dyDescent="0.35">
      <c r="D154" s="109"/>
      <c r="E154" s="109"/>
      <c r="F154" s="110"/>
      <c r="G154" s="110"/>
    </row>
    <row r="155" spans="4:7" x14ac:dyDescent="0.35">
      <c r="D155" s="109"/>
      <c r="E155" s="109"/>
      <c r="F155" s="110"/>
      <c r="G155" s="110"/>
    </row>
    <row r="156" spans="4:7" x14ac:dyDescent="0.35">
      <c r="D156" s="109"/>
      <c r="E156" s="109"/>
      <c r="F156" s="110"/>
      <c r="G156" s="110"/>
    </row>
  </sheetData>
  <mergeCells count="33">
    <mergeCell ref="B2:Z2"/>
    <mergeCell ref="B3:Z4"/>
    <mergeCell ref="C6:Q6"/>
    <mergeCell ref="C7:L7"/>
    <mergeCell ref="M7:N7"/>
    <mergeCell ref="P7:P8"/>
    <mergeCell ref="Q7:Q8"/>
    <mergeCell ref="O7:O8"/>
    <mergeCell ref="S34:AF34"/>
    <mergeCell ref="C12:P12"/>
    <mergeCell ref="C13:F13"/>
    <mergeCell ref="G13:K13"/>
    <mergeCell ref="L13:P13"/>
    <mergeCell ref="S12:AF12"/>
    <mergeCell ref="S13:V13"/>
    <mergeCell ref="W13:AA13"/>
    <mergeCell ref="AB13:AF1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AB27" sqref="AB27"/>
    </sheetView>
  </sheetViews>
  <sheetFormatPr defaultRowHeight="14.5" x14ac:dyDescent="0.35"/>
  <sheetData>
    <row r="2" spans="2:25" ht="18.5" x14ac:dyDescent="0.45">
      <c r="B2" s="243" t="s">
        <v>552</v>
      </c>
      <c r="C2" s="243"/>
      <c r="D2" s="243"/>
      <c r="E2" s="243"/>
      <c r="F2" s="243"/>
      <c r="G2" s="243"/>
      <c r="H2" s="243"/>
      <c r="I2" s="243"/>
      <c r="J2" s="243"/>
      <c r="K2" s="243"/>
      <c r="L2" s="243"/>
      <c r="M2" s="243"/>
      <c r="N2" s="243"/>
      <c r="O2" s="243"/>
      <c r="P2" s="243"/>
      <c r="Q2" s="243"/>
      <c r="R2" s="243"/>
      <c r="S2" s="243"/>
      <c r="T2" s="243"/>
    </row>
    <row r="3" spans="2:25" x14ac:dyDescent="0.35">
      <c r="B3" s="244" t="s">
        <v>555</v>
      </c>
      <c r="C3" s="244"/>
      <c r="D3" s="244"/>
      <c r="E3" s="244"/>
      <c r="F3" s="244"/>
      <c r="G3" s="244"/>
      <c r="H3" s="244"/>
      <c r="I3" s="244"/>
      <c r="J3" s="244"/>
      <c r="K3" s="244"/>
      <c r="L3" s="244"/>
      <c r="M3" s="244"/>
      <c r="N3" s="244"/>
      <c r="O3" s="244"/>
      <c r="P3" s="244"/>
      <c r="Q3" s="244"/>
      <c r="R3" s="244"/>
      <c r="S3" s="244"/>
      <c r="T3" s="244"/>
    </row>
    <row r="4" spans="2:25" x14ac:dyDescent="0.35">
      <c r="B4" s="244"/>
      <c r="C4" s="244"/>
      <c r="D4" s="244"/>
      <c r="E4" s="244"/>
      <c r="F4" s="244"/>
      <c r="G4" s="244"/>
      <c r="H4" s="244"/>
      <c r="I4" s="244"/>
      <c r="J4" s="244"/>
      <c r="K4" s="244"/>
      <c r="L4" s="244"/>
      <c r="M4" s="244"/>
      <c r="N4" s="244"/>
      <c r="O4" s="244"/>
      <c r="P4" s="244"/>
      <c r="Q4" s="244"/>
      <c r="R4" s="244"/>
      <c r="S4" s="244"/>
      <c r="T4" s="244"/>
    </row>
    <row r="6" spans="2:25" x14ac:dyDescent="0.35">
      <c r="C6" s="235" t="s">
        <v>542</v>
      </c>
      <c r="D6" s="235"/>
      <c r="E6" s="235"/>
      <c r="F6" s="235"/>
      <c r="G6" s="235"/>
      <c r="H6" s="235"/>
      <c r="I6" s="235"/>
      <c r="J6" s="235"/>
      <c r="M6" s="235" t="s">
        <v>543</v>
      </c>
      <c r="N6" s="235"/>
      <c r="O6" s="235"/>
      <c r="P6" s="235"/>
      <c r="Q6" s="235"/>
      <c r="R6" s="235"/>
      <c r="S6" s="235"/>
      <c r="T6" s="235"/>
      <c r="U6" s="110"/>
      <c r="V6" s="296" t="s">
        <v>548</v>
      </c>
      <c r="W6" s="296"/>
      <c r="X6" s="296"/>
      <c r="Y6" s="296"/>
    </row>
    <row r="7" spans="2:25" x14ac:dyDescent="0.35">
      <c r="C7" s="113" t="s">
        <v>533</v>
      </c>
      <c r="D7" s="113" t="s">
        <v>503</v>
      </c>
      <c r="E7" s="113" t="s">
        <v>504</v>
      </c>
      <c r="F7" s="113" t="s">
        <v>505</v>
      </c>
      <c r="G7" s="113" t="s">
        <v>506</v>
      </c>
      <c r="H7" s="113" t="s">
        <v>507</v>
      </c>
      <c r="I7" s="113" t="s">
        <v>508</v>
      </c>
      <c r="J7" s="113" t="s">
        <v>510</v>
      </c>
      <c r="M7" s="113" t="s">
        <v>533</v>
      </c>
      <c r="N7" s="113" t="s">
        <v>503</v>
      </c>
      <c r="O7" s="113" t="s">
        <v>504</v>
      </c>
      <c r="P7" s="113" t="s">
        <v>505</v>
      </c>
      <c r="Q7" s="113" t="s">
        <v>506</v>
      </c>
      <c r="R7" s="113" t="s">
        <v>507</v>
      </c>
      <c r="S7" s="113" t="s">
        <v>508</v>
      </c>
      <c r="T7" s="113" t="s">
        <v>510</v>
      </c>
      <c r="V7" s="114" t="s">
        <v>519</v>
      </c>
      <c r="W7" s="258" t="s">
        <v>503</v>
      </c>
      <c r="X7" s="258"/>
      <c r="Y7" s="258"/>
    </row>
    <row r="8" spans="2:25" x14ac:dyDescent="0.35">
      <c r="B8" s="22" t="s">
        <v>550</v>
      </c>
      <c r="C8" s="76">
        <v>-316.65742654100001</v>
      </c>
      <c r="D8" s="76">
        <v>-310.23461014071398</v>
      </c>
      <c r="E8" s="76">
        <v>-295.96401891385199</v>
      </c>
      <c r="F8" s="76">
        <v>-361.30047811695397</v>
      </c>
      <c r="G8" s="76">
        <v>-431.68145956607401</v>
      </c>
      <c r="H8" s="76">
        <v>-325.06231773081902</v>
      </c>
      <c r="I8" s="76">
        <v>-361.16709591551</v>
      </c>
      <c r="J8" s="76">
        <v>-210.91022964509301</v>
      </c>
      <c r="L8" s="22" t="s">
        <v>550</v>
      </c>
      <c r="M8" s="76">
        <v>13876.1729828227</v>
      </c>
      <c r="N8" s="76">
        <v>12970.500031602001</v>
      </c>
      <c r="O8" s="76">
        <v>11878.6926413618</v>
      </c>
      <c r="P8" s="76">
        <v>10659.898469854901</v>
      </c>
      <c r="Q8" s="76">
        <v>9365.3201935187699</v>
      </c>
      <c r="R8" s="76">
        <v>7823.5024426080699</v>
      </c>
      <c r="S8" s="76">
        <v>6214.4692993952394</v>
      </c>
      <c r="T8" s="76">
        <v>3969.7845671355403</v>
      </c>
      <c r="V8" s="297" t="s">
        <v>544</v>
      </c>
      <c r="W8" s="297"/>
      <c r="X8" s="297" t="s">
        <v>545</v>
      </c>
      <c r="Y8" s="297"/>
    </row>
    <row r="9" spans="2:25" x14ac:dyDescent="0.35">
      <c r="B9" s="2">
        <v>1</v>
      </c>
      <c r="C9" s="76">
        <v>-215.90734303380802</v>
      </c>
      <c r="D9" s="76">
        <v>-167.019155840379</v>
      </c>
      <c r="E9" s="76">
        <v>-280.539612609904</v>
      </c>
      <c r="F9" s="76">
        <v>-254.57803618067197</v>
      </c>
      <c r="G9" s="76">
        <v>-365.80841686937202</v>
      </c>
      <c r="H9" s="76">
        <v>-315.379611074678</v>
      </c>
      <c r="I9" s="76">
        <v>-265.74241561428698</v>
      </c>
      <c r="J9" s="76">
        <v>-177.570656055504</v>
      </c>
      <c r="L9" s="2">
        <v>1</v>
      </c>
      <c r="M9" s="76">
        <v>13981.9720127892</v>
      </c>
      <c r="N9" s="76">
        <v>13137.8037346975</v>
      </c>
      <c r="O9" s="76">
        <v>11915.491847376301</v>
      </c>
      <c r="P9" s="76">
        <v>10671.083061487199</v>
      </c>
      <c r="Q9" s="76">
        <v>9381.3720608713302</v>
      </c>
      <c r="R9" s="76">
        <v>7981.4912957623901</v>
      </c>
      <c r="S9" s="76">
        <v>6352.8520075366505</v>
      </c>
      <c r="T9" s="76">
        <v>4087.2634445552499</v>
      </c>
      <c r="V9" s="2" t="s">
        <v>546</v>
      </c>
      <c r="W9" s="6">
        <v>33000</v>
      </c>
      <c r="X9" s="61" t="s">
        <v>546</v>
      </c>
      <c r="Y9" s="6">
        <v>30000</v>
      </c>
    </row>
    <row r="10" spans="2:25" x14ac:dyDescent="0.35">
      <c r="B10" s="2">
        <v>2</v>
      </c>
      <c r="C10" s="76">
        <v>182.98756719809299</v>
      </c>
      <c r="D10" s="76">
        <v>67.9970628831894</v>
      </c>
      <c r="E10" s="76">
        <v>141.194907626542</v>
      </c>
      <c r="F10" s="76">
        <v>101.60454071473599</v>
      </c>
      <c r="G10" s="76">
        <v>87.379322797756998</v>
      </c>
      <c r="H10" s="76">
        <v>134.945064117947</v>
      </c>
      <c r="I10" s="76">
        <v>148.491443571601</v>
      </c>
      <c r="J10" s="76">
        <v>186.527709927807</v>
      </c>
      <c r="L10" s="2">
        <v>2</v>
      </c>
      <c r="M10" s="76">
        <v>14367.2576645563</v>
      </c>
      <c r="N10" s="76">
        <v>13382.973323792799</v>
      </c>
      <c r="O10" s="76">
        <v>12381.1872351493</v>
      </c>
      <c r="P10" s="76">
        <v>11170.675807506901</v>
      </c>
      <c r="Q10" s="76">
        <v>9899.0352644943305</v>
      </c>
      <c r="R10" s="76">
        <v>8501.8201501002295</v>
      </c>
      <c r="S10" s="76">
        <v>6903.1384141083909</v>
      </c>
      <c r="T10" s="76">
        <v>4787.4454436984797</v>
      </c>
      <c r="V10" s="2" t="s">
        <v>518</v>
      </c>
      <c r="W10" s="6">
        <v>1</v>
      </c>
      <c r="X10" s="61" t="s">
        <v>518</v>
      </c>
      <c r="Y10" s="6">
        <v>3</v>
      </c>
    </row>
    <row r="11" spans="2:25" x14ac:dyDescent="0.35">
      <c r="B11" s="2">
        <v>3</v>
      </c>
      <c r="C11" s="76">
        <v>104.631833612986</v>
      </c>
      <c r="D11" s="76">
        <v>164.877470863827</v>
      </c>
      <c r="E11" s="76">
        <v>193.14654709176401</v>
      </c>
      <c r="F11" s="76">
        <v>205.46892859864298</v>
      </c>
      <c r="G11" s="76">
        <v>241.06914149474798</v>
      </c>
      <c r="H11" s="76">
        <v>201.73072220516798</v>
      </c>
      <c r="I11" s="76">
        <v>202.31596268665001</v>
      </c>
      <c r="J11" s="76">
        <v>162.93094694944</v>
      </c>
      <c r="L11" s="2">
        <v>3</v>
      </c>
      <c r="M11" s="76">
        <v>14298.474977174101</v>
      </c>
      <c r="N11" s="76">
        <v>13715.219904813501</v>
      </c>
      <c r="O11" s="76">
        <v>12659.0127987122</v>
      </c>
      <c r="P11" s="76">
        <v>11514.638892786301</v>
      </c>
      <c r="Q11" s="76">
        <v>10302.361982999</v>
      </c>
      <c r="R11" s="76">
        <v>8899.7958193561299</v>
      </c>
      <c r="S11" s="76">
        <v>7203.0349024324905</v>
      </c>
      <c r="T11" s="76">
        <v>4994.0677721783304</v>
      </c>
      <c r="U11" s="110"/>
      <c r="V11" s="297" t="s">
        <v>547</v>
      </c>
      <c r="W11" s="297"/>
      <c r="X11" s="297"/>
      <c r="Y11" s="297"/>
    </row>
    <row r="12" spans="2:25" x14ac:dyDescent="0.35">
      <c r="B12" s="2">
        <v>4</v>
      </c>
      <c r="C12" s="76">
        <v>25.954938529546002</v>
      </c>
      <c r="D12" s="76">
        <v>43.294071503756001</v>
      </c>
      <c r="E12" s="76">
        <v>88.330530135480501</v>
      </c>
      <c r="F12" s="76">
        <v>89.584119963320489</v>
      </c>
      <c r="G12" s="76">
        <v>176.04621760545101</v>
      </c>
      <c r="H12" s="76">
        <v>117.02233340490599</v>
      </c>
      <c r="I12" s="76">
        <v>47.325731717782396</v>
      </c>
      <c r="J12" s="76">
        <v>-50.092107749196998</v>
      </c>
      <c r="L12" s="2">
        <v>4</v>
      </c>
      <c r="M12" s="76">
        <v>14756.180707289201</v>
      </c>
      <c r="N12" s="76">
        <v>13939.212439107001</v>
      </c>
      <c r="O12" s="76">
        <v>13019.572413706201</v>
      </c>
      <c r="P12" s="76">
        <v>11924.309415399</v>
      </c>
      <c r="Q12" s="76">
        <v>10829.476783369699</v>
      </c>
      <c r="R12" s="76">
        <v>9442.9241573894706</v>
      </c>
      <c r="S12" s="76">
        <v>7763.5759982504396</v>
      </c>
      <c r="T12" s="76">
        <v>5354.0846318701597</v>
      </c>
      <c r="V12" s="2" t="s">
        <v>531</v>
      </c>
      <c r="W12" s="111">
        <f>W9+INDEX(C8:J13,MATCH(W10,B8:B13,0),MATCH(W7,C7:J7,0))</f>
        <v>32832.980844159618</v>
      </c>
      <c r="X12" s="2" t="s">
        <v>531</v>
      </c>
      <c r="Y12" s="111">
        <f>Y9+INDEX(C8:J13,MATCH(Y10,B8:B13,0),MATCH(W7,C7:J7,0))</f>
        <v>30164.877470863827</v>
      </c>
    </row>
    <row r="13" spans="2:25" x14ac:dyDescent="0.35">
      <c r="B13" s="22" t="s">
        <v>549</v>
      </c>
      <c r="C13" s="76">
        <v>445.53092034615599</v>
      </c>
      <c r="D13" s="76">
        <v>295.358429618586</v>
      </c>
      <c r="E13" s="76">
        <v>170.579674132973</v>
      </c>
      <c r="F13" s="76">
        <v>56.6931066754629</v>
      </c>
      <c r="G13" s="76">
        <v>178.87487164441799</v>
      </c>
      <c r="H13" s="76">
        <v>157.99271252681299</v>
      </c>
      <c r="I13" s="76">
        <v>24.593587106154498</v>
      </c>
      <c r="J13" s="76">
        <v>-31.582514401897598</v>
      </c>
      <c r="L13" s="22" t="s">
        <v>549</v>
      </c>
      <c r="M13" s="76">
        <v>14692.405680117401</v>
      </c>
      <c r="N13" s="76">
        <v>14087.398802237498</v>
      </c>
      <c r="O13" s="76">
        <v>13082.378111178899</v>
      </c>
      <c r="P13" s="76">
        <v>12030.6966508518</v>
      </c>
      <c r="Q13" s="76">
        <v>10978.5344828693</v>
      </c>
      <c r="R13" s="76">
        <v>9626.0528930698001</v>
      </c>
      <c r="S13" s="76">
        <v>8026.3081696173303</v>
      </c>
      <c r="T13" s="76">
        <v>5453.2365254063898</v>
      </c>
      <c r="V13" s="2" t="s">
        <v>532</v>
      </c>
      <c r="W13" s="111">
        <f>INDEX(M8:T13,MATCH(W10,L8:L13,0),MATCH(W7,M7:T7,0))</f>
        <v>13137.8037346975</v>
      </c>
      <c r="X13" s="2" t="s">
        <v>532</v>
      </c>
      <c r="Y13" s="111">
        <f>INDEX(M8:T13,MATCH(Y10,L8:L13,0),MATCH(W7,M7:T7,0))</f>
        <v>13715.219904813501</v>
      </c>
    </row>
    <row r="14" spans="2:25" x14ac:dyDescent="0.35">
      <c r="B14" s="22" t="s">
        <v>202</v>
      </c>
      <c r="C14" s="76">
        <v>19.862187614403801</v>
      </c>
      <c r="D14" s="76">
        <v>35.163294385864901</v>
      </c>
      <c r="E14" s="76">
        <v>36.310755751900196</v>
      </c>
      <c r="F14" s="76">
        <v>36.049219799598596</v>
      </c>
      <c r="G14" s="76">
        <v>35.4044036154963</v>
      </c>
      <c r="H14" s="76">
        <v>35.0038384968706</v>
      </c>
      <c r="I14" s="76">
        <v>33.356697624352201</v>
      </c>
      <c r="J14" s="76">
        <v>30.545193978879297</v>
      </c>
      <c r="L14" s="22" t="s">
        <v>202</v>
      </c>
      <c r="M14" s="76">
        <v>14650.366069602002</v>
      </c>
      <c r="N14" s="76">
        <v>13594.442355217001</v>
      </c>
      <c r="O14" s="76">
        <v>12512.3642141194</v>
      </c>
      <c r="P14" s="76">
        <v>11335.087116753699</v>
      </c>
      <c r="Q14" s="76">
        <v>10122.539799013401</v>
      </c>
      <c r="R14" s="76">
        <v>8727.30556781614</v>
      </c>
      <c r="S14" s="76">
        <v>7077.9370533310503</v>
      </c>
      <c r="T14" s="76">
        <v>4831.4944771627406</v>
      </c>
      <c r="V14" s="2" t="s">
        <v>553</v>
      </c>
      <c r="W14" s="68">
        <f>1-Y14</f>
        <v>0.5558608470580173</v>
      </c>
      <c r="X14" s="2" t="s">
        <v>554</v>
      </c>
      <c r="Y14" s="68">
        <f>_xlfn.NORM.DIST(0,W12-Y12,SQRT(W13^2+Y13^2),TRUE)</f>
        <v>0.44413915294198275</v>
      </c>
    </row>
    <row r="17" spans="2:20" x14ac:dyDescent="0.35">
      <c r="C17" s="235" t="s">
        <v>540</v>
      </c>
      <c r="D17" s="235"/>
      <c r="E17" s="235"/>
      <c r="F17" s="235"/>
      <c r="G17" s="235"/>
      <c r="H17" s="235"/>
      <c r="I17" s="235"/>
      <c r="J17" s="235"/>
      <c r="M17" s="235" t="s">
        <v>541</v>
      </c>
      <c r="N17" s="235"/>
      <c r="O17" s="235"/>
      <c r="P17" s="235"/>
      <c r="Q17" s="235"/>
      <c r="R17" s="235"/>
      <c r="S17" s="235"/>
      <c r="T17" s="235"/>
    </row>
    <row r="18" spans="2:20" x14ac:dyDescent="0.35">
      <c r="C18" s="111" t="s">
        <v>533</v>
      </c>
      <c r="D18" s="111" t="s">
        <v>503</v>
      </c>
      <c r="E18" s="111" t="s">
        <v>504</v>
      </c>
      <c r="F18" s="111" t="s">
        <v>505</v>
      </c>
      <c r="G18" s="111" t="s">
        <v>506</v>
      </c>
      <c r="H18" s="111" t="s">
        <v>507</v>
      </c>
      <c r="I18" s="111" t="s">
        <v>508</v>
      </c>
      <c r="J18" s="111" t="s">
        <v>510</v>
      </c>
      <c r="M18" s="111" t="s">
        <v>533</v>
      </c>
      <c r="N18" s="111" t="s">
        <v>503</v>
      </c>
      <c r="O18" s="111" t="s">
        <v>504</v>
      </c>
      <c r="P18" s="111" t="s">
        <v>505</v>
      </c>
      <c r="Q18" s="111" t="s">
        <v>506</v>
      </c>
      <c r="R18" s="111" t="s">
        <v>507</v>
      </c>
      <c r="S18" s="111" t="s">
        <v>508</v>
      </c>
      <c r="T18" s="111" t="s">
        <v>510</v>
      </c>
    </row>
    <row r="19" spans="2:20" x14ac:dyDescent="0.35">
      <c r="B19" s="2" t="s">
        <v>531</v>
      </c>
      <c r="C19" s="76">
        <v>518.93743058126597</v>
      </c>
      <c r="D19" s="76">
        <v>520.95337788871802</v>
      </c>
      <c r="E19" s="76">
        <v>512.16617392409307</v>
      </c>
      <c r="F19" s="76">
        <v>527.20401696391798</v>
      </c>
      <c r="G19" s="76">
        <v>491.56920435834797</v>
      </c>
      <c r="H19" s="76">
        <v>487.01509348952402</v>
      </c>
      <c r="I19" s="76">
        <v>488.16144067638197</v>
      </c>
      <c r="J19" s="76">
        <v>547.11067952866699</v>
      </c>
      <c r="K19" s="110"/>
      <c r="L19" s="111" t="s">
        <v>531</v>
      </c>
      <c r="M19" s="76">
        <v>-196.966311566413</v>
      </c>
      <c r="N19" s="76">
        <v>-179.707700327862</v>
      </c>
      <c r="O19" s="76">
        <v>-178.85692198458102</v>
      </c>
      <c r="P19" s="76">
        <v>-180.12388607673699</v>
      </c>
      <c r="Q19" s="76">
        <v>-175.78586429212899</v>
      </c>
      <c r="R19" s="76">
        <v>-175.011990604766</v>
      </c>
      <c r="S19" s="76">
        <v>-179.89805879923401</v>
      </c>
      <c r="T19" s="76">
        <v>-218.59700983628198</v>
      </c>
    </row>
    <row r="20" spans="2:20" x14ac:dyDescent="0.35">
      <c r="B20" s="2" t="s">
        <v>532</v>
      </c>
      <c r="C20" s="76">
        <v>5688.8806585592001</v>
      </c>
      <c r="D20" s="76">
        <v>5669.6209149064107</v>
      </c>
      <c r="E20" s="76">
        <v>5609.92830313168</v>
      </c>
      <c r="F20" s="76">
        <v>5614.6757049368798</v>
      </c>
      <c r="G20" s="76">
        <v>5482.3481340171202</v>
      </c>
      <c r="H20" s="76">
        <v>5386.33597180178</v>
      </c>
      <c r="I20" s="76">
        <v>5265.8972527393307</v>
      </c>
      <c r="J20" s="76">
        <v>4867.7044933355701</v>
      </c>
      <c r="K20" s="110"/>
      <c r="L20" s="111" t="s">
        <v>532</v>
      </c>
      <c r="M20" s="76">
        <v>4251.2529281931202</v>
      </c>
      <c r="N20" s="76">
        <v>4253.6877456212997</v>
      </c>
      <c r="O20" s="76">
        <v>4218.35068099815</v>
      </c>
      <c r="P20" s="76">
        <v>4201.5664257929402</v>
      </c>
      <c r="Q20" s="76">
        <v>4141.2820010616006</v>
      </c>
      <c r="R20" s="76">
        <v>4090.2444185430199</v>
      </c>
      <c r="S20" s="76">
        <v>4006.55804141209</v>
      </c>
      <c r="T20" s="76">
        <v>3731.3467821366503</v>
      </c>
    </row>
    <row r="21" spans="2:20" x14ac:dyDescent="0.35">
      <c r="C21" s="353" t="s">
        <v>538</v>
      </c>
      <c r="D21" s="353"/>
      <c r="E21" s="353"/>
      <c r="F21" s="353"/>
      <c r="G21" s="353"/>
      <c r="H21" s="353"/>
      <c r="I21" s="353"/>
      <c r="J21" s="353"/>
      <c r="K21" s="110"/>
      <c r="L21" s="110"/>
      <c r="M21" s="353" t="s">
        <v>538</v>
      </c>
      <c r="N21" s="353"/>
      <c r="O21" s="353"/>
      <c r="P21" s="353"/>
      <c r="Q21" s="353"/>
      <c r="R21" s="353"/>
      <c r="S21" s="353"/>
      <c r="T21" s="353"/>
    </row>
    <row r="22" spans="2:20" x14ac:dyDescent="0.35">
      <c r="C22" s="111" t="s">
        <v>533</v>
      </c>
      <c r="D22" s="111" t="s">
        <v>503</v>
      </c>
      <c r="E22" s="111" t="s">
        <v>504</v>
      </c>
      <c r="F22" s="111" t="s">
        <v>505</v>
      </c>
      <c r="G22" s="111" t="s">
        <v>506</v>
      </c>
      <c r="H22" s="111" t="s">
        <v>507</v>
      </c>
      <c r="I22" s="111" t="s">
        <v>508</v>
      </c>
      <c r="J22" s="111" t="s">
        <v>510</v>
      </c>
      <c r="K22" s="110"/>
      <c r="L22" s="110"/>
      <c r="M22" s="111" t="s">
        <v>533</v>
      </c>
      <c r="N22" s="111" t="s">
        <v>503</v>
      </c>
      <c r="O22" s="111" t="s">
        <v>504</v>
      </c>
      <c r="P22" s="111" t="s">
        <v>505</v>
      </c>
      <c r="Q22" s="111" t="s">
        <v>506</v>
      </c>
      <c r="R22" s="111" t="s">
        <v>507</v>
      </c>
      <c r="S22" s="111" t="s">
        <v>508</v>
      </c>
      <c r="T22" s="111" t="s">
        <v>510</v>
      </c>
    </row>
    <row r="23" spans="2:20" x14ac:dyDescent="0.35">
      <c r="B23" s="2" t="s">
        <v>531</v>
      </c>
      <c r="C23" s="112"/>
      <c r="D23" s="76">
        <v>405.57663125948397</v>
      </c>
      <c r="E23" s="76">
        <v>406.28090806432704</v>
      </c>
      <c r="F23" s="76">
        <v>508.38507929417</v>
      </c>
      <c r="G23" s="76">
        <v>414.12657728706597</v>
      </c>
      <c r="H23" s="76">
        <v>318.18723266013296</v>
      </c>
      <c r="I23" s="76">
        <v>257.17638562917398</v>
      </c>
      <c r="J23" s="76">
        <v>-97.077990330039896</v>
      </c>
      <c r="K23" s="110"/>
      <c r="L23" s="111" t="s">
        <v>531</v>
      </c>
      <c r="M23" s="112"/>
      <c r="N23" s="76">
        <v>-241.952827683865</v>
      </c>
      <c r="O23" s="76">
        <v>-224.09622482102299</v>
      </c>
      <c r="P23" s="76">
        <v>-240.84485029806402</v>
      </c>
      <c r="Q23" s="76">
        <v>-263.74212975636402</v>
      </c>
      <c r="R23" s="76">
        <v>-255.21546516310897</v>
      </c>
      <c r="S23" s="76">
        <v>-335.79793397598598</v>
      </c>
      <c r="T23" s="76">
        <v>-272.85997096476098</v>
      </c>
    </row>
    <row r="24" spans="2:20" x14ac:dyDescent="0.35">
      <c r="B24" s="2" t="s">
        <v>532</v>
      </c>
      <c r="C24" s="112"/>
      <c r="D24" s="76">
        <v>5518.18705965555</v>
      </c>
      <c r="E24" s="76">
        <v>5521.2511311595399</v>
      </c>
      <c r="F24" s="76">
        <v>5574.2476747140799</v>
      </c>
      <c r="G24" s="76">
        <v>5402.3482446125099</v>
      </c>
      <c r="H24" s="76">
        <v>5221.4600710306495</v>
      </c>
      <c r="I24" s="76">
        <v>4962.1411357093502</v>
      </c>
      <c r="J24" s="76">
        <v>3895.0072590703799</v>
      </c>
      <c r="K24" s="110"/>
      <c r="L24" s="111" t="s">
        <v>532</v>
      </c>
      <c r="M24" s="112"/>
      <c r="N24" s="76">
        <v>3993.2510362829398</v>
      </c>
      <c r="O24" s="76">
        <v>3899.1928786721801</v>
      </c>
      <c r="P24" s="76">
        <v>3870.87142441177</v>
      </c>
      <c r="Q24" s="76">
        <v>3754.8627434899104</v>
      </c>
      <c r="R24" s="76">
        <v>3613.9685936463502</v>
      </c>
      <c r="S24" s="76">
        <v>3390.08452865655</v>
      </c>
      <c r="T24" s="76">
        <v>3287.3801412312</v>
      </c>
    </row>
    <row r="25" spans="2:20" x14ac:dyDescent="0.35">
      <c r="C25" s="353" t="s">
        <v>534</v>
      </c>
      <c r="D25" s="353"/>
      <c r="E25" s="353"/>
      <c r="F25" s="353"/>
      <c r="G25" s="353"/>
      <c r="H25" s="353"/>
      <c r="I25" s="353"/>
      <c r="J25" s="353"/>
      <c r="K25" s="110"/>
      <c r="L25" s="110"/>
      <c r="M25" s="353" t="s">
        <v>534</v>
      </c>
      <c r="N25" s="353"/>
      <c r="O25" s="353"/>
      <c r="P25" s="353"/>
      <c r="Q25" s="353"/>
      <c r="R25" s="353"/>
      <c r="S25" s="353"/>
      <c r="T25" s="353"/>
    </row>
    <row r="26" spans="2:20" x14ac:dyDescent="0.35">
      <c r="C26" s="111" t="s">
        <v>533</v>
      </c>
      <c r="D26" s="111" t="s">
        <v>503</v>
      </c>
      <c r="E26" s="111" t="s">
        <v>504</v>
      </c>
      <c r="F26" s="111" t="s">
        <v>505</v>
      </c>
      <c r="G26" s="111" t="s">
        <v>506</v>
      </c>
      <c r="H26" s="111" t="s">
        <v>507</v>
      </c>
      <c r="I26" s="111" t="s">
        <v>508</v>
      </c>
      <c r="J26" s="111" t="s">
        <v>510</v>
      </c>
      <c r="K26" s="110"/>
      <c r="L26" s="110"/>
      <c r="M26" s="111" t="s">
        <v>533</v>
      </c>
      <c r="N26" s="111" t="s">
        <v>503</v>
      </c>
      <c r="O26" s="111" t="s">
        <v>504</v>
      </c>
      <c r="P26" s="111" t="s">
        <v>505</v>
      </c>
      <c r="Q26" s="111" t="s">
        <v>506</v>
      </c>
      <c r="R26" s="111" t="s">
        <v>507</v>
      </c>
      <c r="S26" s="111" t="s">
        <v>508</v>
      </c>
      <c r="T26" s="111" t="s">
        <v>510</v>
      </c>
    </row>
    <row r="27" spans="2:20" x14ac:dyDescent="0.35">
      <c r="B27" s="2" t="s">
        <v>531</v>
      </c>
      <c r="C27" s="112"/>
      <c r="D27" s="76">
        <v>486.93339925948004</v>
      </c>
      <c r="E27" s="76">
        <v>460.01541245057905</v>
      </c>
      <c r="F27" s="76">
        <v>477.89883733078602</v>
      </c>
      <c r="G27" s="76">
        <v>403.48543001502497</v>
      </c>
      <c r="H27" s="76">
        <v>365.82421311614399</v>
      </c>
      <c r="I27" s="76">
        <v>312.92121974941296</v>
      </c>
      <c r="J27" s="76">
        <v>127.72011822118301</v>
      </c>
      <c r="K27" s="110"/>
      <c r="L27" s="111" t="s">
        <v>531</v>
      </c>
      <c r="M27" s="112"/>
      <c r="N27" s="76">
        <v>-206.35223533348702</v>
      </c>
      <c r="O27" s="76">
        <v>-221.07291398284801</v>
      </c>
      <c r="P27" s="76">
        <v>-218.91119643878901</v>
      </c>
      <c r="Q27" s="76">
        <v>-238.22266172715598</v>
      </c>
      <c r="R27" s="76">
        <v>-265.32928088171502</v>
      </c>
      <c r="S27" s="76">
        <v>-295.33837964467199</v>
      </c>
      <c r="T27" s="76">
        <v>-258.44534656442602</v>
      </c>
    </row>
    <row r="28" spans="2:20" x14ac:dyDescent="0.35">
      <c r="B28" s="2" t="s">
        <v>532</v>
      </c>
      <c r="C28" s="112"/>
      <c r="D28" s="76">
        <v>5624.6420671942897</v>
      </c>
      <c r="E28" s="76">
        <v>5555.22439112958</v>
      </c>
      <c r="F28" s="76">
        <v>5550.04787001358</v>
      </c>
      <c r="G28" s="76">
        <v>5357.2527933928795</v>
      </c>
      <c r="H28" s="76">
        <v>5240.2461638703899</v>
      </c>
      <c r="I28" s="76">
        <v>5067.3392070604996</v>
      </c>
      <c r="J28" s="76">
        <v>4143.0204318725901</v>
      </c>
      <c r="K28" s="110"/>
      <c r="L28" s="111" t="s">
        <v>532</v>
      </c>
      <c r="M28" s="112"/>
      <c r="N28" s="76">
        <v>4059.6698045495204</v>
      </c>
      <c r="O28" s="76">
        <v>3954.4459380429898</v>
      </c>
      <c r="P28" s="76">
        <v>3898.1899619096998</v>
      </c>
      <c r="Q28" s="76">
        <v>3776.5378600487402</v>
      </c>
      <c r="R28" s="76">
        <v>3647.5209588676203</v>
      </c>
      <c r="S28" s="76">
        <v>3467.6368156665903</v>
      </c>
      <c r="T28" s="76">
        <v>3297.5356955446996</v>
      </c>
    </row>
    <row r="29" spans="2:20" x14ac:dyDescent="0.35">
      <c r="C29" s="354" t="s">
        <v>535</v>
      </c>
      <c r="D29" s="355"/>
      <c r="E29" s="355"/>
      <c r="F29" s="355"/>
      <c r="G29" s="355"/>
      <c r="H29" s="355"/>
      <c r="I29" s="355"/>
      <c r="J29" s="356"/>
      <c r="K29" s="110"/>
      <c r="L29" s="110"/>
      <c r="M29" s="353" t="s">
        <v>535</v>
      </c>
      <c r="N29" s="353"/>
      <c r="O29" s="353"/>
      <c r="P29" s="353"/>
      <c r="Q29" s="353"/>
      <c r="R29" s="353"/>
      <c r="S29" s="353"/>
      <c r="T29" s="353"/>
    </row>
    <row r="30" spans="2:20" x14ac:dyDescent="0.35">
      <c r="C30" s="111" t="s">
        <v>533</v>
      </c>
      <c r="D30" s="111" t="s">
        <v>503</v>
      </c>
      <c r="E30" s="111" t="s">
        <v>504</v>
      </c>
      <c r="F30" s="111" t="s">
        <v>505</v>
      </c>
      <c r="G30" s="111" t="s">
        <v>506</v>
      </c>
      <c r="H30" s="111" t="s">
        <v>507</v>
      </c>
      <c r="I30" s="111" t="s">
        <v>508</v>
      </c>
      <c r="J30" s="111" t="s">
        <v>510</v>
      </c>
      <c r="K30" s="110"/>
      <c r="L30" s="110"/>
      <c r="M30" s="111" t="s">
        <v>533</v>
      </c>
      <c r="N30" s="111" t="s">
        <v>503</v>
      </c>
      <c r="O30" s="111" t="s">
        <v>504</v>
      </c>
      <c r="P30" s="111" t="s">
        <v>505</v>
      </c>
      <c r="Q30" s="111" t="s">
        <v>506</v>
      </c>
      <c r="R30" s="111" t="s">
        <v>507</v>
      </c>
      <c r="S30" s="111" t="s">
        <v>508</v>
      </c>
      <c r="T30" s="111" t="s">
        <v>510</v>
      </c>
    </row>
    <row r="31" spans="2:20" x14ac:dyDescent="0.35">
      <c r="B31" s="2" t="s">
        <v>531</v>
      </c>
      <c r="C31" s="112"/>
      <c r="D31" s="76">
        <v>556.36807023248207</v>
      </c>
      <c r="E31" s="76">
        <v>539.08859456428809</v>
      </c>
      <c r="F31" s="76">
        <v>535.72159672466705</v>
      </c>
      <c r="G31" s="76">
        <v>491.66724698813101</v>
      </c>
      <c r="H31" s="76">
        <v>539.71790847513603</v>
      </c>
      <c r="I31" s="76">
        <v>517.38823075769494</v>
      </c>
      <c r="J31" s="76">
        <v>697.95060981286599</v>
      </c>
      <c r="K31" s="110"/>
      <c r="L31" s="111" t="s">
        <v>531</v>
      </c>
      <c r="M31" s="112"/>
      <c r="N31" s="76">
        <v>-156.664935795497</v>
      </c>
      <c r="O31" s="76">
        <v>-153.96945163855798</v>
      </c>
      <c r="P31" s="76">
        <v>-182.33329003420599</v>
      </c>
      <c r="Q31" s="76">
        <v>-157.88745202401799</v>
      </c>
      <c r="R31" s="76">
        <v>-149.71421889450701</v>
      </c>
      <c r="S31" s="76">
        <v>-150.78037136496101</v>
      </c>
      <c r="T31" s="76">
        <v>-91.591182987987395</v>
      </c>
    </row>
    <row r="32" spans="2:20" x14ac:dyDescent="0.35">
      <c r="B32" s="2" t="s">
        <v>532</v>
      </c>
      <c r="C32" s="112"/>
      <c r="D32" s="76">
        <v>5755.80780810339</v>
      </c>
      <c r="E32" s="76">
        <v>5635.0096647485498</v>
      </c>
      <c r="F32" s="76">
        <v>5602.0524790968902</v>
      </c>
      <c r="G32" s="76">
        <v>5472.7610069613902</v>
      </c>
      <c r="H32" s="76">
        <v>5420.21040339723</v>
      </c>
      <c r="I32" s="76">
        <v>5284.9718031755001</v>
      </c>
      <c r="J32" s="76">
        <v>4978.8719631900904</v>
      </c>
      <c r="K32" s="110"/>
      <c r="L32" s="111" t="s">
        <v>532</v>
      </c>
      <c r="M32" s="112"/>
      <c r="N32" s="76">
        <v>4247.3558110368895</v>
      </c>
      <c r="O32" s="76">
        <v>4152.3163589181204</v>
      </c>
      <c r="P32" s="76">
        <v>4109.5035222055794</v>
      </c>
      <c r="Q32" s="76">
        <v>4034.5425512798301</v>
      </c>
      <c r="R32" s="76">
        <v>3947.2812644452297</v>
      </c>
      <c r="S32" s="76">
        <v>3836.2265473075504</v>
      </c>
      <c r="T32" s="76">
        <v>3590.8567155667597</v>
      </c>
    </row>
    <row r="33" spans="2:20" x14ac:dyDescent="0.35">
      <c r="C33" s="354" t="s">
        <v>536</v>
      </c>
      <c r="D33" s="355"/>
      <c r="E33" s="355"/>
      <c r="F33" s="355"/>
      <c r="G33" s="355"/>
      <c r="H33" s="355"/>
      <c r="I33" s="355"/>
      <c r="J33" s="356"/>
      <c r="K33" s="110"/>
      <c r="L33" s="110"/>
      <c r="M33" s="353" t="s">
        <v>536</v>
      </c>
      <c r="N33" s="353"/>
      <c r="O33" s="353"/>
      <c r="P33" s="353"/>
      <c r="Q33" s="353"/>
      <c r="R33" s="353"/>
      <c r="S33" s="353"/>
      <c r="T33" s="353"/>
    </row>
    <row r="34" spans="2:20" x14ac:dyDescent="0.35">
      <c r="C34" s="111" t="s">
        <v>533</v>
      </c>
      <c r="D34" s="111" t="s">
        <v>503</v>
      </c>
      <c r="E34" s="111" t="s">
        <v>504</v>
      </c>
      <c r="F34" s="111" t="s">
        <v>505</v>
      </c>
      <c r="G34" s="111" t="s">
        <v>506</v>
      </c>
      <c r="H34" s="111" t="s">
        <v>507</v>
      </c>
      <c r="I34" s="111" t="s">
        <v>508</v>
      </c>
      <c r="J34" s="111" t="s">
        <v>510</v>
      </c>
      <c r="K34" s="110"/>
      <c r="L34" s="110"/>
      <c r="M34" s="111" t="s">
        <v>533</v>
      </c>
      <c r="N34" s="111" t="s">
        <v>503</v>
      </c>
      <c r="O34" s="111" t="s">
        <v>504</v>
      </c>
      <c r="P34" s="111" t="s">
        <v>505</v>
      </c>
      <c r="Q34" s="111" t="s">
        <v>506</v>
      </c>
      <c r="R34" s="111" t="s">
        <v>507</v>
      </c>
      <c r="S34" s="111" t="s">
        <v>508</v>
      </c>
      <c r="T34" s="111" t="s">
        <v>510</v>
      </c>
    </row>
    <row r="35" spans="2:20" x14ac:dyDescent="0.35">
      <c r="B35" s="2" t="s">
        <v>531</v>
      </c>
      <c r="C35" s="112"/>
      <c r="D35" s="76">
        <v>530.58517364311899</v>
      </c>
      <c r="E35" s="76">
        <v>560.69335287065394</v>
      </c>
      <c r="F35" s="76">
        <v>565.61714597392597</v>
      </c>
      <c r="G35" s="76">
        <v>594.65911887767606</v>
      </c>
      <c r="H35" s="76">
        <v>562.716594952901</v>
      </c>
      <c r="I35" s="76">
        <v>603.251085717058</v>
      </c>
      <c r="J35" s="76">
        <v>670.86960470154702</v>
      </c>
      <c r="K35" s="110"/>
      <c r="L35" s="111" t="s">
        <v>531</v>
      </c>
      <c r="M35" s="112"/>
      <c r="N35" s="76">
        <v>-168.81728859036301</v>
      </c>
      <c r="O35" s="76">
        <v>-155.23291321969901</v>
      </c>
      <c r="P35" s="76">
        <v>-155.31306437223898</v>
      </c>
      <c r="Q35" s="76">
        <v>-123.67604441822799</v>
      </c>
      <c r="R35" s="76">
        <v>-129.75708777346298</v>
      </c>
      <c r="S35" s="76">
        <v>-104.28780559215301</v>
      </c>
      <c r="T35" s="76">
        <v>-80.451532898922892</v>
      </c>
    </row>
    <row r="36" spans="2:20" x14ac:dyDescent="0.35">
      <c r="B36" s="2" t="s">
        <v>532</v>
      </c>
      <c r="C36" s="112"/>
      <c r="D36" s="76">
        <v>5693.0169389007897</v>
      </c>
      <c r="E36" s="76">
        <v>5651.4284543098902</v>
      </c>
      <c r="F36" s="76">
        <v>5637.1528991424202</v>
      </c>
      <c r="G36" s="76">
        <v>5577.9534203309604</v>
      </c>
      <c r="H36" s="76">
        <v>5480.9949484722001</v>
      </c>
      <c r="I36" s="76">
        <v>5356.7803764678201</v>
      </c>
      <c r="J36" s="76">
        <v>5171.9107445899599</v>
      </c>
      <c r="K36" s="110"/>
      <c r="L36" s="111" t="s">
        <v>532</v>
      </c>
      <c r="M36" s="112"/>
      <c r="N36" s="76">
        <v>4251.2203841917899</v>
      </c>
      <c r="O36" s="76">
        <v>4243.5644708557102</v>
      </c>
      <c r="P36" s="76">
        <v>4238.33884307688</v>
      </c>
      <c r="Q36" s="76">
        <v>4161.0475652889299</v>
      </c>
      <c r="R36" s="76">
        <v>4100.44459477481</v>
      </c>
      <c r="S36" s="76">
        <v>4003.3192580503601</v>
      </c>
      <c r="T36" s="76">
        <v>3715.5862227376902</v>
      </c>
    </row>
    <row r="37" spans="2:20" x14ac:dyDescent="0.35">
      <c r="C37" s="354" t="s">
        <v>537</v>
      </c>
      <c r="D37" s="355"/>
      <c r="E37" s="355"/>
      <c r="F37" s="355"/>
      <c r="G37" s="355"/>
      <c r="H37" s="355"/>
      <c r="I37" s="355"/>
      <c r="J37" s="356"/>
      <c r="K37" s="110"/>
      <c r="L37" s="110"/>
      <c r="M37" s="353" t="s">
        <v>537</v>
      </c>
      <c r="N37" s="353"/>
      <c r="O37" s="353"/>
      <c r="P37" s="353"/>
      <c r="Q37" s="353"/>
      <c r="R37" s="353"/>
      <c r="S37" s="353"/>
      <c r="T37" s="353"/>
    </row>
    <row r="38" spans="2:20" x14ac:dyDescent="0.35">
      <c r="C38" s="111" t="s">
        <v>533</v>
      </c>
      <c r="D38" s="111" t="s">
        <v>503</v>
      </c>
      <c r="E38" s="111" t="s">
        <v>504</v>
      </c>
      <c r="F38" s="111" t="s">
        <v>505</v>
      </c>
      <c r="G38" s="111" t="s">
        <v>506</v>
      </c>
      <c r="H38" s="111" t="s">
        <v>507</v>
      </c>
      <c r="I38" s="111" t="s">
        <v>508</v>
      </c>
      <c r="J38" s="111" t="s">
        <v>510</v>
      </c>
      <c r="K38" s="110"/>
      <c r="L38" s="110"/>
      <c r="M38" s="111" t="s">
        <v>533</v>
      </c>
      <c r="N38" s="111" t="s">
        <v>503</v>
      </c>
      <c r="O38" s="111" t="s">
        <v>504</v>
      </c>
      <c r="P38" s="111" t="s">
        <v>505</v>
      </c>
      <c r="Q38" s="111" t="s">
        <v>506</v>
      </c>
      <c r="R38" s="111" t="s">
        <v>507</v>
      </c>
      <c r="S38" s="111" t="s">
        <v>508</v>
      </c>
      <c r="T38" s="111" t="s">
        <v>510</v>
      </c>
    </row>
    <row r="39" spans="2:20" x14ac:dyDescent="0.35">
      <c r="B39" s="2" t="s">
        <v>531</v>
      </c>
      <c r="C39" s="112"/>
      <c r="D39" s="76">
        <v>577.04709713287207</v>
      </c>
      <c r="E39" s="76">
        <v>565.20885214757004</v>
      </c>
      <c r="F39" s="76">
        <v>582.68362374671506</v>
      </c>
      <c r="G39" s="76">
        <v>572.31653393414308</v>
      </c>
      <c r="H39" s="76">
        <v>593.99717335890705</v>
      </c>
      <c r="I39" s="76">
        <v>652.26898848453197</v>
      </c>
      <c r="J39" s="76">
        <v>732.689649335627</v>
      </c>
      <c r="K39" s="110"/>
      <c r="L39" s="111" t="s">
        <v>531</v>
      </c>
      <c r="M39" s="112"/>
      <c r="N39" s="76">
        <v>-174.62337264951501</v>
      </c>
      <c r="O39" s="76">
        <v>-168.67572798737001</v>
      </c>
      <c r="P39" s="76">
        <v>-159.381255262797</v>
      </c>
      <c r="Q39" s="76">
        <v>-156.78970170344201</v>
      </c>
      <c r="R39" s="76">
        <v>-131.07778936667401</v>
      </c>
      <c r="S39" s="76">
        <v>-128.04279461136301</v>
      </c>
      <c r="T39" s="76">
        <v>-302.51104906549398</v>
      </c>
    </row>
    <row r="40" spans="2:20" x14ac:dyDescent="0.35">
      <c r="B40" s="2" t="s">
        <v>532</v>
      </c>
      <c r="C40" s="112"/>
      <c r="D40" s="76">
        <v>5717.7191368085196</v>
      </c>
      <c r="E40" s="76">
        <v>5671.4432626473999</v>
      </c>
      <c r="F40" s="76">
        <v>5718.2093543332503</v>
      </c>
      <c r="G40" s="76">
        <v>5623.6573580949198</v>
      </c>
      <c r="H40" s="76">
        <v>5522.9266552926492</v>
      </c>
      <c r="I40" s="76">
        <v>5465.6003074812097</v>
      </c>
      <c r="J40" s="76">
        <v>5150.8308847441203</v>
      </c>
      <c r="K40" s="110"/>
      <c r="L40" s="111" t="s">
        <v>532</v>
      </c>
      <c r="M40" s="112"/>
      <c r="N40" s="76">
        <v>4368.5559479222693</v>
      </c>
      <c r="O40" s="76">
        <v>4415.6429379008205</v>
      </c>
      <c r="P40" s="76">
        <v>4453.10124155415</v>
      </c>
      <c r="Q40" s="76">
        <v>4461.1423606855606</v>
      </c>
      <c r="R40" s="76">
        <v>4490.1012359763399</v>
      </c>
      <c r="S40" s="76">
        <v>4496.89380231619</v>
      </c>
      <c r="T40" s="76">
        <v>4197.8258866857896</v>
      </c>
    </row>
    <row r="41" spans="2:20" x14ac:dyDescent="0.35">
      <c r="C41" s="353" t="s">
        <v>539</v>
      </c>
      <c r="D41" s="353"/>
      <c r="E41" s="353"/>
      <c r="F41" s="353"/>
      <c r="G41" s="353"/>
      <c r="H41" s="353"/>
      <c r="I41" s="353"/>
      <c r="J41" s="353"/>
      <c r="K41" s="110"/>
      <c r="L41" s="110"/>
      <c r="M41" s="353" t="s">
        <v>539</v>
      </c>
      <c r="N41" s="353"/>
      <c r="O41" s="353"/>
      <c r="P41" s="353"/>
      <c r="Q41" s="353"/>
      <c r="R41" s="353"/>
      <c r="S41" s="353"/>
      <c r="T41" s="353"/>
    </row>
    <row r="42" spans="2:20" x14ac:dyDescent="0.35">
      <c r="C42" s="111" t="s">
        <v>533</v>
      </c>
      <c r="D42" s="111" t="s">
        <v>503</v>
      </c>
      <c r="E42" s="111" t="s">
        <v>504</v>
      </c>
      <c r="F42" s="111" t="s">
        <v>505</v>
      </c>
      <c r="G42" s="111" t="s">
        <v>506</v>
      </c>
      <c r="H42" s="111" t="s">
        <v>507</v>
      </c>
      <c r="I42" s="111" t="s">
        <v>508</v>
      </c>
      <c r="J42" s="111" t="s">
        <v>510</v>
      </c>
      <c r="K42" s="110"/>
      <c r="L42" s="110"/>
      <c r="M42" s="111" t="s">
        <v>533</v>
      </c>
      <c r="N42" s="111" t="s">
        <v>503</v>
      </c>
      <c r="O42" s="111" t="s">
        <v>504</v>
      </c>
      <c r="P42" s="111" t="s">
        <v>505</v>
      </c>
      <c r="Q42" s="111" t="s">
        <v>506</v>
      </c>
      <c r="R42" s="111" t="s">
        <v>507</v>
      </c>
      <c r="S42" s="111" t="s">
        <v>508</v>
      </c>
      <c r="T42" s="111" t="s">
        <v>510</v>
      </c>
    </row>
    <row r="43" spans="2:20" x14ac:dyDescent="0.35">
      <c r="B43" s="2" t="s">
        <v>531</v>
      </c>
      <c r="C43" s="112"/>
      <c r="D43" s="76">
        <v>588.76042733791803</v>
      </c>
      <c r="E43" s="76">
        <v>582.05395271325904</v>
      </c>
      <c r="F43" s="76">
        <v>655.87688144765707</v>
      </c>
      <c r="G43" s="76">
        <v>600.36433935608602</v>
      </c>
      <c r="H43" s="76">
        <v>580.50077553733604</v>
      </c>
      <c r="I43" s="76">
        <v>670.86358136721105</v>
      </c>
      <c r="J43" s="76">
        <v>803.79373555431494</v>
      </c>
      <c r="K43" s="110"/>
      <c r="L43" s="111" t="s">
        <v>531</v>
      </c>
      <c r="M43" s="112"/>
      <c r="N43" s="76">
        <v>-164.517401462511</v>
      </c>
      <c r="O43" s="76">
        <v>-181.275064490256</v>
      </c>
      <c r="P43" s="76">
        <v>-165.591561341822</v>
      </c>
      <c r="Q43" s="76">
        <v>-159.19952542498498</v>
      </c>
      <c r="R43" s="76">
        <v>-100.014887875686</v>
      </c>
      <c r="S43" s="76">
        <v>-130.479046641938</v>
      </c>
      <c r="T43" s="76">
        <v>-288.59750000000003</v>
      </c>
    </row>
    <row r="44" spans="2:20" x14ac:dyDescent="0.35">
      <c r="B44" s="2" t="s">
        <v>532</v>
      </c>
      <c r="C44" s="112"/>
      <c r="D44" s="76">
        <v>5768.3136317893304</v>
      </c>
      <c r="E44" s="76">
        <v>5739.2591520310398</v>
      </c>
      <c r="F44" s="76">
        <v>5762.9593390084401</v>
      </c>
      <c r="G44" s="76">
        <v>5680.7634072594201</v>
      </c>
      <c r="H44" s="76">
        <v>5589.6594283637196</v>
      </c>
      <c r="I44" s="76">
        <v>5509.2910581342803</v>
      </c>
      <c r="J44" s="76">
        <v>5219.5027487816396</v>
      </c>
      <c r="K44" s="110"/>
      <c r="L44" s="111" t="s">
        <v>532</v>
      </c>
      <c r="M44" s="112"/>
      <c r="N44" s="76">
        <v>4561.5120828929694</v>
      </c>
      <c r="O44" s="76">
        <v>4524.4000801202901</v>
      </c>
      <c r="P44" s="76">
        <v>4545.8134022856102</v>
      </c>
      <c r="Q44" s="76">
        <v>4511.9465632081601</v>
      </c>
      <c r="R44" s="76">
        <v>4560.8222791578801</v>
      </c>
      <c r="S44" s="76">
        <v>4594.5776042050702</v>
      </c>
      <c r="T44" s="76">
        <v>4340.3682681209502</v>
      </c>
    </row>
  </sheetData>
  <mergeCells count="23">
    <mergeCell ref="C37:J37"/>
    <mergeCell ref="M37:T37"/>
    <mergeCell ref="C41:J41"/>
    <mergeCell ref="M41:T41"/>
    <mergeCell ref="C25:J25"/>
    <mergeCell ref="M25:T25"/>
    <mergeCell ref="C29:J29"/>
    <mergeCell ref="M29:T29"/>
    <mergeCell ref="C33:J33"/>
    <mergeCell ref="M33:T33"/>
    <mergeCell ref="V6:Y6"/>
    <mergeCell ref="W7:Y7"/>
    <mergeCell ref="C21:J21"/>
    <mergeCell ref="M21:T21"/>
    <mergeCell ref="B2:T2"/>
    <mergeCell ref="B3:T4"/>
    <mergeCell ref="C6:J6"/>
    <mergeCell ref="M6:T6"/>
    <mergeCell ref="V8:W8"/>
    <mergeCell ref="X8:Y8"/>
    <mergeCell ref="V11:Y11"/>
    <mergeCell ref="C17:J17"/>
    <mergeCell ref="M17:T17"/>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 priority="7" operator="lessThan">
      <formula>0.5</formula>
    </cfRule>
    <cfRule type="cellIs" dxfId="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09"/>
  <sheetViews>
    <sheetView zoomScale="85" zoomScaleNormal="85" workbookViewId="0">
      <selection activeCell="U14" sqref="U14"/>
    </sheetView>
  </sheetViews>
  <sheetFormatPr defaultRowHeight="14.5" x14ac:dyDescent="0.35"/>
  <sheetData>
    <row r="2" spans="2:19" ht="18.5" x14ac:dyDescent="0.45">
      <c r="B2" s="243" t="s">
        <v>703</v>
      </c>
      <c r="C2" s="243"/>
      <c r="D2" s="243"/>
      <c r="E2" s="243"/>
      <c r="F2" s="243"/>
      <c r="G2" s="243"/>
      <c r="H2" s="243"/>
      <c r="I2" s="243"/>
      <c r="J2" s="243"/>
      <c r="K2" s="243"/>
      <c r="L2" s="243"/>
      <c r="M2" s="243"/>
      <c r="N2" s="243"/>
      <c r="O2" s="243"/>
      <c r="P2" s="243"/>
      <c r="Q2" s="243"/>
      <c r="R2" s="243"/>
      <c r="S2" s="243"/>
    </row>
    <row r="3" spans="2:19" ht="54.75" customHeight="1" x14ac:dyDescent="0.35">
      <c r="B3" s="244" t="s">
        <v>704</v>
      </c>
      <c r="C3" s="244"/>
      <c r="D3" s="244"/>
      <c r="E3" s="244"/>
      <c r="F3" s="244"/>
      <c r="G3" s="244"/>
      <c r="H3" s="244"/>
      <c r="I3" s="244"/>
      <c r="J3" s="244"/>
      <c r="K3" s="244"/>
      <c r="L3" s="244"/>
      <c r="M3" s="244"/>
      <c r="N3" s="244"/>
      <c r="O3" s="244"/>
      <c r="P3" s="244"/>
      <c r="Q3" s="244"/>
      <c r="R3" s="244"/>
      <c r="S3" s="244"/>
    </row>
    <row r="4" spans="2:19" ht="162" customHeight="1" x14ac:dyDescent="0.35">
      <c r="B4" s="244"/>
      <c r="C4" s="244"/>
      <c r="D4" s="244"/>
      <c r="E4" s="244"/>
      <c r="F4" s="244"/>
      <c r="G4" s="244"/>
      <c r="H4" s="244"/>
      <c r="I4" s="244"/>
      <c r="J4" s="244"/>
      <c r="K4" s="244"/>
      <c r="L4" s="244"/>
      <c r="M4" s="244"/>
      <c r="N4" s="244"/>
      <c r="O4" s="244"/>
      <c r="P4" s="244"/>
      <c r="Q4" s="244"/>
      <c r="R4" s="244"/>
      <c r="S4" s="244"/>
    </row>
    <row r="6" spans="2:19" x14ac:dyDescent="0.35">
      <c r="B6" s="235" t="s">
        <v>702</v>
      </c>
      <c r="C6" s="235"/>
      <c r="D6" s="235"/>
      <c r="E6" s="235"/>
      <c r="F6" s="235"/>
      <c r="G6" s="235"/>
      <c r="H6" s="235"/>
      <c r="I6" s="235"/>
      <c r="J6" s="235"/>
      <c r="K6" s="235"/>
      <c r="L6" s="235"/>
      <c r="M6" s="235"/>
      <c r="N6" s="235"/>
      <c r="O6" s="235"/>
      <c r="P6" s="235"/>
      <c r="Q6" s="235"/>
      <c r="R6" s="235"/>
      <c r="S6" s="235"/>
    </row>
    <row r="7" spans="2:19" x14ac:dyDescent="0.35">
      <c r="B7" s="297" t="s">
        <v>684</v>
      </c>
      <c r="C7" s="297"/>
      <c r="D7" s="297"/>
      <c r="E7" s="2" t="s">
        <v>519</v>
      </c>
      <c r="F7" s="2" t="s">
        <v>671</v>
      </c>
      <c r="G7" s="2" t="s">
        <v>700</v>
      </c>
      <c r="H7" s="297" t="s">
        <v>684</v>
      </c>
      <c r="I7" s="297"/>
      <c r="J7" s="297"/>
      <c r="K7" s="2" t="s">
        <v>519</v>
      </c>
      <c r="L7" s="2" t="s">
        <v>671</v>
      </c>
      <c r="M7" s="2" t="s">
        <v>700</v>
      </c>
      <c r="N7" s="297" t="s">
        <v>684</v>
      </c>
      <c r="O7" s="297"/>
      <c r="P7" s="297"/>
      <c r="Q7" s="2" t="s">
        <v>519</v>
      </c>
      <c r="R7" s="2" t="s">
        <v>671</v>
      </c>
      <c r="S7" s="2" t="s">
        <v>700</v>
      </c>
    </row>
    <row r="8" spans="2:19" x14ac:dyDescent="0.35">
      <c r="B8" s="357" t="s">
        <v>685</v>
      </c>
      <c r="C8" s="357"/>
      <c r="D8" s="357"/>
      <c r="E8" s="4" t="s">
        <v>504</v>
      </c>
      <c r="F8" s="4" t="s">
        <v>677</v>
      </c>
      <c r="G8" s="4">
        <v>0.89</v>
      </c>
      <c r="H8" s="357" t="s">
        <v>692</v>
      </c>
      <c r="I8" s="357"/>
      <c r="J8" s="357"/>
      <c r="K8" s="4" t="s">
        <v>504</v>
      </c>
      <c r="L8" s="4" t="s">
        <v>677</v>
      </c>
      <c r="M8" s="4">
        <v>0.84</v>
      </c>
      <c r="N8" s="357" t="s">
        <v>690</v>
      </c>
      <c r="O8" s="357"/>
      <c r="P8" s="357"/>
      <c r="Q8" s="4" t="s">
        <v>504</v>
      </c>
      <c r="R8" s="4" t="s">
        <v>677</v>
      </c>
      <c r="S8" s="4">
        <v>1.06</v>
      </c>
    </row>
    <row r="9" spans="2:19" x14ac:dyDescent="0.35">
      <c r="B9" s="357"/>
      <c r="C9" s="357"/>
      <c r="D9" s="357"/>
      <c r="E9" s="4" t="s">
        <v>504</v>
      </c>
      <c r="F9" s="4" t="s">
        <v>678</v>
      </c>
      <c r="G9" s="4">
        <v>0.95</v>
      </c>
      <c r="H9" s="357"/>
      <c r="I9" s="357"/>
      <c r="J9" s="357"/>
      <c r="K9" s="4" t="s">
        <v>504</v>
      </c>
      <c r="L9" s="4" t="s">
        <v>678</v>
      </c>
      <c r="M9" s="4">
        <v>0.87</v>
      </c>
      <c r="N9" s="357"/>
      <c r="O9" s="357"/>
      <c r="P9" s="357"/>
      <c r="Q9" s="4" t="s">
        <v>504</v>
      </c>
      <c r="R9" s="4" t="s">
        <v>678</v>
      </c>
      <c r="S9" s="4">
        <v>1.1000000000000001</v>
      </c>
    </row>
    <row r="10" spans="2:19" x14ac:dyDescent="0.35">
      <c r="B10" s="357"/>
      <c r="C10" s="357"/>
      <c r="D10" s="357"/>
      <c r="E10" s="4" t="s">
        <v>506</v>
      </c>
      <c r="F10" s="4" t="s">
        <v>677</v>
      </c>
      <c r="G10" s="4">
        <v>0.75</v>
      </c>
      <c r="H10" s="357"/>
      <c r="I10" s="357"/>
      <c r="J10" s="357"/>
      <c r="K10" s="4" t="s">
        <v>506</v>
      </c>
      <c r="L10" s="4" t="s">
        <v>677</v>
      </c>
      <c r="M10" s="4">
        <v>0.81</v>
      </c>
      <c r="N10" s="357"/>
      <c r="O10" s="357"/>
      <c r="P10" s="357"/>
      <c r="Q10" s="4" t="s">
        <v>506</v>
      </c>
      <c r="R10" s="4" t="s">
        <v>677</v>
      </c>
      <c r="S10" s="4">
        <v>1.3</v>
      </c>
    </row>
    <row r="11" spans="2:19" x14ac:dyDescent="0.35">
      <c r="B11" s="357"/>
      <c r="C11" s="357"/>
      <c r="D11" s="357"/>
      <c r="E11" s="4" t="s">
        <v>506</v>
      </c>
      <c r="F11" s="4" t="s">
        <v>678</v>
      </c>
      <c r="G11" s="4">
        <v>1.02</v>
      </c>
      <c r="H11" s="357"/>
      <c r="I11" s="357"/>
      <c r="J11" s="357"/>
      <c r="K11" s="4" t="s">
        <v>506</v>
      </c>
      <c r="L11" s="4" t="s">
        <v>678</v>
      </c>
      <c r="M11" s="4">
        <v>0.78</v>
      </c>
      <c r="N11" s="357"/>
      <c r="O11" s="357"/>
      <c r="P11" s="357"/>
      <c r="Q11" s="4" t="s">
        <v>506</v>
      </c>
      <c r="R11" s="4" t="s">
        <v>678</v>
      </c>
      <c r="S11" s="4">
        <v>1.47</v>
      </c>
    </row>
    <row r="12" spans="2:19" x14ac:dyDescent="0.35">
      <c r="B12" s="357"/>
      <c r="C12" s="357"/>
      <c r="D12" s="357"/>
      <c r="E12" s="4" t="s">
        <v>508</v>
      </c>
      <c r="F12" s="4" t="s">
        <v>677</v>
      </c>
      <c r="G12" s="4">
        <v>0.59</v>
      </c>
      <c r="H12" s="357"/>
      <c r="I12" s="357"/>
      <c r="J12" s="357"/>
      <c r="K12" s="4" t="s">
        <v>508</v>
      </c>
      <c r="L12" s="4" t="s">
        <v>677</v>
      </c>
      <c r="M12" s="4">
        <v>0.46</v>
      </c>
      <c r="N12" s="357"/>
      <c r="O12" s="357"/>
      <c r="P12" s="357"/>
      <c r="Q12" s="4" t="s">
        <v>508</v>
      </c>
      <c r="R12" s="4" t="s">
        <v>677</v>
      </c>
      <c r="S12" s="4">
        <v>2.97</v>
      </c>
    </row>
    <row r="13" spans="2:19" x14ac:dyDescent="0.35">
      <c r="B13" s="357"/>
      <c r="C13" s="357"/>
      <c r="D13" s="357"/>
      <c r="E13" s="4" t="s">
        <v>508</v>
      </c>
      <c r="F13" s="4" t="s">
        <v>678</v>
      </c>
      <c r="G13" s="4">
        <v>0.92</v>
      </c>
      <c r="H13" s="357"/>
      <c r="I13" s="357"/>
      <c r="J13" s="357"/>
      <c r="K13" s="4" t="s">
        <v>508</v>
      </c>
      <c r="L13" s="4" t="s">
        <v>678</v>
      </c>
      <c r="M13" s="4">
        <v>0.68</v>
      </c>
      <c r="N13" s="357"/>
      <c r="O13" s="357"/>
      <c r="P13" s="357"/>
      <c r="Q13" s="4" t="s">
        <v>508</v>
      </c>
      <c r="R13" s="4" t="s">
        <v>678</v>
      </c>
      <c r="S13" s="4">
        <v>2.91</v>
      </c>
    </row>
    <row r="14" spans="2:19" x14ac:dyDescent="0.35">
      <c r="B14" s="357" t="s">
        <v>686</v>
      </c>
      <c r="C14" s="357"/>
      <c r="D14" s="357"/>
      <c r="E14" s="4" t="s">
        <v>504</v>
      </c>
      <c r="F14" s="4" t="s">
        <v>677</v>
      </c>
      <c r="G14" s="4">
        <v>0.54</v>
      </c>
      <c r="H14" s="357" t="s">
        <v>693</v>
      </c>
      <c r="I14" s="357"/>
      <c r="J14" s="357"/>
      <c r="K14" s="4" t="s">
        <v>504</v>
      </c>
      <c r="L14" s="4" t="s">
        <v>677</v>
      </c>
      <c r="M14" s="4">
        <v>0.81</v>
      </c>
      <c r="N14" s="357" t="s">
        <v>691</v>
      </c>
      <c r="O14" s="357"/>
      <c r="P14" s="357"/>
      <c r="Q14" s="4" t="s">
        <v>504</v>
      </c>
      <c r="R14" s="4" t="s">
        <v>677</v>
      </c>
      <c r="S14" s="4">
        <v>1.61</v>
      </c>
    </row>
    <row r="15" spans="2:19" x14ac:dyDescent="0.35">
      <c r="B15" s="357"/>
      <c r="C15" s="357"/>
      <c r="D15" s="357"/>
      <c r="E15" s="4" t="s">
        <v>504</v>
      </c>
      <c r="F15" s="4" t="s">
        <v>678</v>
      </c>
      <c r="G15" s="4">
        <v>0.83</v>
      </c>
      <c r="H15" s="357"/>
      <c r="I15" s="357"/>
      <c r="J15" s="357"/>
      <c r="K15" s="4" t="s">
        <v>504</v>
      </c>
      <c r="L15" s="4" t="s">
        <v>678</v>
      </c>
      <c r="M15" s="4">
        <v>0.89</v>
      </c>
      <c r="N15" s="357"/>
      <c r="O15" s="357"/>
      <c r="P15" s="357"/>
      <c r="Q15" s="4" t="s">
        <v>504</v>
      </c>
      <c r="R15" s="4" t="s">
        <v>678</v>
      </c>
      <c r="S15" s="4">
        <v>1.44</v>
      </c>
    </row>
    <row r="16" spans="2:19" x14ac:dyDescent="0.35">
      <c r="B16" s="357"/>
      <c r="C16" s="357"/>
      <c r="D16" s="357"/>
      <c r="E16" s="4" t="s">
        <v>506</v>
      </c>
      <c r="F16" s="4" t="s">
        <v>677</v>
      </c>
      <c r="G16" s="4">
        <v>0.41</v>
      </c>
      <c r="H16" s="357"/>
      <c r="I16" s="357"/>
      <c r="J16" s="357"/>
      <c r="K16" s="4" t="s">
        <v>506</v>
      </c>
      <c r="L16" s="4" t="s">
        <v>677</v>
      </c>
      <c r="M16" s="4">
        <v>0.63</v>
      </c>
      <c r="N16" s="357"/>
      <c r="O16" s="357"/>
      <c r="P16" s="357"/>
      <c r="Q16" s="4" t="s">
        <v>506</v>
      </c>
      <c r="R16" s="4" t="s">
        <v>677</v>
      </c>
      <c r="S16" s="4">
        <v>2.4</v>
      </c>
    </row>
    <row r="17" spans="2:19" x14ac:dyDescent="0.35">
      <c r="B17" s="357"/>
      <c r="C17" s="357"/>
      <c r="D17" s="357"/>
      <c r="E17" s="4" t="s">
        <v>506</v>
      </c>
      <c r="F17" s="4" t="s">
        <v>678</v>
      </c>
      <c r="G17" s="4">
        <v>0.6</v>
      </c>
      <c r="H17" s="357"/>
      <c r="I17" s="357"/>
      <c r="J17" s="357"/>
      <c r="K17" s="4" t="s">
        <v>506</v>
      </c>
      <c r="L17" s="4" t="s">
        <v>678</v>
      </c>
      <c r="M17" s="4">
        <v>0.93</v>
      </c>
      <c r="N17" s="357"/>
      <c r="O17" s="357"/>
      <c r="P17" s="357"/>
      <c r="Q17" s="4" t="s">
        <v>506</v>
      </c>
      <c r="R17" s="4" t="s">
        <v>678</v>
      </c>
      <c r="S17" s="4">
        <v>1.42</v>
      </c>
    </row>
    <row r="18" spans="2:19" x14ac:dyDescent="0.35">
      <c r="B18" s="357"/>
      <c r="C18" s="357"/>
      <c r="D18" s="357"/>
      <c r="E18" s="4" t="s">
        <v>508</v>
      </c>
      <c r="F18" s="4" t="s">
        <v>677</v>
      </c>
      <c r="G18" s="4">
        <v>0.24</v>
      </c>
      <c r="H18" s="357"/>
      <c r="I18" s="357"/>
      <c r="J18" s="357"/>
      <c r="K18" s="4" t="s">
        <v>508</v>
      </c>
      <c r="L18" s="4" t="s">
        <v>677</v>
      </c>
      <c r="M18" s="4">
        <v>0.68</v>
      </c>
      <c r="N18" s="357"/>
      <c r="O18" s="357"/>
      <c r="P18" s="357"/>
      <c r="Q18" s="4" t="s">
        <v>508</v>
      </c>
      <c r="R18" s="4" t="s">
        <v>677</v>
      </c>
      <c r="S18" s="4">
        <v>15.6</v>
      </c>
    </row>
    <row r="19" spans="2:19" x14ac:dyDescent="0.35">
      <c r="B19" s="357"/>
      <c r="C19" s="357"/>
      <c r="D19" s="357"/>
      <c r="E19" s="4" t="s">
        <v>508</v>
      </c>
      <c r="F19" s="4" t="s">
        <v>678</v>
      </c>
      <c r="G19" s="4">
        <v>0.31</v>
      </c>
      <c r="H19" s="357"/>
      <c r="I19" s="357"/>
      <c r="J19" s="357"/>
      <c r="K19" s="4" t="s">
        <v>508</v>
      </c>
      <c r="L19" s="4" t="s">
        <v>678</v>
      </c>
      <c r="M19" s="4">
        <v>0.68</v>
      </c>
      <c r="N19" s="357"/>
      <c r="O19" s="357"/>
      <c r="P19" s="357"/>
      <c r="Q19" s="4" t="s">
        <v>508</v>
      </c>
      <c r="R19" s="4" t="s">
        <v>678</v>
      </c>
      <c r="S19" s="4">
        <v>1.97</v>
      </c>
    </row>
    <row r="20" spans="2:19" x14ac:dyDescent="0.35">
      <c r="B20" s="357" t="s">
        <v>687</v>
      </c>
      <c r="C20" s="357"/>
      <c r="D20" s="357"/>
      <c r="E20" s="4" t="s">
        <v>504</v>
      </c>
      <c r="F20" s="4" t="s">
        <v>677</v>
      </c>
      <c r="G20" s="4">
        <v>0.38</v>
      </c>
      <c r="H20" s="357" t="s">
        <v>694</v>
      </c>
      <c r="I20" s="357"/>
      <c r="J20" s="357"/>
      <c r="K20" s="4" t="s">
        <v>504</v>
      </c>
      <c r="L20" s="4" t="s">
        <v>677</v>
      </c>
      <c r="M20" s="4">
        <v>0.9</v>
      </c>
      <c r="N20" s="357" t="s">
        <v>689</v>
      </c>
      <c r="O20" s="357"/>
      <c r="P20" s="357"/>
      <c r="Q20" s="4" t="s">
        <v>504</v>
      </c>
      <c r="R20" s="4" t="s">
        <v>677</v>
      </c>
      <c r="S20" s="4">
        <v>1.23</v>
      </c>
    </row>
    <row r="21" spans="2:19" x14ac:dyDescent="0.35">
      <c r="B21" s="357"/>
      <c r="C21" s="357"/>
      <c r="D21" s="357"/>
      <c r="E21" s="4" t="s">
        <v>504</v>
      </c>
      <c r="F21" s="4" t="s">
        <v>678</v>
      </c>
      <c r="G21" s="4">
        <v>0.39</v>
      </c>
      <c r="H21" s="357"/>
      <c r="I21" s="357"/>
      <c r="J21" s="357"/>
      <c r="K21" s="4" t="s">
        <v>504</v>
      </c>
      <c r="L21" s="4" t="s">
        <v>678</v>
      </c>
      <c r="M21" s="4">
        <v>0.81</v>
      </c>
      <c r="N21" s="357"/>
      <c r="O21" s="357"/>
      <c r="P21" s="357"/>
      <c r="Q21" s="4" t="s">
        <v>504</v>
      </c>
      <c r="R21" s="4" t="s">
        <v>678</v>
      </c>
      <c r="S21" s="4">
        <v>1.1299999999999999</v>
      </c>
    </row>
    <row r="22" spans="2:19" x14ac:dyDescent="0.35">
      <c r="B22" s="357"/>
      <c r="C22" s="357"/>
      <c r="D22" s="357"/>
      <c r="E22" s="4" t="s">
        <v>506</v>
      </c>
      <c r="F22" s="4" t="s">
        <v>677</v>
      </c>
      <c r="G22" s="4">
        <v>0.33</v>
      </c>
      <c r="H22" s="357"/>
      <c r="I22" s="357"/>
      <c r="J22" s="357"/>
      <c r="K22" s="4" t="s">
        <v>506</v>
      </c>
      <c r="L22" s="4" t="s">
        <v>677</v>
      </c>
      <c r="M22" s="4">
        <v>0.8</v>
      </c>
      <c r="N22" s="357"/>
      <c r="O22" s="357"/>
      <c r="P22" s="357"/>
      <c r="Q22" s="4" t="s">
        <v>506</v>
      </c>
      <c r="R22" s="4" t="s">
        <v>677</v>
      </c>
      <c r="S22" s="4">
        <v>1.47</v>
      </c>
    </row>
    <row r="23" spans="2:19" x14ac:dyDescent="0.35">
      <c r="B23" s="357"/>
      <c r="C23" s="357"/>
      <c r="D23" s="357"/>
      <c r="E23" s="4" t="s">
        <v>506</v>
      </c>
      <c r="F23" s="4" t="s">
        <v>678</v>
      </c>
      <c r="G23" s="4">
        <v>0.33</v>
      </c>
      <c r="H23" s="357"/>
      <c r="I23" s="357"/>
      <c r="J23" s="357"/>
      <c r="K23" s="4" t="s">
        <v>506</v>
      </c>
      <c r="L23" s="4" t="s">
        <v>678</v>
      </c>
      <c r="M23" s="4">
        <v>0.93</v>
      </c>
      <c r="N23" s="357"/>
      <c r="O23" s="357"/>
      <c r="P23" s="357"/>
      <c r="Q23" s="4" t="s">
        <v>506</v>
      </c>
      <c r="R23" s="4" t="s">
        <v>678</v>
      </c>
      <c r="S23" s="4">
        <v>1.38</v>
      </c>
    </row>
    <row r="24" spans="2:19" x14ac:dyDescent="0.35">
      <c r="B24" s="357"/>
      <c r="C24" s="357"/>
      <c r="D24" s="357"/>
      <c r="E24" s="4" t="s">
        <v>508</v>
      </c>
      <c r="F24" s="4" t="s">
        <v>677</v>
      </c>
      <c r="G24" s="4">
        <v>0.04</v>
      </c>
      <c r="H24" s="357"/>
      <c r="I24" s="357"/>
      <c r="J24" s="357"/>
      <c r="K24" s="4" t="s">
        <v>508</v>
      </c>
      <c r="L24" s="4" t="s">
        <v>677</v>
      </c>
      <c r="M24" s="4">
        <v>1.83</v>
      </c>
      <c r="N24" s="357"/>
      <c r="O24" s="357"/>
      <c r="P24" s="357"/>
      <c r="Q24" s="4" t="s">
        <v>508</v>
      </c>
      <c r="R24" s="4" t="s">
        <v>677</v>
      </c>
      <c r="S24" s="4">
        <v>3.51</v>
      </c>
    </row>
    <row r="25" spans="2:19" x14ac:dyDescent="0.35">
      <c r="B25" s="357"/>
      <c r="C25" s="357"/>
      <c r="D25" s="357"/>
      <c r="E25" s="4" t="s">
        <v>508</v>
      </c>
      <c r="F25" s="4" t="s">
        <v>678</v>
      </c>
      <c r="G25" s="4">
        <v>0.11</v>
      </c>
      <c r="H25" s="357"/>
      <c r="I25" s="357"/>
      <c r="J25" s="357"/>
      <c r="K25" s="4" t="s">
        <v>508</v>
      </c>
      <c r="L25" s="4" t="s">
        <v>678</v>
      </c>
      <c r="M25" s="4">
        <v>1.62</v>
      </c>
      <c r="N25" s="357"/>
      <c r="O25" s="357"/>
      <c r="P25" s="357"/>
      <c r="Q25" s="4" t="s">
        <v>508</v>
      </c>
      <c r="R25" s="4" t="s">
        <v>678</v>
      </c>
      <c r="S25" s="4">
        <v>3.84</v>
      </c>
    </row>
    <row r="26" spans="2:19" x14ac:dyDescent="0.35">
      <c r="B26" s="357" t="s">
        <v>688</v>
      </c>
      <c r="C26" s="357"/>
      <c r="D26" s="357"/>
      <c r="E26" s="4" t="s">
        <v>504</v>
      </c>
      <c r="F26" s="4" t="s">
        <v>677</v>
      </c>
      <c r="G26" s="4">
        <v>0.49</v>
      </c>
      <c r="H26" s="357" t="s">
        <v>695</v>
      </c>
      <c r="I26" s="357"/>
      <c r="J26" s="357"/>
      <c r="K26" s="4" t="s">
        <v>504</v>
      </c>
      <c r="L26" s="4" t="s">
        <v>677</v>
      </c>
      <c r="M26" s="4">
        <v>1.1200000000000001</v>
      </c>
      <c r="N26" s="357" t="s">
        <v>701</v>
      </c>
      <c r="O26" s="357"/>
      <c r="P26" s="357"/>
      <c r="Q26" s="4" t="s">
        <v>504</v>
      </c>
      <c r="R26" s="4" t="s">
        <v>677</v>
      </c>
      <c r="S26" s="4">
        <v>0.98</v>
      </c>
    </row>
    <row r="27" spans="2:19" x14ac:dyDescent="0.35">
      <c r="B27" s="357"/>
      <c r="C27" s="357"/>
      <c r="D27" s="357"/>
      <c r="E27" s="4" t="s">
        <v>504</v>
      </c>
      <c r="F27" s="4" t="s">
        <v>678</v>
      </c>
      <c r="G27" s="4">
        <v>0.41</v>
      </c>
      <c r="H27" s="357"/>
      <c r="I27" s="357"/>
      <c r="J27" s="357"/>
      <c r="K27" s="4" t="s">
        <v>504</v>
      </c>
      <c r="L27" s="4" t="s">
        <v>678</v>
      </c>
      <c r="M27" s="4">
        <v>1.2</v>
      </c>
      <c r="N27" s="357"/>
      <c r="O27" s="357"/>
      <c r="P27" s="357"/>
      <c r="Q27" s="4" t="s">
        <v>504</v>
      </c>
      <c r="R27" s="4" t="s">
        <v>678</v>
      </c>
      <c r="S27" s="4">
        <v>1.03</v>
      </c>
    </row>
    <row r="28" spans="2:19" x14ac:dyDescent="0.35">
      <c r="B28" s="357"/>
      <c r="C28" s="357"/>
      <c r="D28" s="357"/>
      <c r="E28" s="4" t="s">
        <v>506</v>
      </c>
      <c r="F28" s="4" t="s">
        <v>677</v>
      </c>
      <c r="G28" s="4">
        <v>0.52</v>
      </c>
      <c r="H28" s="357"/>
      <c r="I28" s="357"/>
      <c r="J28" s="357"/>
      <c r="K28" s="4" t="s">
        <v>506</v>
      </c>
      <c r="L28" s="4" t="s">
        <v>677</v>
      </c>
      <c r="M28" s="4">
        <v>0.9</v>
      </c>
      <c r="N28" s="357"/>
      <c r="O28" s="357"/>
      <c r="P28" s="357"/>
      <c r="Q28" s="4" t="s">
        <v>506</v>
      </c>
      <c r="R28" s="4" t="s">
        <v>677</v>
      </c>
      <c r="S28" s="4">
        <v>0.9</v>
      </c>
    </row>
    <row r="29" spans="2:19" x14ac:dyDescent="0.35">
      <c r="B29" s="357"/>
      <c r="C29" s="357"/>
      <c r="D29" s="357"/>
      <c r="E29" s="4" t="s">
        <v>506</v>
      </c>
      <c r="F29" s="4" t="s">
        <v>678</v>
      </c>
      <c r="G29" s="4">
        <v>0.48</v>
      </c>
      <c r="H29" s="357"/>
      <c r="I29" s="357"/>
      <c r="J29" s="357"/>
      <c r="K29" s="4" t="s">
        <v>506</v>
      </c>
      <c r="L29" s="4" t="s">
        <v>678</v>
      </c>
      <c r="M29" s="4">
        <v>1.01</v>
      </c>
      <c r="N29" s="357"/>
      <c r="O29" s="357"/>
      <c r="P29" s="357"/>
      <c r="Q29" s="4" t="s">
        <v>506</v>
      </c>
      <c r="R29" s="4" t="s">
        <v>678</v>
      </c>
      <c r="S29" s="4">
        <v>1.1100000000000001</v>
      </c>
    </row>
    <row r="30" spans="2:19" x14ac:dyDescent="0.35">
      <c r="B30" s="357"/>
      <c r="C30" s="357"/>
      <c r="D30" s="357"/>
      <c r="E30" s="4" t="s">
        <v>508</v>
      </c>
      <c r="F30" s="4" t="s">
        <v>677</v>
      </c>
      <c r="G30" s="4">
        <v>0.3</v>
      </c>
      <c r="H30" s="357"/>
      <c r="I30" s="357"/>
      <c r="J30" s="357"/>
      <c r="K30" s="4" t="s">
        <v>508</v>
      </c>
      <c r="L30" s="4" t="s">
        <v>677</v>
      </c>
      <c r="M30" s="4">
        <v>0.38</v>
      </c>
      <c r="N30" s="357"/>
      <c r="O30" s="357"/>
      <c r="P30" s="357"/>
      <c r="Q30" s="4" t="s">
        <v>508</v>
      </c>
      <c r="R30" s="4" t="s">
        <v>677</v>
      </c>
      <c r="S30" s="4">
        <v>0.92</v>
      </c>
    </row>
    <row r="31" spans="2:19" x14ac:dyDescent="0.35">
      <c r="B31" s="357"/>
      <c r="C31" s="357"/>
      <c r="D31" s="357"/>
      <c r="E31" s="4" t="s">
        <v>508</v>
      </c>
      <c r="F31" s="4" t="s">
        <v>678</v>
      </c>
      <c r="G31" s="4">
        <v>0.37</v>
      </c>
      <c r="H31" s="357"/>
      <c r="I31" s="357"/>
      <c r="J31" s="357"/>
      <c r="K31" s="4" t="s">
        <v>508</v>
      </c>
      <c r="L31" s="4" t="s">
        <v>678</v>
      </c>
      <c r="M31" s="4">
        <v>0.73</v>
      </c>
      <c r="N31" s="357"/>
      <c r="O31" s="357"/>
      <c r="P31" s="357"/>
      <c r="Q31" s="4" t="s">
        <v>508</v>
      </c>
      <c r="R31" s="4" t="s">
        <v>678</v>
      </c>
      <c r="S31" s="4">
        <v>1.26</v>
      </c>
    </row>
    <row r="36" spans="2:17" x14ac:dyDescent="0.35">
      <c r="D36" s="4" t="s">
        <v>546</v>
      </c>
      <c r="E36" s="4"/>
      <c r="F36" s="4"/>
      <c r="G36" s="4"/>
      <c r="H36" s="4" t="s">
        <v>683</v>
      </c>
      <c r="I36" s="4"/>
      <c r="J36" s="4"/>
      <c r="K36" s="4"/>
      <c r="L36" s="4"/>
      <c r="M36" s="4"/>
      <c r="N36" s="4" t="s">
        <v>696</v>
      </c>
      <c r="O36" s="4"/>
      <c r="P36" s="4"/>
      <c r="Q36" s="4"/>
    </row>
    <row r="37" spans="2:17" x14ac:dyDescent="0.35">
      <c r="B37" s="4" t="s">
        <v>519</v>
      </c>
      <c r="C37" s="4" t="s">
        <v>671</v>
      </c>
      <c r="D37" s="4" t="s">
        <v>679</v>
      </c>
      <c r="E37" s="4" t="s">
        <v>680</v>
      </c>
      <c r="F37" s="4" t="s">
        <v>681</v>
      </c>
      <c r="G37" s="4" t="s">
        <v>682</v>
      </c>
      <c r="H37" s="4" t="s">
        <v>672</v>
      </c>
      <c r="I37" s="4" t="s">
        <v>322</v>
      </c>
      <c r="J37" s="4" t="s">
        <v>673</v>
      </c>
      <c r="K37" s="4" t="s">
        <v>674</v>
      </c>
      <c r="L37" s="4" t="s">
        <v>675</v>
      </c>
      <c r="M37" s="4" t="s">
        <v>676</v>
      </c>
      <c r="N37" s="4" t="s">
        <v>697</v>
      </c>
      <c r="O37" s="4" t="s">
        <v>698</v>
      </c>
      <c r="P37" s="4" t="s">
        <v>699</v>
      </c>
      <c r="Q37" s="4" t="s">
        <v>11</v>
      </c>
    </row>
    <row r="38" spans="2:17" x14ac:dyDescent="0.35">
      <c r="B38" s="4" t="s">
        <v>504</v>
      </c>
      <c r="C38" s="4" t="s">
        <v>677</v>
      </c>
      <c r="D38" s="4">
        <v>25000</v>
      </c>
      <c r="E38" s="4">
        <v>25000</v>
      </c>
      <c r="F38" s="4">
        <v>25000</v>
      </c>
      <c r="G38" s="4">
        <v>25000</v>
      </c>
      <c r="H38" s="4">
        <v>-7</v>
      </c>
      <c r="I38" s="4">
        <v>57</v>
      </c>
      <c r="J38" s="4">
        <v>-83</v>
      </c>
      <c r="K38" s="4">
        <v>-83</v>
      </c>
      <c r="L38" s="4">
        <v>-84</v>
      </c>
      <c r="M38" s="4">
        <v>-9</v>
      </c>
      <c r="N38" s="4">
        <v>0.89</v>
      </c>
      <c r="O38" s="4">
        <v>0.89</v>
      </c>
      <c r="P38" s="4">
        <v>0.88</v>
      </c>
      <c r="Q38" s="4">
        <v>0.89</v>
      </c>
    </row>
    <row r="39" spans="2:17" x14ac:dyDescent="0.35">
      <c r="B39" s="4" t="s">
        <v>504</v>
      </c>
      <c r="C39" s="4" t="s">
        <v>678</v>
      </c>
      <c r="D39" s="4">
        <v>25000</v>
      </c>
      <c r="E39" s="4">
        <v>25000</v>
      </c>
      <c r="F39" s="4">
        <v>25000</v>
      </c>
      <c r="G39" s="4">
        <v>25000</v>
      </c>
      <c r="H39" s="4">
        <v>-1</v>
      </c>
      <c r="I39" s="4">
        <v>69</v>
      </c>
      <c r="J39" s="4">
        <v>-79</v>
      </c>
      <c r="K39" s="4">
        <v>-77</v>
      </c>
      <c r="L39" s="4">
        <v>-72</v>
      </c>
      <c r="M39" s="4">
        <v>-2</v>
      </c>
      <c r="N39" s="4">
        <v>0.92</v>
      </c>
      <c r="O39" s="4">
        <v>0.95</v>
      </c>
      <c r="P39" s="4">
        <v>0.99</v>
      </c>
      <c r="Q39" s="4">
        <v>0.95</v>
      </c>
    </row>
    <row r="40" spans="2:17" x14ac:dyDescent="0.35">
      <c r="B40" s="4" t="s">
        <v>506</v>
      </c>
      <c r="C40" s="4" t="s">
        <v>677</v>
      </c>
      <c r="D40" s="4">
        <v>25000</v>
      </c>
      <c r="E40" s="4">
        <v>25000</v>
      </c>
      <c r="F40" s="4">
        <v>25000</v>
      </c>
      <c r="G40" s="4">
        <v>25000</v>
      </c>
      <c r="H40" s="4">
        <v>-7</v>
      </c>
      <c r="I40" s="4">
        <v>73</v>
      </c>
      <c r="J40" s="4">
        <v>-107</v>
      </c>
      <c r="K40" s="4">
        <v>-105</v>
      </c>
      <c r="L40" s="4">
        <v>-110</v>
      </c>
      <c r="M40" s="4">
        <v>-4</v>
      </c>
      <c r="N40" s="4">
        <v>0.75</v>
      </c>
      <c r="O40" s="4">
        <v>0.76</v>
      </c>
      <c r="P40" s="4">
        <v>0.73</v>
      </c>
      <c r="Q40" s="4">
        <v>0.75</v>
      </c>
    </row>
    <row r="41" spans="2:17" x14ac:dyDescent="0.35">
      <c r="B41" s="4" t="s">
        <v>506</v>
      </c>
      <c r="C41" s="4" t="s">
        <v>678</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7" x14ac:dyDescent="0.35">
      <c r="B42" s="4" t="s">
        <v>508</v>
      </c>
      <c r="C42" s="4" t="s">
        <v>677</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7" x14ac:dyDescent="0.35">
      <c r="B43" s="4" t="s">
        <v>508</v>
      </c>
      <c r="C43" s="4" t="s">
        <v>678</v>
      </c>
      <c r="D43" s="4">
        <v>25000</v>
      </c>
      <c r="E43" s="4">
        <v>25000</v>
      </c>
      <c r="F43" s="4">
        <v>25000</v>
      </c>
      <c r="G43" s="4">
        <v>25000</v>
      </c>
      <c r="H43" s="4">
        <v>-5</v>
      </c>
      <c r="I43" s="4">
        <v>118</v>
      </c>
      <c r="J43" s="4">
        <v>-149</v>
      </c>
      <c r="K43" s="4">
        <v>-143</v>
      </c>
      <c r="L43" s="4">
        <v>-131</v>
      </c>
      <c r="M43" s="4">
        <v>-7</v>
      </c>
      <c r="N43" s="4">
        <v>0.87</v>
      </c>
      <c r="O43" s="4">
        <v>0.91</v>
      </c>
      <c r="P43" s="4">
        <v>0.97</v>
      </c>
      <c r="Q43" s="4">
        <v>0.92</v>
      </c>
    </row>
    <row r="44" spans="2:17" x14ac:dyDescent="0.35">
      <c r="B44" s="4" t="s">
        <v>504</v>
      </c>
      <c r="C44" s="4" t="s">
        <v>677</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7" x14ac:dyDescent="0.35">
      <c r="B45" s="4" t="s">
        <v>504</v>
      </c>
      <c r="C45" s="4" t="s">
        <v>678</v>
      </c>
      <c r="D45" s="4">
        <v>30000</v>
      </c>
      <c r="E45" s="4">
        <v>20000</v>
      </c>
      <c r="F45" s="4">
        <v>25000</v>
      </c>
      <c r="G45" s="4">
        <v>25000</v>
      </c>
      <c r="H45" s="4">
        <v>41</v>
      </c>
      <c r="I45" s="4">
        <v>104</v>
      </c>
      <c r="J45" s="4">
        <v>-31</v>
      </c>
      <c r="K45" s="4">
        <v>-31</v>
      </c>
      <c r="L45" s="4">
        <v>-27</v>
      </c>
      <c r="M45" s="4">
        <v>45</v>
      </c>
      <c r="N45" s="4">
        <v>0.78</v>
      </c>
      <c r="O45" s="4">
        <v>0.78</v>
      </c>
      <c r="P45" s="4">
        <v>0.94</v>
      </c>
      <c r="Q45" s="4">
        <v>0.83</v>
      </c>
    </row>
    <row r="46" spans="2:17" x14ac:dyDescent="0.35">
      <c r="B46" s="4" t="s">
        <v>506</v>
      </c>
      <c r="C46" s="4" t="s">
        <v>677</v>
      </c>
      <c r="D46" s="4">
        <v>30000</v>
      </c>
      <c r="E46" s="4">
        <v>20000</v>
      </c>
      <c r="F46" s="4">
        <v>25000</v>
      </c>
      <c r="G46" s="4">
        <v>25000</v>
      </c>
      <c r="H46" s="4">
        <v>52</v>
      </c>
      <c r="I46" s="4">
        <v>102</v>
      </c>
      <c r="J46" s="4">
        <v>-46</v>
      </c>
      <c r="K46" s="4">
        <v>-37</v>
      </c>
      <c r="L46" s="4">
        <v>-37</v>
      </c>
      <c r="M46" s="4">
        <v>60</v>
      </c>
      <c r="N46" s="4">
        <v>0.38</v>
      </c>
      <c r="O46" s="4">
        <v>0.42</v>
      </c>
      <c r="P46" s="4">
        <v>0.42</v>
      </c>
      <c r="Q46" s="4">
        <v>0.41</v>
      </c>
    </row>
    <row r="47" spans="2:17" x14ac:dyDescent="0.35">
      <c r="B47" s="4" t="s">
        <v>506</v>
      </c>
      <c r="C47" s="4" t="s">
        <v>678</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7" x14ac:dyDescent="0.35">
      <c r="B48" s="4" t="s">
        <v>508</v>
      </c>
      <c r="C48" s="4" t="s">
        <v>677</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x14ac:dyDescent="0.35">
      <c r="B49" s="4" t="s">
        <v>508</v>
      </c>
      <c r="C49" s="4" t="s">
        <v>678</v>
      </c>
      <c r="D49" s="4">
        <v>30000</v>
      </c>
      <c r="E49" s="4">
        <v>20000</v>
      </c>
      <c r="F49" s="4">
        <v>25000</v>
      </c>
      <c r="G49" s="4">
        <v>25000</v>
      </c>
      <c r="H49" s="4">
        <v>84</v>
      </c>
      <c r="I49" s="4">
        <v>130</v>
      </c>
      <c r="J49" s="4">
        <v>-83</v>
      </c>
      <c r="K49" s="4">
        <v>-52</v>
      </c>
      <c r="L49" s="4">
        <v>-40</v>
      </c>
      <c r="M49" s="4">
        <v>88</v>
      </c>
      <c r="N49" s="4">
        <v>0.25</v>
      </c>
      <c r="O49" s="4">
        <v>0.3</v>
      </c>
      <c r="P49" s="4">
        <v>0.37</v>
      </c>
      <c r="Q49" s="4">
        <v>0.31</v>
      </c>
    </row>
    <row r="50" spans="2:17" x14ac:dyDescent="0.35">
      <c r="B50" s="4" t="s">
        <v>504</v>
      </c>
      <c r="C50" s="4" t="s">
        <v>677</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x14ac:dyDescent="0.35">
      <c r="B51" s="4" t="s">
        <v>504</v>
      </c>
      <c r="C51" s="4" t="s">
        <v>678</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x14ac:dyDescent="0.35">
      <c r="B52" s="4" t="s">
        <v>506</v>
      </c>
      <c r="C52" s="4" t="s">
        <v>677</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x14ac:dyDescent="0.35">
      <c r="B53" s="4" t="s">
        <v>506</v>
      </c>
      <c r="C53" s="4" t="s">
        <v>678</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x14ac:dyDescent="0.35">
      <c r="B54" s="4" t="s">
        <v>508</v>
      </c>
      <c r="C54" s="4" t="s">
        <v>677</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x14ac:dyDescent="0.35">
      <c r="B55" s="4" t="s">
        <v>508</v>
      </c>
      <c r="C55" s="4" t="s">
        <v>678</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x14ac:dyDescent="0.35">
      <c r="B56" s="4" t="s">
        <v>504</v>
      </c>
      <c r="C56" s="4" t="s">
        <v>677</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x14ac:dyDescent="0.35">
      <c r="B57" s="4" t="s">
        <v>504</v>
      </c>
      <c r="C57" s="4" t="s">
        <v>678</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x14ac:dyDescent="0.35">
      <c r="B58" s="4" t="s">
        <v>506</v>
      </c>
      <c r="C58" s="4" t="s">
        <v>677</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x14ac:dyDescent="0.35">
      <c r="B59" s="4" t="s">
        <v>506</v>
      </c>
      <c r="C59" s="4" t="s">
        <v>678</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x14ac:dyDescent="0.35">
      <c r="B60" s="4" t="s">
        <v>508</v>
      </c>
      <c r="C60" s="4" t="s">
        <v>677</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x14ac:dyDescent="0.35">
      <c r="B61" s="4" t="s">
        <v>508</v>
      </c>
      <c r="C61" s="4" t="s">
        <v>678</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x14ac:dyDescent="0.35">
      <c r="B62" s="4" t="s">
        <v>504</v>
      </c>
      <c r="C62" s="4" t="s">
        <v>677</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x14ac:dyDescent="0.35">
      <c r="B63" s="4" t="s">
        <v>504</v>
      </c>
      <c r="C63" s="4" t="s">
        <v>678</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x14ac:dyDescent="0.35">
      <c r="B64" s="4" t="s">
        <v>506</v>
      </c>
      <c r="C64" s="4" t="s">
        <v>677</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x14ac:dyDescent="0.35">
      <c r="B65" s="4" t="s">
        <v>506</v>
      </c>
      <c r="C65" s="4" t="s">
        <v>678</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x14ac:dyDescent="0.35">
      <c r="B66" s="4" t="s">
        <v>508</v>
      </c>
      <c r="C66" s="4" t="s">
        <v>677</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x14ac:dyDescent="0.35">
      <c r="B67" s="4" t="s">
        <v>508</v>
      </c>
      <c r="C67" s="4" t="s">
        <v>678</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x14ac:dyDescent="0.35">
      <c r="B68" s="4" t="s">
        <v>504</v>
      </c>
      <c r="C68" s="4" t="s">
        <v>677</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x14ac:dyDescent="0.35">
      <c r="B69" s="4" t="s">
        <v>504</v>
      </c>
      <c r="C69" s="4" t="s">
        <v>678</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x14ac:dyDescent="0.35">
      <c r="B70" s="4" t="s">
        <v>506</v>
      </c>
      <c r="C70" s="4" t="s">
        <v>677</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x14ac:dyDescent="0.35">
      <c r="B71" s="4" t="s">
        <v>506</v>
      </c>
      <c r="C71" s="4" t="s">
        <v>678</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x14ac:dyDescent="0.35">
      <c r="B72" s="4" t="s">
        <v>508</v>
      </c>
      <c r="C72" s="4" t="s">
        <v>677</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x14ac:dyDescent="0.35">
      <c r="B73" s="4" t="s">
        <v>508</v>
      </c>
      <c r="C73" s="4" t="s">
        <v>678</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x14ac:dyDescent="0.35">
      <c r="B74" s="4" t="s">
        <v>504</v>
      </c>
      <c r="C74" s="4" t="s">
        <v>677</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x14ac:dyDescent="0.35">
      <c r="B75" s="4" t="s">
        <v>504</v>
      </c>
      <c r="C75" s="4" t="s">
        <v>678</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x14ac:dyDescent="0.35">
      <c r="B76" s="4" t="s">
        <v>506</v>
      </c>
      <c r="C76" s="4" t="s">
        <v>677</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x14ac:dyDescent="0.35">
      <c r="B77" s="4" t="s">
        <v>506</v>
      </c>
      <c r="C77" s="4" t="s">
        <v>678</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x14ac:dyDescent="0.35">
      <c r="B78" s="4" t="s">
        <v>508</v>
      </c>
      <c r="C78" s="4" t="s">
        <v>677</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x14ac:dyDescent="0.35">
      <c r="B79" s="4" t="s">
        <v>508</v>
      </c>
      <c r="C79" s="4" t="s">
        <v>678</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x14ac:dyDescent="0.35">
      <c r="B80" s="4" t="s">
        <v>504</v>
      </c>
      <c r="C80" s="4" t="s">
        <v>677</v>
      </c>
      <c r="D80" s="4">
        <v>24000</v>
      </c>
      <c r="E80" s="4">
        <v>26000</v>
      </c>
      <c r="F80" s="4">
        <v>25000</v>
      </c>
      <c r="G80" s="4">
        <v>25000</v>
      </c>
      <c r="H80" s="4">
        <v>-16</v>
      </c>
      <c r="I80" s="4">
        <v>50</v>
      </c>
      <c r="J80" s="4">
        <v>-92</v>
      </c>
      <c r="K80" s="4">
        <v>-93</v>
      </c>
      <c r="L80" s="4">
        <v>-93</v>
      </c>
      <c r="M80" s="4">
        <v>-20</v>
      </c>
      <c r="N80" s="4">
        <v>1</v>
      </c>
      <c r="O80" s="4">
        <v>0.97</v>
      </c>
      <c r="P80" s="4">
        <v>0.97</v>
      </c>
      <c r="Q80" s="4">
        <v>0.98</v>
      </c>
    </row>
    <row r="81" spans="2:17" x14ac:dyDescent="0.35">
      <c r="B81" s="4" t="s">
        <v>504</v>
      </c>
      <c r="C81" s="4" t="s">
        <v>678</v>
      </c>
      <c r="D81" s="4">
        <v>24000</v>
      </c>
      <c r="E81" s="4">
        <v>26000</v>
      </c>
      <c r="F81" s="4">
        <v>25000</v>
      </c>
      <c r="G81" s="4">
        <v>25000</v>
      </c>
      <c r="H81" s="4">
        <v>-12</v>
      </c>
      <c r="I81" s="4">
        <v>62</v>
      </c>
      <c r="J81" s="4">
        <v>-87</v>
      </c>
      <c r="K81" s="4">
        <v>-87</v>
      </c>
      <c r="L81" s="4">
        <v>-81</v>
      </c>
      <c r="M81" s="4">
        <v>-14</v>
      </c>
      <c r="N81" s="4">
        <v>1.01</v>
      </c>
      <c r="O81" s="4">
        <v>1.03</v>
      </c>
      <c r="P81" s="4">
        <v>1.06</v>
      </c>
      <c r="Q81" s="4">
        <v>1.03</v>
      </c>
    </row>
    <row r="82" spans="2:17" x14ac:dyDescent="0.35">
      <c r="B82" s="4" t="s">
        <v>506</v>
      </c>
      <c r="C82" s="4" t="s">
        <v>677</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x14ac:dyDescent="0.35">
      <c r="B83" s="4" t="s">
        <v>506</v>
      </c>
      <c r="C83" s="4" t="s">
        <v>678</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x14ac:dyDescent="0.35">
      <c r="B84" s="4" t="s">
        <v>508</v>
      </c>
      <c r="C84" s="4" t="s">
        <v>677</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x14ac:dyDescent="0.35">
      <c r="B85" s="4" t="s">
        <v>508</v>
      </c>
      <c r="C85" s="4" t="s">
        <v>678</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x14ac:dyDescent="0.35">
      <c r="B86" s="4" t="s">
        <v>504</v>
      </c>
      <c r="C86" s="4" t="s">
        <v>677</v>
      </c>
      <c r="D86" s="4">
        <v>25000</v>
      </c>
      <c r="E86" s="4">
        <v>30000</v>
      </c>
      <c r="F86" s="4">
        <v>25000</v>
      </c>
      <c r="G86" s="4">
        <v>20000</v>
      </c>
      <c r="H86" s="4">
        <v>-2</v>
      </c>
      <c r="I86" s="4">
        <v>57</v>
      </c>
      <c r="J86" s="4">
        <v>-75</v>
      </c>
      <c r="K86" s="4">
        <v>-79</v>
      </c>
      <c r="L86" s="4">
        <v>-85</v>
      </c>
      <c r="M86" s="4">
        <v>-5</v>
      </c>
      <c r="N86" s="4">
        <v>0.89</v>
      </c>
      <c r="O86" s="4">
        <v>0.84</v>
      </c>
      <c r="P86" s="4">
        <v>0.78</v>
      </c>
      <c r="Q86" s="4">
        <v>0.84</v>
      </c>
    </row>
    <row r="87" spans="2:17" x14ac:dyDescent="0.35">
      <c r="B87" s="4" t="s">
        <v>504</v>
      </c>
      <c r="C87" s="4" t="s">
        <v>678</v>
      </c>
      <c r="D87" s="4">
        <v>25000</v>
      </c>
      <c r="E87" s="4">
        <v>30000</v>
      </c>
      <c r="F87" s="4">
        <v>25000</v>
      </c>
      <c r="G87" s="4">
        <v>20000</v>
      </c>
      <c r="H87" s="4">
        <v>2</v>
      </c>
      <c r="I87" s="4">
        <v>68</v>
      </c>
      <c r="J87" s="4">
        <v>-70</v>
      </c>
      <c r="K87" s="4">
        <v>-74</v>
      </c>
      <c r="L87" s="4">
        <v>-73</v>
      </c>
      <c r="M87" s="4">
        <v>2</v>
      </c>
      <c r="N87" s="4">
        <v>0.89</v>
      </c>
      <c r="O87" s="4">
        <v>0.86</v>
      </c>
      <c r="P87" s="4">
        <v>0.86</v>
      </c>
      <c r="Q87" s="4">
        <v>0.87</v>
      </c>
    </row>
    <row r="88" spans="2:17" x14ac:dyDescent="0.35">
      <c r="B88" s="4" t="s">
        <v>506</v>
      </c>
      <c r="C88" s="4" t="s">
        <v>677</v>
      </c>
      <c r="D88" s="4">
        <v>25000</v>
      </c>
      <c r="E88" s="4">
        <v>30000</v>
      </c>
      <c r="F88" s="4">
        <v>25000</v>
      </c>
      <c r="G88" s="4">
        <v>20000</v>
      </c>
      <c r="H88" s="4">
        <v>-2</v>
      </c>
      <c r="I88" s="4">
        <v>72</v>
      </c>
      <c r="J88" s="4">
        <v>-93</v>
      </c>
      <c r="K88" s="4">
        <v>-93</v>
      </c>
      <c r="L88" s="4">
        <v>-110</v>
      </c>
      <c r="M88" s="4">
        <v>-5</v>
      </c>
      <c r="N88" s="4">
        <v>0.86</v>
      </c>
      <c r="O88" s="4">
        <v>0.86</v>
      </c>
      <c r="P88" s="4">
        <v>0.72</v>
      </c>
      <c r="Q88" s="4">
        <v>0.81</v>
      </c>
    </row>
    <row r="89" spans="2:17" x14ac:dyDescent="0.35">
      <c r="B89" s="4" t="s">
        <v>506</v>
      </c>
      <c r="C89" s="4" t="s">
        <v>678</v>
      </c>
      <c r="D89" s="4">
        <v>25000</v>
      </c>
      <c r="E89" s="4">
        <v>30000</v>
      </c>
      <c r="F89" s="4">
        <v>25000</v>
      </c>
      <c r="G89" s="4">
        <v>20000</v>
      </c>
      <c r="H89" s="4">
        <v>0</v>
      </c>
      <c r="I89" s="4">
        <v>80</v>
      </c>
      <c r="J89" s="4">
        <v>-94</v>
      </c>
      <c r="K89" s="4">
        <v>-102</v>
      </c>
      <c r="L89" s="4">
        <v>-98</v>
      </c>
      <c r="M89" s="4">
        <v>2</v>
      </c>
      <c r="N89" s="4">
        <v>0.8</v>
      </c>
      <c r="O89" s="4">
        <v>0.74</v>
      </c>
      <c r="P89" s="4">
        <v>0.8</v>
      </c>
      <c r="Q89" s="4">
        <v>0.78</v>
      </c>
    </row>
    <row r="90" spans="2:17" x14ac:dyDescent="0.35">
      <c r="B90" s="4" t="s">
        <v>508</v>
      </c>
      <c r="C90" s="4" t="s">
        <v>677</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x14ac:dyDescent="0.35">
      <c r="B91" s="4" t="s">
        <v>508</v>
      </c>
      <c r="C91" s="4" t="s">
        <v>678</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x14ac:dyDescent="0.35">
      <c r="B92" s="4" t="s">
        <v>504</v>
      </c>
      <c r="C92" s="4" t="s">
        <v>677</v>
      </c>
      <c r="D92" s="4">
        <v>25000</v>
      </c>
      <c r="E92" s="4">
        <v>40000</v>
      </c>
      <c r="F92" s="4">
        <v>10000</v>
      </c>
      <c r="G92" s="4">
        <v>25000</v>
      </c>
      <c r="H92" s="4">
        <v>7</v>
      </c>
      <c r="I92" s="4">
        <v>57</v>
      </c>
      <c r="J92" s="4">
        <v>-45</v>
      </c>
      <c r="K92" s="4">
        <v>-69</v>
      </c>
      <c r="L92" s="4">
        <v>-57</v>
      </c>
      <c r="M92" s="4">
        <v>7</v>
      </c>
      <c r="N92" s="4">
        <v>0.98</v>
      </c>
      <c r="O92" s="4">
        <v>0.67</v>
      </c>
      <c r="P92" s="4">
        <v>0.78</v>
      </c>
      <c r="Q92" s="4">
        <v>0.81</v>
      </c>
    </row>
    <row r="93" spans="2:17" x14ac:dyDescent="0.35">
      <c r="B93" s="4" t="s">
        <v>504</v>
      </c>
      <c r="C93" s="4" t="s">
        <v>678</v>
      </c>
      <c r="D93" s="4">
        <v>25000</v>
      </c>
      <c r="E93" s="4">
        <v>40000</v>
      </c>
      <c r="F93" s="4">
        <v>10000</v>
      </c>
      <c r="G93" s="4">
        <v>25000</v>
      </c>
      <c r="H93" s="4">
        <v>5</v>
      </c>
      <c r="I93" s="4">
        <v>61</v>
      </c>
      <c r="J93" s="4">
        <v>-43</v>
      </c>
      <c r="K93" s="4">
        <v>-66</v>
      </c>
      <c r="L93" s="4">
        <v>-56</v>
      </c>
      <c r="M93" s="4">
        <v>9</v>
      </c>
      <c r="N93" s="4">
        <v>1.04</v>
      </c>
      <c r="O93" s="4">
        <v>0.72</v>
      </c>
      <c r="P93" s="4">
        <v>0.92</v>
      </c>
      <c r="Q93" s="4">
        <v>0.89</v>
      </c>
    </row>
    <row r="94" spans="2:17" x14ac:dyDescent="0.35">
      <c r="B94" s="4" t="s">
        <v>506</v>
      </c>
      <c r="C94" s="4" t="s">
        <v>677</v>
      </c>
      <c r="D94" s="4">
        <v>25000</v>
      </c>
      <c r="E94" s="4">
        <v>40000</v>
      </c>
      <c r="F94" s="4">
        <v>10000</v>
      </c>
      <c r="G94" s="4">
        <v>25000</v>
      </c>
      <c r="H94" s="4">
        <v>11</v>
      </c>
      <c r="I94" s="4">
        <v>66</v>
      </c>
      <c r="J94" s="4">
        <v>-41</v>
      </c>
      <c r="K94" s="4">
        <v>-88</v>
      </c>
      <c r="L94" s="4">
        <v>-56</v>
      </c>
      <c r="M94" s="4">
        <v>19</v>
      </c>
      <c r="N94" s="4">
        <v>0.8</v>
      </c>
      <c r="O94" s="4">
        <v>0.45</v>
      </c>
      <c r="P94" s="4">
        <v>0.65</v>
      </c>
      <c r="Q94" s="4">
        <v>0.63</v>
      </c>
    </row>
    <row r="95" spans="2:17" x14ac:dyDescent="0.35">
      <c r="B95" s="4" t="s">
        <v>506</v>
      </c>
      <c r="C95" s="4" t="s">
        <v>678</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x14ac:dyDescent="0.35">
      <c r="B96" s="4" t="s">
        <v>508</v>
      </c>
      <c r="C96" s="4" t="s">
        <v>677</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x14ac:dyDescent="0.35">
      <c r="B97" s="4" t="s">
        <v>508</v>
      </c>
      <c r="C97" s="4" t="s">
        <v>678</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x14ac:dyDescent="0.35">
      <c r="B98" s="4" t="s">
        <v>504</v>
      </c>
      <c r="C98" s="4" t="s">
        <v>677</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x14ac:dyDescent="0.35">
      <c r="B99" s="4" t="s">
        <v>504</v>
      </c>
      <c r="C99" s="4" t="s">
        <v>678</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x14ac:dyDescent="0.35">
      <c r="B100" s="4" t="s">
        <v>506</v>
      </c>
      <c r="C100" s="4" t="s">
        <v>677</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x14ac:dyDescent="0.35">
      <c r="B101" s="4" t="s">
        <v>506</v>
      </c>
      <c r="C101" s="4" t="s">
        <v>678</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x14ac:dyDescent="0.35">
      <c r="B102" s="4" t="s">
        <v>508</v>
      </c>
      <c r="C102" s="4" t="s">
        <v>677</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x14ac:dyDescent="0.35">
      <c r="B103" s="4" t="s">
        <v>508</v>
      </c>
      <c r="C103" s="4" t="s">
        <v>678</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x14ac:dyDescent="0.35">
      <c r="B104" s="4" t="s">
        <v>504</v>
      </c>
      <c r="C104" s="4" t="s">
        <v>677</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x14ac:dyDescent="0.35">
      <c r="B105" s="4" t="s">
        <v>504</v>
      </c>
      <c r="C105" s="4" t="s">
        <v>678</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x14ac:dyDescent="0.35">
      <c r="B106" s="4" t="s">
        <v>506</v>
      </c>
      <c r="C106" s="4" t="s">
        <v>677</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x14ac:dyDescent="0.35">
      <c r="B107" s="4" t="s">
        <v>506</v>
      </c>
      <c r="C107" s="4" t="s">
        <v>678</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x14ac:dyDescent="0.35">
      <c r="B108" s="4" t="s">
        <v>508</v>
      </c>
      <c r="C108" s="4" t="s">
        <v>677</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x14ac:dyDescent="0.35">
      <c r="B109" s="4" t="s">
        <v>508</v>
      </c>
      <c r="C109" s="4" t="s">
        <v>678</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18">
    <mergeCell ref="B20:D25"/>
    <mergeCell ref="N7:P7"/>
    <mergeCell ref="H8:J13"/>
    <mergeCell ref="H14:J19"/>
    <mergeCell ref="H20:J25"/>
    <mergeCell ref="H26:J31"/>
    <mergeCell ref="B2:S2"/>
    <mergeCell ref="B3:S4"/>
    <mergeCell ref="B26:D31"/>
    <mergeCell ref="H7:J7"/>
    <mergeCell ref="N8:P13"/>
    <mergeCell ref="N14:P19"/>
    <mergeCell ref="N20:P25"/>
    <mergeCell ref="N26:P31"/>
    <mergeCell ref="B6:S6"/>
    <mergeCell ref="B8:D13"/>
    <mergeCell ref="B7:D7"/>
    <mergeCell ref="B14:D19"/>
  </mergeCells>
  <conditionalFormatting sqref="S8:S17 M8:M31 G8:G31 S19:S31">
    <cfRule type="colorScale" priority="1">
      <colorScale>
        <cfvo type="min"/>
        <cfvo type="percentile" val="50"/>
        <cfvo type="max"/>
        <color rgb="FFF8696B"/>
        <color rgb="FFFFEB84"/>
        <color rgb="FF63BE7B"/>
      </colorScale>
    </cfRule>
  </conditionalFormatting>
  <conditionalFormatting sqref="S8:S31 M8:M31 G8:G3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Riichi Hand</vt:lpstr>
      <vt:lpstr>Hand Score</vt:lpstr>
      <vt:lpstr>Betaori Cost</vt:lpstr>
      <vt:lpstr>Wait Distribution</vt:lpstr>
      <vt:lpstr>Riichi Tile</vt:lpstr>
      <vt:lpstr>Sotogawa</vt:lpstr>
      <vt:lpstr>Dora Danger</vt:lpstr>
      <vt:lpstr>Riichi Winrate</vt:lpstr>
      <vt:lpstr>Dama Winrate</vt:lpstr>
      <vt:lpstr>Oikake Calc</vt:lpstr>
      <vt:lpstr>1-shanten Calc</vt:lpstr>
      <vt:lpstr>Keiten Calc</vt:lpstr>
      <vt:lpstr>Open Tenpai</vt:lpstr>
      <vt:lpstr>Tedashi Reading</vt:lpstr>
      <vt:lpstr>Shanten &amp; Width</vt:lpstr>
      <vt:lpstr>Projected Winrate</vt:lpstr>
      <vt:lpstr>Wall Reading</vt:lpstr>
      <vt:lpstr>Skipping Yakuhai</vt:lpstr>
      <vt:lpstr>Atozuke</vt:lpstr>
      <vt:lpstr>Hand Outcome</vt:lpstr>
      <vt:lpstr>Score Variance</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2023-11-01T05:52:17Z</dcterms:modified>
</cp:coreProperties>
</file>