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924" documentId="13_ncr:1_{057CC0DE-9D22-4113-8E2E-447A21151E21}" xr6:coauthVersionLast="46" xr6:coauthVersionMax="47" xr10:uidLastSave="{B1105F01-1784-4BD4-951E-D3DD01214132}"/>
  <bookViews>
    <workbookView xWindow="-120" yWindow="-120" windowWidth="29040" windowHeight="15840" activeTab="1" xr2:uid="{00000000-000D-0000-FFFF-FFFF00000000}"/>
  </bookViews>
  <sheets>
    <sheet name="Wait Distribution" sheetId="1" r:id="rId1"/>
    <sheet name="Sotogawa" sheetId="9" r:id="rId2"/>
    <sheet name="Dora &amp; Dorasoba Danger" sheetId="4" r:id="rId3"/>
    <sheet name="Riichi Winrate" sheetId="3" r:id="rId4"/>
    <sheet name="Oikake Calculator" sheetId="8" r:id="rId5"/>
    <sheet name="Shanten &amp; Width" sheetId="5" r:id="rId6"/>
    <sheet name="Open &amp; Closed Winrate" sheetId="6" r:id="rId7"/>
    <sheet name="Mentanpin" sheetId="2" state="hidden" r:id="rId8"/>
    <sheet name="Placement Prediction" sheetId="7"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2" i="9" l="1"/>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Q25" i="1"/>
  <c r="R25" i="1"/>
  <c r="S25" i="1"/>
  <c r="T25" i="1"/>
  <c r="U25" i="1"/>
  <c r="V25" i="1"/>
  <c r="K69" i="4" s="1"/>
  <c r="W25" i="1"/>
  <c r="X25" i="1"/>
  <c r="J71" i="4" s="1"/>
  <c r="Y25" i="1"/>
  <c r="Z25" i="1"/>
  <c r="Q44" i="1"/>
  <c r="R44" i="1"/>
  <c r="S44" i="1"/>
  <c r="T44" i="1"/>
  <c r="U44" i="1"/>
  <c r="V44" i="1"/>
  <c r="W44" i="1"/>
  <c r="X44" i="1"/>
  <c r="Y44" i="1"/>
  <c r="Z44" i="1"/>
  <c r="Q21" i="1"/>
  <c r="R21" i="1"/>
  <c r="F70" i="4" s="1"/>
  <c r="S21" i="1"/>
  <c r="T21" i="1"/>
  <c r="F71" i="4" s="1"/>
  <c r="U21" i="1"/>
  <c r="V21" i="1"/>
  <c r="W21" i="1"/>
  <c r="X21" i="1"/>
  <c r="Y21" i="1"/>
  <c r="Z21" i="1"/>
  <c r="AA21" i="1"/>
  <c r="AB21" i="1"/>
  <c r="Q40" i="1"/>
  <c r="R40" i="1"/>
  <c r="S40" i="1"/>
  <c r="T40" i="1"/>
  <c r="U40" i="1"/>
  <c r="V40" i="1"/>
  <c r="W40" i="1"/>
  <c r="X40" i="1"/>
  <c r="Y40" i="1"/>
  <c r="Z40" i="1"/>
  <c r="AA40" i="1"/>
  <c r="AB40" i="1"/>
  <c r="Q17" i="1"/>
  <c r="R17" i="1"/>
  <c r="S17" i="1"/>
  <c r="T17" i="1"/>
  <c r="U17" i="1"/>
  <c r="V17" i="1"/>
  <c r="W17" i="1"/>
  <c r="X17" i="1"/>
  <c r="Y17" i="1"/>
  <c r="Q36" i="1"/>
  <c r="R36" i="1"/>
  <c r="S36" i="1"/>
  <c r="T36" i="1"/>
  <c r="U36" i="1"/>
  <c r="V36" i="1"/>
  <c r="W36" i="1"/>
  <c r="X36" i="1"/>
  <c r="Y36" i="1"/>
  <c r="Q13" i="1"/>
  <c r="R13" i="1"/>
  <c r="S13" i="1"/>
  <c r="U13" i="1"/>
  <c r="V13" i="1"/>
  <c r="W13" i="1"/>
  <c r="X13" i="1"/>
  <c r="Y13" i="1"/>
  <c r="Z13" i="1"/>
  <c r="Q32" i="1"/>
  <c r="R32" i="1"/>
  <c r="S32" i="1"/>
  <c r="U32" i="1"/>
  <c r="V32" i="1"/>
  <c r="W32" i="1"/>
  <c r="X32" i="1"/>
  <c r="Y32" i="1"/>
  <c r="Z32" i="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BB138" i="9" l="1"/>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J58" i="9" l="1"/>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<sst xmlns="http://schemas.openxmlformats.org/spreadsheetml/2006/main" count="1621" uniqueCount="466">
  <si>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</si>
  <si>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</si>
  <si>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</si>
  <si>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</si>
  <si>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</si>
  <si>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</si>
  <si>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</si>
  <si>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</si>
  <si>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</si>
  <si>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</si>
  <si>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</si>
  <si>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</si>
  <si>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</si>
  <si>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</si>
  <si>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</si>
  <si>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</si>
  <si>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</si>
  <si>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</si>
  <si>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</si>
  <si>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</si>
  <si>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</si>
  <si>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</si>
  <si>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</si>
  <si>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</si>
  <si>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</si>
  <si>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</si>
  <si>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</si>
  <si>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</si>
  <si>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</si>
  <si>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</si>
  <si>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</si>
  <si>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</si>
  <si>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</si>
  <si>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</si>
  <si>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</si>
  <si>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</si>
  <si>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</si>
  <si>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</si>
  <si>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</si>
  <si>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</si>
  <si>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</si>
  <si>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</si>
  <si>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</si>
  <si>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</si>
  <si>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</si>
  <si>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</si>
  <si>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</si>
  <si>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</si>
  <si>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</si>
  <si>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</si>
  <si>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</si>
  <si>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</si>
  <si>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</si>
  <si>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</si>
  <si>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</si>
  <si>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</si>
  <si>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</si>
  <si>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</si>
  <si>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</si>
  <si>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</si>
  <si>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</si>
  <si>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</si>
  <si>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</si>
  <si>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</si>
  <si>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</si>
  <si>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</si>
  <si>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</si>
  <si>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</si>
  <si>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</si>
  <si>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</si>
  <si>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</si>
  <si>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</si>
  <si>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</si>
  <si>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</si>
  <si>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</si>
  <si>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</si>
  <si>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</si>
  <si>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</si>
  <si>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</si>
  <si>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</si>
  <si>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</si>
  <si>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</si>
  <si>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</si>
  <si>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</si>
  <si>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</si>
  <si>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</si>
  <si>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</si>
  <si>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</si>
  <si>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</si>
  <si>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</si>
  <si>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</si>
  <si>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</si>
  <si>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</si>
  <si>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</si>
  <si>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</si>
  <si>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</si>
  <si>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</si>
  <si>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</si>
  <si>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</si>
  <si>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</si>
  <si>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</si>
  <si>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</si>
  <si>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</si>
  <si>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</si>
  <si>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</si>
  <si>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</si>
  <si>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</si>
  <si>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</si>
  <si>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</si>
  <si>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</si>
  <si>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</si>
  <si>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</si>
  <si>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</si>
  <si>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</si>
  <si>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</si>
  <si>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</si>
  <si>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</si>
  <si>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</si>
  <si>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</si>
  <si>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</si>
  <si>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</si>
  <si>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</si>
  <si>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</si>
  <si>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</si>
  <si>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</si>
  <si>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</si>
  <si>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</si>
  <si>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</si>
  <si>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</si>
  <si>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</si>
  <si>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</si>
  <si>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</si>
  <si>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</si>
  <si>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</si>
  <si>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</si>
  <si>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</si>
  <si>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</si>
  <si>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</si>
  <si>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</si>
  <si>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</si>
  <si>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</si>
  <si>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</si>
  <si>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</si>
  <si>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</si>
  <si>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</si>
  <si>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</si>
  <si>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</si>
  <si>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</si>
  <si>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</si>
  <si>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</si>
  <si>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</si>
  <si>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</si>
  <si>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</si>
  <si>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</si>
  <si>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</si>
  <si>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</si>
  <si>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</si>
  <si>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</si>
  <si>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</si>
  <si>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</si>
  <si>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</si>
  <si>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</si>
  <si>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</si>
  <si>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</si>
  <si>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</si>
  <si>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</si>
  <si>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</si>
  <si>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</si>
  <si>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</si>
  <si>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</si>
  <si>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</si>
  <si>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</si>
  <si>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</si>
  <si>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</si>
  <si>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</si>
  <si>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</si>
  <si>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</si>
  <si>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</si>
  <si>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</si>
  <si>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</si>
  <si>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</si>
  <si>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</si>
  <si>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</si>
  <si>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</si>
  <si>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</si>
  <si>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</si>
  <si>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</si>
  <si>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</si>
  <si>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</si>
  <si>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</si>
  <si>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</si>
  <si>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</si>
  <si>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</si>
  <si>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</si>
  <si>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</si>
  <si>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</si>
  <si>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</si>
  <si>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</si>
  <si>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</si>
  <si>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</si>
  <si>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</si>
  <si>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</si>
  <si>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</si>
  <si>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</si>
  <si>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</si>
  <si>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</si>
  <si>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</si>
  <si>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</si>
  <si>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</si>
  <si>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</si>
  <si>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</si>
  <si>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</si>
  <si>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</si>
  <si>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</si>
  <si>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</si>
  <si>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</si>
  <si>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</si>
  <si>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</si>
  <si>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</si>
  <si>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</si>
  <si>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</si>
  <si>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</si>
  <si>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</si>
  <si>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</si>
  <si>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</si>
  <si>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</si>
  <si>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</si>
  <si>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</si>
  <si>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</si>
  <si>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</si>
  <si>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</si>
  <si>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</si>
  <si>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</si>
  <si>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</si>
  <si>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</si>
  <si>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</si>
  <si>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</si>
  <si>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</si>
  <si>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</si>
  <si>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</si>
  <si>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</si>
  <si>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</si>
  <si>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</si>
  <si>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</si>
  <si>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</si>
  <si>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</si>
  <si>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</si>
  <si>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</si>
  <si>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</si>
  <si>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</si>
  <si>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</si>
  <si>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</si>
  <si>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</si>
  <si>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</si>
  <si>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</si>
  <si>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</si>
  <si>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</si>
  <si>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</si>
  <si>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</si>
  <si>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</si>
  <si>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</si>
  <si>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</si>
  <si>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</si>
  <si>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</si>
  <si>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</si>
  <si>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</si>
  <si>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</si>
  <si>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</si>
  <si>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</si>
  <si>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</si>
  <si>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</si>
  <si>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</si>
  <si>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</si>
  <si>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</si>
  <si>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</si>
  <si>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</si>
  <si>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</si>
  <si>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</si>
  <si>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</si>
  <si>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</si>
  <si>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</si>
  <si>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</si>
  <si>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</si>
  <si>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</si>
  <si>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</si>
  <si>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</si>
  <si>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</si>
  <si>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</si>
  <si>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</si>
  <si>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</si>
  <si>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</si>
  <si>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</si>
  <si>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</si>
  <si>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</si>
  <si>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</si>
  <si>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</si>
  <si>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</si>
  <si>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</si>
  <si>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</si>
  <si>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</si>
  <si>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</si>
  <si>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</si>
  <si>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</si>
  <si>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</si>
  <si>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</si>
  <si>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</si>
  <si>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</si>
  <si>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</si>
  <si>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</si>
  <si>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</si>
  <si>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</si>
  <si>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</si>
  <si>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</si>
  <si>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</si>
  <si>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</si>
  <si>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</si>
  <si>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</si>
  <si>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</si>
  <si>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</si>
  <si>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</si>
  <si>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</si>
  <si>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</si>
  <si>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</si>
  <si>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</si>
  <si>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</si>
  <si>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</si>
  <si>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</si>
  <si>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</si>
  <si>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</si>
  <si>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</si>
  <si>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</si>
  <si>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</si>
  <si>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</si>
  <si>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</si>
  <si>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</si>
  <si>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</si>
  <si>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</si>
  <si>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</si>
  <si>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</si>
  <si>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</si>
  <si>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</si>
  <si>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</si>
  <si>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</si>
  <si>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</si>
  <si>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</si>
  <si>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</si>
  <si>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</si>
  <si>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</si>
  <si>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</si>
  <si>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</si>
  <si>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</si>
  <si>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</si>
  <si>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</si>
  <si>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</si>
  <si>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</si>
  <si>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</si>
  <si>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</si>
  <si>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</si>
  <si>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</si>
  <si>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</si>
  <si>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</si>
  <si>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</si>
  <si>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</si>
  <si>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</si>
  <si>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</si>
  <si>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</si>
  <si>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</si>
  <si>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</si>
  <si>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</si>
  <si>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</si>
  <si>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</si>
  <si>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</si>
  <si>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</si>
  <si>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</si>
  <si>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</si>
  <si>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</si>
  <si>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</si>
  <si>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</si>
  <si>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</si>
  <si>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</si>
  <si>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</si>
  <si>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</si>
  <si>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</si>
  <si>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</si>
  <si>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</si>
  <si>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</si>
  <si>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</si>
  <si>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</si>
  <si>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</si>
  <si>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</si>
  <si>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</si>
  <si>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</si>
  <si>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</si>
  <si>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</si>
  <si>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</si>
  <si>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</si>
  <si>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</si>
  <si>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</si>
  <si>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</si>
  <si>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</si>
  <si>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</si>
  <si>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</si>
  <si>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</si>
  <si>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</si>
  <si>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</si>
  <si>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</si>
  <si>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</si>
  <si>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</si>
  <si>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</si>
  <si>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</si>
  <si>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</si>
  <si>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</si>
  <si>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</si>
  <si>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</si>
  <si>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</si>
  <si>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</si>
  <si>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</si>
  <si>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</si>
  <si>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</si>
  <si>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</si>
  <si>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</si>
  <si>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</si>
  <si>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</si>
  <si>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</si>
  <si>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</si>
  <si>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</si>
  <si>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</si>
  <si>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</si>
  <si>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</si>
  <si>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</si>
  <si>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</si>
  <si>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</si>
  <si>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</si>
  <si>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</si>
  <si>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</si>
  <si>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</si>
  <si>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</si>
  <si>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</si>
  <si>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</si>
  <si>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</si>
  <si>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</si>
  <si>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</si>
  <si>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</si>
  <si>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</si>
  <si>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</si>
  <si>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</si>
  <si>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</si>
  <si>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</si>
  <si>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</si>
  <si>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</si>
  <si>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</si>
  <si>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</si>
  <si>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</si>
  <si>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</si>
  <si>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</si>
  <si>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r>
  </si>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</sst>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178">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Alignment="1">
      <alignment horizontal="center" vertical="center"/>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0" fontId="0" fillId="2" borderId="1" xfId="0" applyFill="1" applyBorder="1"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left" vertical="top" wrapText="1"/>
    </xf>
    <xf numFmtId="0" fontId="0" fillId="3" borderId="1" xfId="0" applyFill="1" applyBorder="1" applyAlignment="1">
      <alignment horizontal="center" wrapText="1"/>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1" fontId="0" fillId="0" borderId="1" xfId="0" applyNumberFormat="1" applyBorder="1" applyAlignment="1">
      <alignment horizontal="center" vertical="center"/>
    </xf>
    <xf numFmtId="0" fontId="0" fillId="4" borderId="1" xfId="0" applyFill="1" applyBorder="1" applyAlignment="1">
      <alignment horizontal="center"/>
    </xf>
    <xf numFmtId="0" fontId="0" fillId="0" borderId="0" xfId="0" applyAlignment="1">
      <alignment horizontal="left" vertical="top"/>
    </xf>
    <xf numFmtId="0" fontId="0" fillId="2" borderId="5" xfId="0" applyFill="1" applyBorder="1" applyAlignment="1">
      <alignment horizontal="center"/>
    </xf>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cellXfs>
  <cellStyles count="2">
    <cellStyle name="Normal" xfId="0" builtinId="0"/>
    <cellStyle name="Percent" xfId="1" builtinId="5"/>
  </cellStyles>
  <dxfs count="35">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53"/>
  <sheetViews>
    <sheetView zoomScale="85" zoomScaleNormal="85" workbookViewId="0">
      <selection activeCell="AC30" sqref="AC30"/>
    </sheetView>
  </sheetViews>
  <sheetFormatPr defaultRowHeight="15" x14ac:dyDescent="0.25"/>
  <sheetData>
    <row r="2" spans="2:31" ht="18.75" x14ac:dyDescent="0.3">
      <c r="B2" s="96" t="s">
        <v>121</v>
      </c>
      <c r="C2" s="96"/>
      <c r="D2" s="96"/>
      <c r="E2" s="96"/>
      <c r="F2" s="96"/>
      <c r="G2" s="96"/>
      <c r="H2" s="96"/>
      <c r="I2" s="96"/>
      <c r="J2" s="96"/>
      <c r="K2" s="96"/>
      <c r="L2" s="96"/>
      <c r="M2" s="96"/>
      <c r="N2" s="96"/>
      <c r="O2" s="96"/>
      <c r="P2" s="96"/>
      <c r="Q2" s="96"/>
      <c r="R2" s="96"/>
    </row>
    <row r="4" spans="2:31" x14ac:dyDescent="0.25">
      <c r="C4" s="95" t="s">
        <v>119</v>
      </c>
      <c r="D4" s="95"/>
      <c r="E4" s="95"/>
      <c r="F4" s="95"/>
      <c r="G4" s="95"/>
      <c r="H4" s="95"/>
      <c r="I4" s="95"/>
      <c r="J4" s="95"/>
      <c r="L4" s="95" t="s">
        <v>120</v>
      </c>
      <c r="M4" s="95"/>
      <c r="N4" s="95"/>
      <c r="O4" s="95"/>
      <c r="P4" s="95"/>
      <c r="Q4" s="95"/>
      <c r="R4" s="95"/>
      <c r="U4" s="77">
        <v>1</v>
      </c>
      <c r="V4" s="77">
        <v>2</v>
      </c>
      <c r="W4" s="77">
        <v>3</v>
      </c>
      <c r="X4" s="77">
        <v>4</v>
      </c>
      <c r="Y4" s="77">
        <v>5</v>
      </c>
      <c r="Z4" s="77">
        <v>6</v>
      </c>
      <c r="AA4" s="77">
        <v>7</v>
      </c>
      <c r="AB4" s="77">
        <v>8</v>
      </c>
      <c r="AC4" s="77">
        <v>9</v>
      </c>
      <c r="AD4" s="77" t="s">
        <v>4</v>
      </c>
    </row>
    <row r="5" spans="2:31" x14ac:dyDescent="0.25">
      <c r="C5" s="82" t="s">
        <v>0</v>
      </c>
      <c r="D5" s="82" t="s">
        <v>1</v>
      </c>
      <c r="E5" s="82" t="s">
        <v>117</v>
      </c>
      <c r="F5" s="82" t="s">
        <v>118</v>
      </c>
      <c r="G5" s="82" t="s">
        <v>6</v>
      </c>
      <c r="H5" s="82" t="s">
        <v>7</v>
      </c>
      <c r="I5" s="82" t="s">
        <v>395</v>
      </c>
      <c r="J5" s="82" t="s">
        <v>8</v>
      </c>
      <c r="L5" s="2" t="s">
        <v>0</v>
      </c>
      <c r="M5" s="2" t="s">
        <v>1</v>
      </c>
      <c r="N5" s="2" t="s">
        <v>117</v>
      </c>
      <c r="O5" s="2" t="s">
        <v>118</v>
      </c>
      <c r="P5" s="2" t="s">
        <v>6</v>
      </c>
      <c r="Q5" s="2" t="s">
        <v>7</v>
      </c>
      <c r="R5" s="2" t="s">
        <v>8</v>
      </c>
      <c r="T5" s="82" t="s">
        <v>63</v>
      </c>
      <c r="U5" s="16">
        <v>0.12946084488432694</v>
      </c>
      <c r="V5" s="16">
        <v>0.1666095743769804</v>
      </c>
      <c r="W5" s="16">
        <v>0.19934792449136887</v>
      </c>
      <c r="X5" s="16">
        <v>0.25176170493889088</v>
      </c>
      <c r="Y5" s="16">
        <v>0.2547835182715717</v>
      </c>
      <c r="Z5" s="16">
        <v>0.25273125435838462</v>
      </c>
      <c r="AA5" s="16">
        <v>0.20107598575955174</v>
      </c>
      <c r="AB5" s="16">
        <v>0.16810212995020737</v>
      </c>
      <c r="AC5" s="16">
        <v>0.1310665655317535</v>
      </c>
      <c r="AD5" s="16">
        <v>7.559426956532378E-2</v>
      </c>
      <c r="AE5" s="5"/>
    </row>
    <row r="6" spans="2:31" x14ac:dyDescent="0.25">
      <c r="C6" s="3">
        <v>5.7503226563416637E-2</v>
      </c>
      <c r="D6" s="3">
        <v>0.5345183620790801</v>
      </c>
      <c r="E6" s="3">
        <f>SUM(C17:K17)</f>
        <v>0.20931596855567292</v>
      </c>
      <c r="F6" s="3">
        <f>SUM(C21:N21)</f>
        <v>5.8852516719464981E-2</v>
      </c>
      <c r="G6" s="3">
        <v>0.112</v>
      </c>
      <c r="H6" s="6">
        <v>2.8000000000000001E-2</v>
      </c>
      <c r="I6" s="4">
        <v>6.42</v>
      </c>
      <c r="J6" s="4">
        <v>85230</v>
      </c>
      <c r="L6" s="3">
        <v>2.1349824634244945E-2</v>
      </c>
      <c r="M6" s="3">
        <v>0.42726964806660628</v>
      </c>
      <c r="N6" s="3">
        <v>0.26719583935699154</v>
      </c>
      <c r="O6" s="3">
        <v>6.6883063746215318E-2</v>
      </c>
      <c r="P6" s="3">
        <v>0.19878526681396216</v>
      </c>
      <c r="Q6" s="6">
        <v>1.9E-2</v>
      </c>
      <c r="R6" s="4">
        <v>109983</v>
      </c>
      <c r="T6" s="82" t="s">
        <v>61</v>
      </c>
      <c r="U6" s="16">
        <v>4.3153614961442315E-2</v>
      </c>
      <c r="V6" s="16">
        <v>5.5536524792326798E-2</v>
      </c>
      <c r="W6" s="16">
        <v>6.6449308163789619E-2</v>
      </c>
      <c r="X6" s="16">
        <v>8.3920568312963628E-2</v>
      </c>
      <c r="Y6" s="16">
        <v>8.4927839423857232E-2</v>
      </c>
      <c r="Z6" s="16">
        <v>8.4243751452794877E-2</v>
      </c>
      <c r="AA6" s="16">
        <v>6.7025328586517247E-2</v>
      </c>
      <c r="AB6" s="16">
        <v>5.6034043316735789E-2</v>
      </c>
      <c r="AC6" s="16">
        <v>4.3688855177251164E-2</v>
      </c>
      <c r="AD6" s="16">
        <v>1.0799181366474826E-2</v>
      </c>
    </row>
    <row r="8" spans="2:31" x14ac:dyDescent="0.25">
      <c r="O8" s="5"/>
    </row>
    <row r="9" spans="2:31" ht="18.75" x14ac:dyDescent="0.3">
      <c r="C9" s="96" t="s">
        <v>280</v>
      </c>
      <c r="D9" s="96"/>
      <c r="E9" s="96"/>
      <c r="F9" s="96"/>
      <c r="G9" s="96"/>
      <c r="H9" s="96"/>
      <c r="I9" s="96"/>
      <c r="J9" s="96"/>
      <c r="K9" s="96"/>
      <c r="L9" s="96"/>
      <c r="M9" s="96"/>
      <c r="N9" s="96"/>
      <c r="P9" s="96" t="s">
        <v>282</v>
      </c>
      <c r="Q9" s="96"/>
      <c r="R9" s="96"/>
      <c r="S9" s="96"/>
      <c r="T9" s="96"/>
      <c r="U9" s="96"/>
      <c r="V9" s="96"/>
      <c r="W9" s="96"/>
      <c r="X9" s="96"/>
      <c r="Y9" s="96"/>
      <c r="Z9" s="96"/>
      <c r="AA9" s="96"/>
      <c r="AB9" s="96"/>
    </row>
    <row r="11" spans="2:31" x14ac:dyDescent="0.25">
      <c r="C11" s="97" t="s">
        <v>0</v>
      </c>
      <c r="D11" s="98"/>
      <c r="E11" s="99"/>
      <c r="G11" s="97" t="s">
        <v>1</v>
      </c>
      <c r="H11" s="98"/>
      <c r="I11" s="98"/>
      <c r="J11" s="98"/>
      <c r="K11" s="98"/>
      <c r="L11" s="99"/>
      <c r="Q11" s="97" t="s">
        <v>0</v>
      </c>
      <c r="R11" s="98"/>
      <c r="S11" s="99"/>
      <c r="U11" s="97" t="s">
        <v>1</v>
      </c>
      <c r="V11" s="98"/>
      <c r="W11" s="98"/>
      <c r="X11" s="98"/>
      <c r="Y11" s="98"/>
      <c r="Z11" s="99"/>
    </row>
    <row r="12" spans="2:31" x14ac:dyDescent="0.25">
      <c r="C12" s="2">
        <v>147</v>
      </c>
      <c r="D12" s="2">
        <v>258</v>
      </c>
      <c r="E12" s="2">
        <v>369</v>
      </c>
      <c r="G12" s="2">
        <v>14</v>
      </c>
      <c r="H12" s="2">
        <v>25</v>
      </c>
      <c r="I12" s="2">
        <v>36</v>
      </c>
      <c r="J12" s="2">
        <v>47</v>
      </c>
      <c r="K12" s="2">
        <v>58</v>
      </c>
      <c r="L12" s="2">
        <v>69</v>
      </c>
      <c r="Q12" s="2">
        <v>147</v>
      </c>
      <c r="R12" s="2">
        <v>258</v>
      </c>
      <c r="S12" s="2">
        <v>369</v>
      </c>
      <c r="U12" s="2">
        <v>14</v>
      </c>
      <c r="V12" s="2">
        <v>25</v>
      </c>
      <c r="W12" s="2">
        <v>36</v>
      </c>
      <c r="X12" s="2">
        <v>47</v>
      </c>
      <c r="Y12" s="2">
        <v>58</v>
      </c>
      <c r="Z12" s="2">
        <v>69</v>
      </c>
    </row>
    <row r="13" spans="2:31" x14ac:dyDescent="0.25">
      <c r="B13" s="2" t="s">
        <v>63</v>
      </c>
      <c r="C13" s="3">
        <v>1.9464977120732137E-2</v>
      </c>
      <c r="D13" s="3">
        <v>1.9019124721342252E-2</v>
      </c>
      <c r="E13" s="3">
        <v>1.9019124721342252E-2</v>
      </c>
      <c r="F13" s="5"/>
      <c r="G13" s="3">
        <v>7.837615862959052E-2</v>
      </c>
      <c r="H13" s="3">
        <v>8.8795025225859442E-2</v>
      </c>
      <c r="I13" s="3">
        <v>0.10011732957878682</v>
      </c>
      <c r="J13" s="3">
        <v>9.7993664202745509E-2</v>
      </c>
      <c r="K13" s="3">
        <v>8.9405139035550862E-2</v>
      </c>
      <c r="L13" s="3">
        <v>7.9831045406546994E-2</v>
      </c>
      <c r="P13" s="2" t="s">
        <v>61</v>
      </c>
      <c r="Q13" s="17">
        <f>C13/3</f>
        <v>6.4883257069107128E-3</v>
      </c>
      <c r="R13" s="17">
        <f>D13/3</f>
        <v>6.3397082404474175E-3</v>
      </c>
      <c r="S13" s="17">
        <f>E13/3</f>
        <v>6.3397082404474175E-3</v>
      </c>
      <c r="T13" s="8"/>
      <c r="U13" s="17">
        <f t="shared" ref="U13:Z13" si="0">G13/3</f>
        <v>2.6125386209863505E-2</v>
      </c>
      <c r="V13" s="17">
        <f t="shared" si="0"/>
        <v>2.9598341741953148E-2</v>
      </c>
      <c r="W13" s="17">
        <f t="shared" si="0"/>
        <v>3.3372443192928938E-2</v>
      </c>
      <c r="X13" s="17">
        <f t="shared" si="0"/>
        <v>3.2664554734248501E-2</v>
      </c>
      <c r="Y13" s="17">
        <f t="shared" si="0"/>
        <v>2.9801713011850289E-2</v>
      </c>
      <c r="Z13" s="17">
        <f t="shared" si="0"/>
        <v>2.6610348468848997E-2</v>
      </c>
    </row>
    <row r="15" spans="2:31" x14ac:dyDescent="0.25">
      <c r="C15" s="95" t="s">
        <v>122</v>
      </c>
      <c r="D15" s="95"/>
      <c r="E15" s="95"/>
      <c r="F15" s="95"/>
      <c r="G15" s="95"/>
      <c r="H15" s="95"/>
      <c r="I15" s="95"/>
      <c r="J15" s="95"/>
      <c r="K15" s="95"/>
      <c r="Q15" s="95" t="s">
        <v>122</v>
      </c>
      <c r="R15" s="95"/>
      <c r="S15" s="95"/>
      <c r="T15" s="95"/>
      <c r="U15" s="95"/>
      <c r="V15" s="95"/>
      <c r="W15" s="95"/>
      <c r="X15" s="95"/>
      <c r="Y15" s="95"/>
    </row>
    <row r="16" spans="2:31" x14ac:dyDescent="0.25">
      <c r="C16" s="23">
        <v>2</v>
      </c>
      <c r="D16" s="23" t="s">
        <v>123</v>
      </c>
      <c r="E16" s="23" t="s">
        <v>124</v>
      </c>
      <c r="F16" s="23">
        <v>4</v>
      </c>
      <c r="G16" s="23">
        <v>5</v>
      </c>
      <c r="H16" s="23">
        <v>6</v>
      </c>
      <c r="I16" s="23" t="s">
        <v>126</v>
      </c>
      <c r="J16" s="23" t="s">
        <v>125</v>
      </c>
      <c r="K16" s="23">
        <v>8</v>
      </c>
      <c r="Q16" s="23">
        <v>2</v>
      </c>
      <c r="R16" s="23" t="s">
        <v>123</v>
      </c>
      <c r="S16" s="23" t="s">
        <v>124</v>
      </c>
      <c r="T16" s="23">
        <v>4</v>
      </c>
      <c r="U16" s="23">
        <v>5</v>
      </c>
      <c r="V16" s="23">
        <v>6</v>
      </c>
      <c r="W16" s="23" t="s">
        <v>126</v>
      </c>
      <c r="X16" s="23" t="s">
        <v>125</v>
      </c>
      <c r="Y16" s="23">
        <v>8</v>
      </c>
    </row>
    <row r="17" spans="2:28" x14ac:dyDescent="0.25">
      <c r="B17" s="2" t="s">
        <v>63</v>
      </c>
      <c r="C17" s="3">
        <v>2.5272791270679339E-2</v>
      </c>
      <c r="D17" s="3">
        <v>2.2527279127067933E-2</v>
      </c>
      <c r="E17" s="3">
        <v>2.5425319723102194E-2</v>
      </c>
      <c r="F17" s="3">
        <v>2.1975830106769918E-2</v>
      </c>
      <c r="G17" s="3">
        <v>1.7470374281356331E-2</v>
      </c>
      <c r="H17" s="3">
        <v>2.0802534318901795E-2</v>
      </c>
      <c r="I17" s="3">
        <v>2.6539950721576909E-2</v>
      </c>
      <c r="J17" s="3">
        <v>2.3982165904024404E-2</v>
      </c>
      <c r="K17" s="3">
        <v>2.5319723102194065E-2</v>
      </c>
      <c r="P17" s="2" t="s">
        <v>61</v>
      </c>
      <c r="Q17" s="17">
        <f t="shared" ref="Q17:Y17" si="1">C17/3</f>
        <v>8.4242637568931137E-3</v>
      </c>
      <c r="R17" s="17">
        <f t="shared" si="1"/>
        <v>7.5090930423559778E-3</v>
      </c>
      <c r="S17" s="17">
        <f t="shared" si="1"/>
        <v>8.4751065743673987E-3</v>
      </c>
      <c r="T17" s="17">
        <f t="shared" si="1"/>
        <v>7.3252767022566395E-3</v>
      </c>
      <c r="U17" s="17">
        <f t="shared" si="1"/>
        <v>5.8234580937854439E-3</v>
      </c>
      <c r="V17" s="17">
        <f t="shared" si="1"/>
        <v>6.9341781063005986E-3</v>
      </c>
      <c r="W17" s="17">
        <f t="shared" si="1"/>
        <v>8.8466502405256369E-3</v>
      </c>
      <c r="X17" s="17">
        <f t="shared" si="1"/>
        <v>7.9940553013414673E-3</v>
      </c>
      <c r="Y17" s="17">
        <f t="shared" si="1"/>
        <v>8.4399077007313549E-3</v>
      </c>
    </row>
    <row r="19" spans="2:28" ht="15" customHeight="1" x14ac:dyDescent="0.25">
      <c r="C19" s="95" t="s">
        <v>118</v>
      </c>
      <c r="D19" s="95"/>
      <c r="E19" s="95"/>
      <c r="F19" s="95"/>
      <c r="G19" s="95"/>
      <c r="H19" s="95"/>
      <c r="I19" s="95"/>
      <c r="J19" s="95"/>
      <c r="K19" s="95"/>
      <c r="L19" s="95"/>
      <c r="M19" s="95"/>
      <c r="N19" s="95"/>
      <c r="Q19" s="95" t="s">
        <v>118</v>
      </c>
      <c r="R19" s="95"/>
      <c r="S19" s="95"/>
      <c r="T19" s="95"/>
      <c r="U19" s="95"/>
      <c r="V19" s="95"/>
      <c r="W19" s="95"/>
      <c r="X19" s="95"/>
      <c r="Y19" s="95"/>
      <c r="Z19" s="95"/>
      <c r="AA19" s="95"/>
      <c r="AB19" s="95"/>
    </row>
    <row r="20" spans="2:28" x14ac:dyDescent="0.25">
      <c r="C20" s="2">
        <v>1</v>
      </c>
      <c r="D20" s="2">
        <v>2</v>
      </c>
      <c r="E20" s="2">
        <v>3</v>
      </c>
      <c r="F20" s="2">
        <v>4</v>
      </c>
      <c r="G20" s="2">
        <v>5</v>
      </c>
      <c r="H20" s="2">
        <v>6</v>
      </c>
      <c r="I20" s="2">
        <v>7</v>
      </c>
      <c r="J20" s="2">
        <v>8</v>
      </c>
      <c r="K20" s="2">
        <v>9</v>
      </c>
      <c r="L20" s="2" t="s">
        <v>4</v>
      </c>
      <c r="M20" s="2" t="s">
        <v>128</v>
      </c>
      <c r="N20" s="2" t="s">
        <v>127</v>
      </c>
      <c r="Q20" s="2">
        <v>1</v>
      </c>
      <c r="R20" s="2">
        <v>2</v>
      </c>
      <c r="S20" s="2">
        <v>3</v>
      </c>
      <c r="T20" s="2">
        <v>4</v>
      </c>
      <c r="U20" s="2">
        <v>5</v>
      </c>
      <c r="V20" s="2">
        <v>6</v>
      </c>
      <c r="W20" s="2">
        <v>7</v>
      </c>
      <c r="X20" s="2">
        <v>8</v>
      </c>
      <c r="Y20" s="2">
        <v>9</v>
      </c>
      <c r="Z20" s="2" t="s">
        <v>4</v>
      </c>
      <c r="AA20" s="2" t="s">
        <v>128</v>
      </c>
      <c r="AB20" s="2" t="s">
        <v>127</v>
      </c>
    </row>
    <row r="21" spans="2:28" x14ac:dyDescent="0.25">
      <c r="B21" s="2" t="s">
        <v>63</v>
      </c>
      <c r="C21" s="3">
        <v>5.0569048457116041E-3</v>
      </c>
      <c r="D21" s="3">
        <v>4.3177284993546877E-3</v>
      </c>
      <c r="E21" s="3">
        <v>4.3294614572333689E-3</v>
      </c>
      <c r="F21" s="3">
        <v>1.6074152293793266E-3</v>
      </c>
      <c r="G21" s="3">
        <v>4.4937228675349054E-3</v>
      </c>
      <c r="H21" s="3">
        <v>1.7247448081661387E-3</v>
      </c>
      <c r="I21" s="3">
        <v>4.7753138566232547E-3</v>
      </c>
      <c r="J21" s="3">
        <v>4.3294614572333689E-3</v>
      </c>
      <c r="K21" s="3">
        <v>5.0686378035902854E-3</v>
      </c>
      <c r="L21" s="3">
        <v>1.0841253079901443E-2</v>
      </c>
      <c r="M21" s="3">
        <v>1.0559662090813094E-2</v>
      </c>
      <c r="N21" s="3">
        <v>1.748210723923501E-3</v>
      </c>
      <c r="P21" s="2" t="s">
        <v>61</v>
      </c>
      <c r="Q21" s="17">
        <f t="shared" ref="Q21:AB21" si="2">C21/3</f>
        <v>1.6856349485705347E-3</v>
      </c>
      <c r="R21" s="17">
        <f t="shared" si="2"/>
        <v>1.4392428331182292E-3</v>
      </c>
      <c r="S21" s="17">
        <f t="shared" si="2"/>
        <v>1.4431538190777897E-3</v>
      </c>
      <c r="T21" s="17">
        <f t="shared" si="2"/>
        <v>5.3580507645977556E-4</v>
      </c>
      <c r="U21" s="17">
        <f t="shared" si="2"/>
        <v>1.497907622511635E-3</v>
      </c>
      <c r="V21" s="17">
        <f t="shared" si="2"/>
        <v>5.7491493605537952E-4</v>
      </c>
      <c r="W21" s="17">
        <f t="shared" si="2"/>
        <v>1.591771285541085E-3</v>
      </c>
      <c r="X21" s="17">
        <f t="shared" si="2"/>
        <v>1.4431538190777897E-3</v>
      </c>
      <c r="Y21" s="17">
        <f t="shared" si="2"/>
        <v>1.6895459345300952E-3</v>
      </c>
      <c r="Z21" s="17">
        <f t="shared" si="2"/>
        <v>3.6137510266338146E-3</v>
      </c>
      <c r="AA21" s="17">
        <f t="shared" si="2"/>
        <v>3.5198873636043647E-3</v>
      </c>
      <c r="AB21" s="17">
        <f t="shared" si="2"/>
        <v>5.8273690797450031E-4</v>
      </c>
    </row>
    <row r="23" spans="2:28" x14ac:dyDescent="0.25">
      <c r="C23" s="95" t="s">
        <v>5</v>
      </c>
      <c r="D23" s="95"/>
      <c r="E23" s="95"/>
      <c r="F23" s="95"/>
      <c r="G23" s="95"/>
      <c r="H23" s="95"/>
      <c r="I23" s="95"/>
      <c r="J23" s="95"/>
      <c r="K23" s="95"/>
      <c r="L23" s="95"/>
      <c r="Q23" s="95" t="s">
        <v>5</v>
      </c>
      <c r="R23" s="95"/>
      <c r="S23" s="95"/>
      <c r="T23" s="95"/>
      <c r="U23" s="95"/>
      <c r="V23" s="95"/>
      <c r="W23" s="95"/>
      <c r="X23" s="95"/>
      <c r="Y23" s="95"/>
      <c r="Z23" s="95"/>
    </row>
    <row r="24" spans="2:28" x14ac:dyDescent="0.25">
      <c r="C24" s="2">
        <v>1</v>
      </c>
      <c r="D24" s="2">
        <v>2</v>
      </c>
      <c r="E24" s="2">
        <v>3</v>
      </c>
      <c r="F24" s="2">
        <v>4</v>
      </c>
      <c r="G24" s="2">
        <v>5</v>
      </c>
      <c r="H24" s="2">
        <v>6</v>
      </c>
      <c r="I24" s="2">
        <v>7</v>
      </c>
      <c r="J24" s="2">
        <v>8</v>
      </c>
      <c r="K24" s="2">
        <v>9</v>
      </c>
      <c r="L24" s="2" t="s">
        <v>4</v>
      </c>
      <c r="Q24" s="2">
        <v>1</v>
      </c>
      <c r="R24" s="2">
        <v>2</v>
      </c>
      <c r="S24" s="2">
        <v>3</v>
      </c>
      <c r="T24" s="2">
        <v>4</v>
      </c>
      <c r="U24" s="2">
        <v>5</v>
      </c>
      <c r="V24" s="2">
        <v>6</v>
      </c>
      <c r="W24" s="2">
        <v>7</v>
      </c>
      <c r="X24" s="2">
        <v>8</v>
      </c>
      <c r="Y24" s="2">
        <v>9</v>
      </c>
      <c r="Z24" s="2" t="s">
        <v>4</v>
      </c>
    </row>
    <row r="25" spans="2:28" x14ac:dyDescent="0.25">
      <c r="B25" s="2" t="s">
        <v>63</v>
      </c>
      <c r="C25" s="3">
        <v>9.609292502639916E-3</v>
      </c>
      <c r="D25" s="3">
        <v>1.0712190543235951E-2</v>
      </c>
      <c r="E25" s="3">
        <v>9.2514372873401373E-3</v>
      </c>
      <c r="F25" s="3">
        <v>8.4359967147717933E-3</v>
      </c>
      <c r="G25" s="3">
        <v>1.0154875043998592E-2</v>
      </c>
      <c r="H25" s="3">
        <v>8.2776017834095984E-3</v>
      </c>
      <c r="I25" s="3">
        <v>9.0461105244632172E-3</v>
      </c>
      <c r="J25" s="3">
        <v>1.0782588290508037E-2</v>
      </c>
      <c r="K25" s="3">
        <v>1.0231139270210018E-2</v>
      </c>
      <c r="L25" s="3">
        <v>2.537252141264813E-2</v>
      </c>
      <c r="P25" s="2" t="s">
        <v>61</v>
      </c>
      <c r="Q25" s="17">
        <f t="shared" ref="Q25:Y25" si="3">C25/3</f>
        <v>3.2030975008799718E-3</v>
      </c>
      <c r="R25" s="17">
        <f t="shared" si="3"/>
        <v>3.5707301810786502E-3</v>
      </c>
      <c r="S25" s="17">
        <f t="shared" si="3"/>
        <v>3.083812429113379E-3</v>
      </c>
      <c r="T25" s="17">
        <f t="shared" si="3"/>
        <v>2.8119989049239309E-3</v>
      </c>
      <c r="U25" s="17">
        <f t="shared" si="3"/>
        <v>3.3849583479995306E-3</v>
      </c>
      <c r="V25" s="17">
        <f t="shared" si="3"/>
        <v>2.759200594469866E-3</v>
      </c>
      <c r="W25" s="17">
        <f t="shared" si="3"/>
        <v>3.0153701748210724E-3</v>
      </c>
      <c r="X25" s="17">
        <f t="shared" si="3"/>
        <v>3.5941960968360123E-3</v>
      </c>
      <c r="Y25" s="17">
        <f t="shared" si="3"/>
        <v>3.4103797567366727E-3</v>
      </c>
      <c r="Z25" s="17">
        <f>L25/7</f>
        <v>3.6246459160925899E-3</v>
      </c>
    </row>
    <row r="26" spans="2:28" x14ac:dyDescent="0.25">
      <c r="C26" s="5"/>
      <c r="D26" s="5"/>
      <c r="E26" s="5"/>
      <c r="F26" s="5"/>
      <c r="G26" s="5"/>
      <c r="H26" s="5"/>
      <c r="I26" s="5"/>
      <c r="J26" s="5"/>
      <c r="K26" s="5"/>
      <c r="L26" s="5"/>
      <c r="Q26" s="5"/>
      <c r="R26" s="5"/>
      <c r="S26" s="5"/>
      <c r="T26" s="5"/>
      <c r="U26" s="5"/>
      <c r="V26" s="5"/>
      <c r="W26" s="5"/>
      <c r="X26" s="5"/>
      <c r="Y26" s="5"/>
      <c r="Z26" s="5"/>
    </row>
    <row r="27" spans="2:28" x14ac:dyDescent="0.25">
      <c r="C27" s="5"/>
      <c r="D27" s="5"/>
      <c r="E27" s="5"/>
      <c r="F27" s="5"/>
      <c r="G27" s="5"/>
      <c r="H27" s="5"/>
      <c r="I27" s="5"/>
      <c r="J27" s="5"/>
      <c r="K27" s="5"/>
      <c r="L27" s="5"/>
      <c r="Q27" s="5"/>
      <c r="R27" s="5"/>
      <c r="S27" s="5"/>
      <c r="T27" s="5"/>
      <c r="U27" s="5"/>
      <c r="V27" s="5"/>
      <c r="W27" s="5"/>
      <c r="X27" s="5"/>
      <c r="Y27" s="5"/>
      <c r="Z27" s="5"/>
    </row>
    <row r="28" spans="2:28" ht="18.75" x14ac:dyDescent="0.3">
      <c r="B28" s="96" t="s">
        <v>281</v>
      </c>
      <c r="C28" s="96"/>
      <c r="D28" s="96"/>
      <c r="E28" s="96"/>
      <c r="F28" s="96"/>
      <c r="G28" s="96"/>
      <c r="H28" s="96"/>
      <c r="I28" s="96"/>
      <c r="J28" s="96"/>
      <c r="K28" s="96"/>
      <c r="L28" s="96"/>
      <c r="M28" s="96"/>
      <c r="N28" s="96"/>
      <c r="P28" s="96" t="s">
        <v>283</v>
      </c>
      <c r="Q28" s="96"/>
      <c r="R28" s="96"/>
      <c r="S28" s="96"/>
      <c r="T28" s="96"/>
      <c r="U28" s="96"/>
      <c r="V28" s="96"/>
      <c r="W28" s="96"/>
      <c r="X28" s="96"/>
      <c r="Y28" s="96"/>
      <c r="Z28" s="96"/>
      <c r="AA28" s="96"/>
      <c r="AB28" s="96"/>
    </row>
    <row r="30" spans="2:28" x14ac:dyDescent="0.25">
      <c r="C30" s="97" t="s">
        <v>0</v>
      </c>
      <c r="D30" s="98"/>
      <c r="E30" s="99"/>
      <c r="G30" s="97" t="s">
        <v>1</v>
      </c>
      <c r="H30" s="98"/>
      <c r="I30" s="98"/>
      <c r="J30" s="98"/>
      <c r="K30" s="98"/>
      <c r="L30" s="99"/>
      <c r="Q30" s="97" t="s">
        <v>0</v>
      </c>
      <c r="R30" s="98"/>
      <c r="S30" s="99"/>
      <c r="U30" s="97" t="s">
        <v>1</v>
      </c>
      <c r="V30" s="98"/>
      <c r="W30" s="98"/>
      <c r="X30" s="98"/>
      <c r="Y30" s="98"/>
      <c r="Z30" s="99"/>
    </row>
    <row r="31" spans="2:28" x14ac:dyDescent="0.25">
      <c r="C31" s="2">
        <v>147</v>
      </c>
      <c r="D31" s="2">
        <v>258</v>
      </c>
      <c r="E31" s="2">
        <v>369</v>
      </c>
      <c r="G31" s="2">
        <v>14</v>
      </c>
      <c r="H31" s="2">
        <v>25</v>
      </c>
      <c r="I31" s="2">
        <v>36</v>
      </c>
      <c r="J31" s="2">
        <v>47</v>
      </c>
      <c r="K31" s="2">
        <v>58</v>
      </c>
      <c r="L31" s="2">
        <v>69</v>
      </c>
      <c r="Q31" s="2">
        <v>147</v>
      </c>
      <c r="R31" s="2">
        <v>258</v>
      </c>
      <c r="S31" s="2">
        <v>369</v>
      </c>
      <c r="U31" s="2">
        <v>14</v>
      </c>
      <c r="V31" s="2">
        <v>25</v>
      </c>
      <c r="W31" s="2">
        <v>36</v>
      </c>
      <c r="X31" s="2">
        <v>47</v>
      </c>
      <c r="Y31" s="2">
        <v>58</v>
      </c>
      <c r="Z31" s="2">
        <v>69</v>
      </c>
    </row>
    <row r="32" spans="2:28" x14ac:dyDescent="0.25">
      <c r="B32" s="2" t="s">
        <v>63</v>
      </c>
      <c r="C32" s="3">
        <v>6.5557291609759294E-3</v>
      </c>
      <c r="D32" s="3">
        <v>7.7576128404881831E-3</v>
      </c>
      <c r="E32" s="3">
        <v>7.0364826327808314E-3</v>
      </c>
      <c r="F32" s="5"/>
      <c r="G32" s="3">
        <v>4.9780420610457982E-2</v>
      </c>
      <c r="H32" s="3">
        <v>7.4993408072156612E-2</v>
      </c>
      <c r="I32" s="3">
        <v>8.9195602956820594E-2</v>
      </c>
      <c r="J32" s="3">
        <v>8.8550048643881329E-2</v>
      </c>
      <c r="K32" s="3">
        <v>7.4447869216151583E-2</v>
      </c>
      <c r="L32" s="3">
        <v>5.0098651609794244E-2</v>
      </c>
      <c r="P32" s="2" t="s">
        <v>61</v>
      </c>
      <c r="Q32" s="17">
        <f>C32/3</f>
        <v>2.185243053658643E-3</v>
      </c>
      <c r="R32" s="17">
        <f>D32/3</f>
        <v>2.5858709468293945E-3</v>
      </c>
      <c r="S32" s="17">
        <f>E32/3</f>
        <v>2.3454942109269439E-3</v>
      </c>
      <c r="T32" s="8"/>
      <c r="U32" s="17">
        <f t="shared" ref="U32:Z32" si="4">G32/3</f>
        <v>1.6593473536819326E-2</v>
      </c>
      <c r="V32" s="17">
        <f t="shared" si="4"/>
        <v>2.4997802690718871E-2</v>
      </c>
      <c r="W32" s="17">
        <f t="shared" si="4"/>
        <v>2.9731867652273532E-2</v>
      </c>
      <c r="X32" s="17">
        <f t="shared" si="4"/>
        <v>2.9516682881293776E-2</v>
      </c>
      <c r="Y32" s="17">
        <f t="shared" si="4"/>
        <v>2.4815956405383862E-2</v>
      </c>
      <c r="Z32" s="17">
        <f t="shared" si="4"/>
        <v>1.6699550536598082E-2</v>
      </c>
    </row>
    <row r="34" spans="2:28" x14ac:dyDescent="0.25">
      <c r="C34" s="95" t="s">
        <v>122</v>
      </c>
      <c r="D34" s="95"/>
      <c r="E34" s="95"/>
      <c r="F34" s="95"/>
      <c r="G34" s="95"/>
      <c r="H34" s="95"/>
      <c r="I34" s="95"/>
      <c r="J34" s="95"/>
      <c r="K34" s="95"/>
      <c r="Q34" s="95" t="s">
        <v>122</v>
      </c>
      <c r="R34" s="95"/>
      <c r="S34" s="95"/>
      <c r="T34" s="95"/>
      <c r="U34" s="95"/>
      <c r="V34" s="95"/>
      <c r="W34" s="95"/>
      <c r="X34" s="95"/>
      <c r="Y34" s="95"/>
    </row>
    <row r="35" spans="2:28" x14ac:dyDescent="0.25">
      <c r="C35" s="23">
        <v>2</v>
      </c>
      <c r="D35" s="23" t="s">
        <v>123</v>
      </c>
      <c r="E35" s="23" t="s">
        <v>124</v>
      </c>
      <c r="F35" s="23">
        <v>4</v>
      </c>
      <c r="G35" s="23">
        <v>5</v>
      </c>
      <c r="H35" s="23">
        <v>6</v>
      </c>
      <c r="I35" s="23" t="s">
        <v>126</v>
      </c>
      <c r="J35" s="23" t="s">
        <v>125</v>
      </c>
      <c r="K35" s="23">
        <v>8</v>
      </c>
      <c r="Q35" s="23">
        <v>2</v>
      </c>
      <c r="R35" s="23" t="s">
        <v>123</v>
      </c>
      <c r="S35" s="23" t="s">
        <v>124</v>
      </c>
      <c r="T35" s="23">
        <v>4</v>
      </c>
      <c r="U35" s="23">
        <v>5</v>
      </c>
      <c r="V35" s="23">
        <v>6</v>
      </c>
      <c r="W35" s="23" t="s">
        <v>126</v>
      </c>
      <c r="X35" s="23" t="s">
        <v>125</v>
      </c>
      <c r="Y35" s="23">
        <v>8</v>
      </c>
    </row>
    <row r="36" spans="2:28" x14ac:dyDescent="0.25">
      <c r="B36" s="2" t="s">
        <v>63</v>
      </c>
      <c r="C36" s="3">
        <v>2.4058263549821338E-2</v>
      </c>
      <c r="D36" s="3">
        <v>2.3085385923279054E-2</v>
      </c>
      <c r="E36" s="3">
        <v>3.5805533582462745E-2</v>
      </c>
      <c r="F36" s="3">
        <v>3.5178163898056974E-2</v>
      </c>
      <c r="G36" s="3">
        <v>3.0568360564814562E-2</v>
      </c>
      <c r="H36" s="3">
        <v>3.431439404271569E-2</v>
      </c>
      <c r="I36" s="3">
        <v>3.7214842293809045E-2</v>
      </c>
      <c r="J36" s="3">
        <v>2.3567278579416821E-2</v>
      </c>
      <c r="K36" s="3">
        <v>2.3403616922615313E-2</v>
      </c>
      <c r="P36" s="2" t="s">
        <v>61</v>
      </c>
      <c r="Q36" s="17">
        <f t="shared" ref="Q36:Y36" si="5">C36/3</f>
        <v>8.0194211832737786E-3</v>
      </c>
      <c r="R36" s="17">
        <f t="shared" si="5"/>
        <v>7.6951286410930179E-3</v>
      </c>
      <c r="S36" s="17">
        <f t="shared" si="5"/>
        <v>1.1935177860820914E-2</v>
      </c>
      <c r="T36" s="17">
        <f t="shared" si="5"/>
        <v>1.1726054632685659E-2</v>
      </c>
      <c r="U36" s="17">
        <f t="shared" si="5"/>
        <v>1.0189453521604854E-2</v>
      </c>
      <c r="V36" s="17">
        <f t="shared" si="5"/>
        <v>1.1438131347571897E-2</v>
      </c>
      <c r="W36" s="17">
        <f t="shared" si="5"/>
        <v>1.2404947431269681E-2</v>
      </c>
      <c r="X36" s="17">
        <f t="shared" si="5"/>
        <v>7.8557595264722741E-3</v>
      </c>
      <c r="Y36" s="17">
        <f t="shared" si="5"/>
        <v>7.8012056408717709E-3</v>
      </c>
      <c r="Z36" s="5"/>
    </row>
    <row r="38" spans="2:28" x14ac:dyDescent="0.25">
      <c r="C38" s="95" t="s">
        <v>118</v>
      </c>
      <c r="D38" s="95"/>
      <c r="E38" s="95"/>
      <c r="F38" s="95"/>
      <c r="G38" s="95"/>
      <c r="H38" s="95"/>
      <c r="I38" s="95"/>
      <c r="J38" s="95"/>
      <c r="K38" s="95"/>
      <c r="L38" s="95"/>
      <c r="M38" s="95"/>
      <c r="N38" s="95"/>
      <c r="Q38" s="95" t="s">
        <v>118</v>
      </c>
      <c r="R38" s="95"/>
      <c r="S38" s="95"/>
      <c r="T38" s="95"/>
      <c r="U38" s="95"/>
      <c r="V38" s="95"/>
      <c r="W38" s="95"/>
      <c r="X38" s="95"/>
      <c r="Y38" s="95"/>
      <c r="Z38" s="95"/>
      <c r="AA38" s="95"/>
      <c r="AB38" s="95"/>
    </row>
    <row r="39" spans="2:28" x14ac:dyDescent="0.25">
      <c r="C39" s="2">
        <v>1</v>
      </c>
      <c r="D39" s="2">
        <v>2</v>
      </c>
      <c r="E39" s="2">
        <v>3</v>
      </c>
      <c r="F39" s="2">
        <v>4</v>
      </c>
      <c r="G39" s="2">
        <v>5</v>
      </c>
      <c r="H39" s="2">
        <v>6</v>
      </c>
      <c r="I39" s="2">
        <v>7</v>
      </c>
      <c r="J39" s="2">
        <v>8</v>
      </c>
      <c r="K39" s="2">
        <v>9</v>
      </c>
      <c r="L39" s="2" t="s">
        <v>4</v>
      </c>
      <c r="M39" s="2" t="s">
        <v>128</v>
      </c>
      <c r="N39" s="2" t="s">
        <v>127</v>
      </c>
      <c r="Q39" s="2">
        <v>1</v>
      </c>
      <c r="R39" s="2">
        <v>2</v>
      </c>
      <c r="S39" s="2">
        <v>3</v>
      </c>
      <c r="T39" s="2">
        <v>4</v>
      </c>
      <c r="U39" s="2">
        <v>5</v>
      </c>
      <c r="V39" s="2">
        <v>6</v>
      </c>
      <c r="W39" s="2">
        <v>7</v>
      </c>
      <c r="X39" s="2">
        <v>8</v>
      </c>
      <c r="Y39" s="2">
        <v>9</v>
      </c>
      <c r="Z39" s="2" t="s">
        <v>4</v>
      </c>
      <c r="AA39" s="2" t="s">
        <v>128</v>
      </c>
      <c r="AB39" s="2" t="s">
        <v>127</v>
      </c>
    </row>
    <row r="40" spans="2:28" x14ac:dyDescent="0.25">
      <c r="B40" s="2" t="s">
        <v>63</v>
      </c>
      <c r="C40" s="3">
        <v>4.4734186192411556E-3</v>
      </c>
      <c r="D40" s="3">
        <v>5.9463735304547067E-3</v>
      </c>
      <c r="E40" s="3">
        <v>6.3828046152587222E-3</v>
      </c>
      <c r="F40" s="3">
        <v>4.9644035896456726E-3</v>
      </c>
      <c r="G40" s="3">
        <v>7.1192820708654977E-3</v>
      </c>
      <c r="H40" s="3">
        <v>4.8371111899111682E-3</v>
      </c>
      <c r="I40" s="3">
        <v>6.4464508151259739E-3</v>
      </c>
      <c r="J40" s="3">
        <v>6.3646199867252208E-3</v>
      </c>
      <c r="K40" s="3">
        <v>4.5006955620414063E-3</v>
      </c>
      <c r="L40" s="3">
        <v>9.2014220379513199E-3</v>
      </c>
      <c r="M40" s="3">
        <v>5.0189574752461741E-3</v>
      </c>
      <c r="N40" s="3">
        <v>1.6275242537483066E-3</v>
      </c>
      <c r="P40" s="2" t="s">
        <v>61</v>
      </c>
      <c r="Q40" s="17">
        <f t="shared" ref="Q40:Y40" si="6">C40/3</f>
        <v>1.4911395397470518E-3</v>
      </c>
      <c r="R40" s="17">
        <f t="shared" si="6"/>
        <v>1.982124510151569E-3</v>
      </c>
      <c r="S40" s="17">
        <f t="shared" si="6"/>
        <v>2.1276015384195739E-3</v>
      </c>
      <c r="T40" s="17">
        <f t="shared" si="6"/>
        <v>1.6548011965485576E-3</v>
      </c>
      <c r="U40" s="17">
        <f t="shared" si="6"/>
        <v>2.3730940236218324E-3</v>
      </c>
      <c r="V40" s="17">
        <f t="shared" si="6"/>
        <v>1.612370396637056E-3</v>
      </c>
      <c r="W40" s="17">
        <f t="shared" si="6"/>
        <v>2.1488169383753245E-3</v>
      </c>
      <c r="X40" s="17">
        <f t="shared" si="6"/>
        <v>2.1215399955750737E-3</v>
      </c>
      <c r="Y40" s="17">
        <f t="shared" si="6"/>
        <v>1.500231854013802E-3</v>
      </c>
      <c r="Z40" s="17">
        <f>L40/7</f>
        <v>1.3144888625644742E-3</v>
      </c>
      <c r="AA40" s="17">
        <f>M40/7</f>
        <v>7.1699392503516768E-4</v>
      </c>
      <c r="AB40" s="17">
        <f>N40/7</f>
        <v>2.3250346482118667E-4</v>
      </c>
    </row>
    <row r="42" spans="2:28" x14ac:dyDescent="0.25">
      <c r="C42" s="95" t="s">
        <v>5</v>
      </c>
      <c r="D42" s="95"/>
      <c r="E42" s="95"/>
      <c r="F42" s="95"/>
      <c r="G42" s="95"/>
      <c r="H42" s="95"/>
      <c r="I42" s="95"/>
      <c r="J42" s="95"/>
      <c r="K42" s="95"/>
      <c r="L42" s="95"/>
      <c r="Q42" s="95" t="s">
        <v>5</v>
      </c>
      <c r="R42" s="95"/>
      <c r="S42" s="95"/>
      <c r="T42" s="95"/>
      <c r="U42" s="95"/>
      <c r="V42" s="95"/>
      <c r="W42" s="95"/>
      <c r="X42" s="95"/>
      <c r="Y42" s="95"/>
      <c r="Z42" s="95"/>
    </row>
    <row r="43" spans="2:28" x14ac:dyDescent="0.25">
      <c r="C43" s="2">
        <v>1</v>
      </c>
      <c r="D43" s="2">
        <v>2</v>
      </c>
      <c r="E43" s="2">
        <v>3</v>
      </c>
      <c r="F43" s="2">
        <v>4</v>
      </c>
      <c r="G43" s="2">
        <v>5</v>
      </c>
      <c r="H43" s="2">
        <v>6</v>
      </c>
      <c r="I43" s="2">
        <v>7</v>
      </c>
      <c r="J43" s="2">
        <v>8</v>
      </c>
      <c r="K43" s="2">
        <v>9</v>
      </c>
      <c r="L43" s="2" t="s">
        <v>4</v>
      </c>
      <c r="Q43" s="2">
        <v>1</v>
      </c>
      <c r="R43" s="2">
        <v>2</v>
      </c>
      <c r="S43" s="2">
        <v>3</v>
      </c>
      <c r="T43" s="2">
        <v>4</v>
      </c>
      <c r="U43" s="2">
        <v>5</v>
      </c>
      <c r="V43" s="2">
        <v>6</v>
      </c>
      <c r="W43" s="2">
        <v>7</v>
      </c>
      <c r="X43" s="2">
        <v>8</v>
      </c>
      <c r="Y43" s="2">
        <v>9</v>
      </c>
      <c r="Z43" s="2" t="s">
        <v>4</v>
      </c>
    </row>
    <row r="44" spans="2:28" x14ac:dyDescent="0.25">
      <c r="B44" s="2" t="s">
        <v>63</v>
      </c>
      <c r="C44" s="3">
        <v>1.1629069947173654E-2</v>
      </c>
      <c r="D44" s="3">
        <v>1.8584690361237645E-2</v>
      </c>
      <c r="E44" s="3">
        <v>1.7257212478292101E-2</v>
      </c>
      <c r="F44" s="3">
        <v>1.7134466235690971E-2</v>
      </c>
      <c r="G44" s="3">
        <v>1.9780329687315312E-2</v>
      </c>
      <c r="H44" s="3">
        <v>1.7357227935226354E-2</v>
      </c>
      <c r="I44" s="3">
        <v>1.6548011965485575E-2</v>
      </c>
      <c r="J44" s="3">
        <v>1.9102952274442413E-2</v>
      </c>
      <c r="K44" s="3">
        <v>1.1779093132575035E-2</v>
      </c>
      <c r="L44" s="3">
        <v>4.96122127965231E-2</v>
      </c>
      <c r="P44" s="2" t="s">
        <v>61</v>
      </c>
      <c r="Q44" s="17">
        <f t="shared" ref="Q44:Y44" si="7">C44/3</f>
        <v>3.8763566490578848E-3</v>
      </c>
      <c r="R44" s="17">
        <f t="shared" si="7"/>
        <v>6.1948967870792153E-3</v>
      </c>
      <c r="S44" s="17">
        <f t="shared" si="7"/>
        <v>5.7524041594307004E-3</v>
      </c>
      <c r="T44" s="17">
        <f t="shared" si="7"/>
        <v>5.7114887452303234E-3</v>
      </c>
      <c r="U44" s="17">
        <f t="shared" si="7"/>
        <v>6.5934432291051039E-3</v>
      </c>
      <c r="V44" s="17">
        <f t="shared" si="7"/>
        <v>5.7857426450754514E-3</v>
      </c>
      <c r="W44" s="17">
        <f t="shared" si="7"/>
        <v>5.5160039884951913E-3</v>
      </c>
      <c r="X44" s="17">
        <f t="shared" si="7"/>
        <v>6.3676507581474709E-3</v>
      </c>
      <c r="Y44" s="17">
        <f t="shared" si="7"/>
        <v>3.926364377525012E-3</v>
      </c>
      <c r="Z44" s="17">
        <f>L44/7</f>
        <v>7.0874589709318718E-3</v>
      </c>
    </row>
    <row r="53" spans="3:13" x14ac:dyDescent="0.25">
      <c r="C53" s="9"/>
      <c r="D53" s="9"/>
      <c r="E53" s="9"/>
      <c r="F53" s="9"/>
      <c r="G53" s="9"/>
      <c r="H53" s="9"/>
      <c r="I53" s="9"/>
      <c r="J53" s="9"/>
      <c r="K53" s="9"/>
      <c r="L53" s="9"/>
      <c r="M53" s="9"/>
    </row>
  </sheetData>
  <mergeCells count="27">
    <mergeCell ref="B2:R2"/>
    <mergeCell ref="C4:J4"/>
    <mergeCell ref="C19:N19"/>
    <mergeCell ref="C38:N38"/>
    <mergeCell ref="C9:N9"/>
    <mergeCell ref="B28:N28"/>
    <mergeCell ref="L4:R4"/>
    <mergeCell ref="C15:K15"/>
    <mergeCell ref="C30:E30"/>
    <mergeCell ref="C34:K34"/>
    <mergeCell ref="C11:E11"/>
    <mergeCell ref="G11:L11"/>
    <mergeCell ref="C23:L23"/>
    <mergeCell ref="G30:L30"/>
    <mergeCell ref="C42:L42"/>
    <mergeCell ref="Q19:AB19"/>
    <mergeCell ref="Q38:AB38"/>
    <mergeCell ref="Q23:Z23"/>
    <mergeCell ref="Q42:Z42"/>
    <mergeCell ref="P9:AB9"/>
    <mergeCell ref="P28:AB28"/>
    <mergeCell ref="Q11:S11"/>
    <mergeCell ref="U11:Z11"/>
    <mergeCell ref="Q30:S30"/>
    <mergeCell ref="U30:Z30"/>
    <mergeCell ref="Q15:Y15"/>
    <mergeCell ref="Q34:Y34"/>
  </mergeCells>
  <conditionalFormatting sqref="C25:L25 C21:N21 C17:K17 C13:E13 G13:L13">
    <cfRule type="colorScale" priority="2">
      <colorScale>
        <cfvo type="min"/>
        <cfvo type="max"/>
        <color rgb="FFFCFCFF"/>
        <color rgb="FF63BE7B"/>
      </colorScale>
    </cfRule>
  </conditionalFormatting>
  <conditionalFormatting sqref="Q25:Z25 Q21:AB21 Q17:Y17 Q13:S13 U13:Z13">
    <cfRule type="colorScale" priority="5">
      <colorScale>
        <cfvo type="min"/>
        <cfvo type="max"/>
        <color rgb="FFFCFCFF"/>
        <color rgb="FF63BE7B"/>
      </colorScale>
    </cfRule>
  </conditionalFormatting>
  <conditionalFormatting sqref="L6:Q6 C6:H6">
    <cfRule type="colorScale" priority="8">
      <colorScale>
        <cfvo type="min"/>
        <cfvo type="max"/>
        <color rgb="FFFCFCFF"/>
        <color rgb="FF63BE7B"/>
      </colorScale>
    </cfRule>
  </conditionalFormatting>
  <conditionalFormatting sqref="C44:L44 C40:N40 C36:K36 C32:E32 G32:L32">
    <cfRule type="colorScale" priority="1">
      <colorScale>
        <cfvo type="min"/>
        <cfvo type="max"/>
        <color rgb="FFFCFCFF"/>
        <color rgb="FF63BE7B"/>
      </colorScale>
    </cfRule>
  </conditionalFormatting>
  <conditionalFormatting sqref="Q44:Z44 Q40:AB40 Q36:Y36 Q32:S32 U32:Z32">
    <cfRule type="colorScale" priority="10">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BS165"/>
  <sheetViews>
    <sheetView tabSelected="1" zoomScale="85" zoomScaleNormal="85" workbookViewId="0">
      <selection activeCell="Z4" sqref="Z4"/>
    </sheetView>
  </sheetViews>
  <sheetFormatPr defaultRowHeight="15" x14ac:dyDescent="0.25"/>
  <sheetData>
    <row r="2" spans="2:71" ht="18.75" x14ac:dyDescent="0.3">
      <c r="B2" s="96" t="s">
        <v>404</v>
      </c>
      <c r="C2" s="96"/>
      <c r="D2" s="96"/>
      <c r="E2" s="96"/>
      <c r="F2" s="96"/>
      <c r="G2" s="96"/>
      <c r="H2" s="96"/>
      <c r="I2" s="96"/>
      <c r="J2" s="96"/>
      <c r="K2" s="96"/>
      <c r="L2" s="96"/>
      <c r="M2" s="96"/>
      <c r="N2" s="96"/>
      <c r="O2" s="96"/>
      <c r="P2" s="96"/>
      <c r="Q2" s="96"/>
      <c r="R2" s="96"/>
      <c r="S2" s="96"/>
      <c r="T2" s="96"/>
      <c r="U2" s="96"/>
      <c r="V2" s="96"/>
      <c r="W2" s="96"/>
    </row>
    <row r="3" spans="2:71" ht="87.75" customHeight="1" x14ac:dyDescent="0.25">
      <c r="B3" s="100" t="s">
        <v>465</v>
      </c>
      <c r="C3" s="100"/>
      <c r="D3" s="100"/>
      <c r="E3" s="100"/>
      <c r="F3" s="100"/>
      <c r="G3" s="100"/>
      <c r="H3" s="100"/>
      <c r="I3" s="100"/>
      <c r="J3" s="100"/>
      <c r="K3" s="100"/>
      <c r="L3" s="100"/>
      <c r="M3" s="100"/>
      <c r="N3" s="100"/>
      <c r="O3" s="100"/>
      <c r="P3" s="100"/>
      <c r="Q3" s="100"/>
      <c r="R3" s="100"/>
      <c r="S3" s="100"/>
      <c r="T3" s="100"/>
      <c r="U3" s="100"/>
      <c r="V3" s="100"/>
      <c r="W3" s="100"/>
    </row>
    <row r="4" spans="2:71" ht="168.75" customHeight="1" x14ac:dyDescent="0.25">
      <c r="B4" s="100"/>
      <c r="C4" s="100"/>
      <c r="D4" s="100"/>
      <c r="E4" s="100"/>
      <c r="F4" s="100"/>
      <c r="G4" s="100"/>
      <c r="H4" s="100"/>
      <c r="I4" s="100"/>
      <c r="J4" s="100"/>
      <c r="K4" s="100"/>
      <c r="L4" s="100"/>
      <c r="M4" s="100"/>
      <c r="N4" s="100"/>
      <c r="O4" s="100"/>
      <c r="P4" s="100"/>
      <c r="Q4" s="100"/>
      <c r="R4" s="100"/>
      <c r="S4" s="100"/>
      <c r="T4" s="100"/>
      <c r="U4" s="100"/>
      <c r="V4" s="100"/>
      <c r="W4" s="100"/>
    </row>
    <row r="7" spans="2:71" x14ac:dyDescent="0.25">
      <c r="B7" s="95" t="s">
        <v>461</v>
      </c>
      <c r="C7" s="95"/>
      <c r="D7" s="95"/>
      <c r="E7" s="95"/>
      <c r="F7" s="95"/>
      <c r="G7" s="95"/>
      <c r="H7" s="95"/>
      <c r="I7" s="95"/>
      <c r="J7" s="95"/>
      <c r="K7" s="95"/>
      <c r="M7" s="95" t="s">
        <v>463</v>
      </c>
      <c r="N7" s="95"/>
      <c r="O7" s="95"/>
      <c r="P7" s="95"/>
      <c r="Q7" s="95"/>
      <c r="R7" s="95"/>
      <c r="S7" s="95"/>
      <c r="T7" s="95"/>
      <c r="U7" s="95"/>
      <c r="V7" s="95"/>
      <c r="W7" s="95"/>
      <c r="Y7" s="97" t="s">
        <v>464</v>
      </c>
      <c r="Z7" s="98"/>
      <c r="AA7" s="98"/>
      <c r="AB7" s="98"/>
      <c r="AC7" s="98"/>
      <c r="AD7" s="98"/>
      <c r="AE7" s="98"/>
      <c r="AF7" s="98"/>
      <c r="AG7" s="98"/>
      <c r="AH7" s="98"/>
      <c r="AI7" s="99"/>
      <c r="AL7" s="95" t="s">
        <v>448</v>
      </c>
      <c r="AM7" s="95"/>
      <c r="AN7" s="95"/>
      <c r="AO7" s="95"/>
      <c r="AP7" s="95"/>
      <c r="AQ7" s="95"/>
      <c r="AR7" s="95"/>
      <c r="AS7" s="95"/>
      <c r="AT7" s="95"/>
      <c r="AU7" s="95"/>
      <c r="AW7" s="95" t="s">
        <v>453</v>
      </c>
      <c r="AX7" s="95"/>
      <c r="AY7" s="95"/>
      <c r="AZ7" s="95"/>
      <c r="BA7" s="95"/>
      <c r="BB7" s="95"/>
      <c r="BC7" s="95"/>
      <c r="BD7" s="95"/>
      <c r="BE7" s="95"/>
      <c r="BF7" s="95"/>
      <c r="BG7" s="95"/>
      <c r="BI7" s="97" t="s">
        <v>454</v>
      </c>
      <c r="BJ7" s="98"/>
      <c r="BK7" s="98"/>
      <c r="BL7" s="98"/>
      <c r="BM7" s="98"/>
      <c r="BN7" s="98"/>
      <c r="BO7" s="98"/>
      <c r="BP7" s="98"/>
      <c r="BQ7" s="98"/>
      <c r="BR7" s="98"/>
      <c r="BS7" s="99"/>
    </row>
    <row r="8" spans="2:71" x14ac:dyDescent="0.25">
      <c r="B8" s="15" t="s">
        <v>449</v>
      </c>
      <c r="C8" s="94">
        <v>1</v>
      </c>
      <c r="D8" s="94">
        <v>2</v>
      </c>
      <c r="E8" s="94">
        <v>3</v>
      </c>
      <c r="F8" s="94">
        <v>4</v>
      </c>
      <c r="G8" s="94">
        <v>5</v>
      </c>
      <c r="H8" s="94">
        <v>6</v>
      </c>
      <c r="I8" s="94">
        <v>7</v>
      </c>
      <c r="J8" s="94">
        <v>8</v>
      </c>
      <c r="K8" s="94">
        <v>9</v>
      </c>
      <c r="M8" s="94" t="s">
        <v>440</v>
      </c>
      <c r="N8" s="94" t="s">
        <v>451</v>
      </c>
      <c r="O8" s="94">
        <v>1</v>
      </c>
      <c r="P8" s="94">
        <v>2</v>
      </c>
      <c r="Q8" s="94">
        <v>3</v>
      </c>
      <c r="R8" s="94">
        <v>4</v>
      </c>
      <c r="S8" s="94">
        <v>5</v>
      </c>
      <c r="T8" s="94">
        <v>6</v>
      </c>
      <c r="U8" s="94">
        <v>7</v>
      </c>
      <c r="V8" s="94">
        <v>8</v>
      </c>
      <c r="W8" s="94">
        <v>9</v>
      </c>
      <c r="Y8" s="94" t="s">
        <v>443</v>
      </c>
      <c r="Z8" s="94" t="s">
        <v>451</v>
      </c>
      <c r="AA8" s="94">
        <v>1</v>
      </c>
      <c r="AB8" s="94">
        <v>2</v>
      </c>
      <c r="AC8" s="94">
        <v>3</v>
      </c>
      <c r="AD8" s="94">
        <v>4</v>
      </c>
      <c r="AE8" s="94">
        <v>5</v>
      </c>
      <c r="AF8" s="94">
        <v>6</v>
      </c>
      <c r="AG8" s="94">
        <v>7</v>
      </c>
      <c r="AH8" s="94">
        <v>8</v>
      </c>
      <c r="AI8" s="94">
        <v>9</v>
      </c>
      <c r="AL8" s="15" t="s">
        <v>449</v>
      </c>
      <c r="AM8" s="82">
        <v>1</v>
      </c>
      <c r="AN8" s="82">
        <v>2</v>
      </c>
      <c r="AO8" s="82">
        <v>3</v>
      </c>
      <c r="AP8" s="82">
        <v>4</v>
      </c>
      <c r="AQ8" s="82">
        <v>5</v>
      </c>
      <c r="AR8" s="82">
        <v>6</v>
      </c>
      <c r="AS8" s="82">
        <v>7</v>
      </c>
      <c r="AT8" s="82">
        <v>8</v>
      </c>
      <c r="AU8" s="82">
        <v>9</v>
      </c>
      <c r="AW8" s="83" t="s">
        <v>440</v>
      </c>
      <c r="AX8" s="83" t="s">
        <v>451</v>
      </c>
      <c r="AY8" s="83">
        <v>1</v>
      </c>
      <c r="AZ8" s="83">
        <v>2</v>
      </c>
      <c r="BA8" s="83">
        <v>3</v>
      </c>
      <c r="BB8" s="83">
        <v>4</v>
      </c>
      <c r="BC8" s="83">
        <v>5</v>
      </c>
      <c r="BD8" s="83">
        <v>6</v>
      </c>
      <c r="BE8" s="83">
        <v>7</v>
      </c>
      <c r="BF8" s="83">
        <v>8</v>
      </c>
      <c r="BG8" s="83">
        <v>9</v>
      </c>
      <c r="BI8" s="83" t="s">
        <v>443</v>
      </c>
      <c r="BJ8" s="83" t="s">
        <v>451</v>
      </c>
      <c r="BK8" s="83">
        <v>1</v>
      </c>
      <c r="BL8" s="83">
        <v>2</v>
      </c>
      <c r="BM8" s="83">
        <v>3</v>
      </c>
      <c r="BN8" s="83">
        <v>4</v>
      </c>
      <c r="BO8" s="83">
        <v>5</v>
      </c>
      <c r="BP8" s="83">
        <v>6</v>
      </c>
      <c r="BQ8" s="83">
        <v>7</v>
      </c>
      <c r="BR8" s="83">
        <v>8</v>
      </c>
      <c r="BS8" s="83">
        <v>9</v>
      </c>
    </row>
    <row r="9" spans="2:71" ht="15.75" thickBot="1" x14ac:dyDescent="0.3">
      <c r="B9" s="94">
        <v>1</v>
      </c>
      <c r="C9" s="85"/>
      <c r="D9" s="78">
        <f>AN9+0.05</f>
        <v>0.95000000000000007</v>
      </c>
      <c r="E9" s="78">
        <f>AO9+0.05</f>
        <v>1</v>
      </c>
      <c r="F9" s="78">
        <f>AP9+0.05</f>
        <v>0.65000000000000013</v>
      </c>
      <c r="G9" s="78">
        <f>AQ9+0.05</f>
        <v>1.1000000000000001</v>
      </c>
      <c r="H9" s="78">
        <f>AR9+0.05</f>
        <v>1.1000000000000001</v>
      </c>
      <c r="I9" s="78">
        <f>AS9+0.05</f>
        <v>0.95000000000000007</v>
      </c>
      <c r="J9" s="78">
        <f>AT9+0.05</f>
        <v>1.05</v>
      </c>
      <c r="K9" s="78">
        <f>AU9+0.05</f>
        <v>1.05</v>
      </c>
      <c r="M9" s="94" t="s">
        <v>409</v>
      </c>
      <c r="N9" s="17">
        <v>2.7902402759185325E-2</v>
      </c>
      <c r="O9" s="85"/>
      <c r="P9" s="78">
        <f>AZ9+0.05</f>
        <v>1.1000000000000001</v>
      </c>
      <c r="Q9" s="78">
        <f>BA9+0.05</f>
        <v>1</v>
      </c>
      <c r="R9" s="78">
        <f>BB9+0.05</f>
        <v>0.65000000000000013</v>
      </c>
      <c r="S9" s="78">
        <f>BC9+0.05</f>
        <v>1.05</v>
      </c>
      <c r="T9" s="78">
        <f>BD9+0.05</f>
        <v>1</v>
      </c>
      <c r="U9" s="78">
        <f>BE9+0.05</f>
        <v>0.90000000000000013</v>
      </c>
      <c r="V9" s="78">
        <f>BF9+0.05</f>
        <v>1</v>
      </c>
      <c r="W9" s="78">
        <f>BG9+0.05</f>
        <v>1</v>
      </c>
      <c r="Y9" s="88" t="s">
        <v>429</v>
      </c>
      <c r="Z9" s="89">
        <f>AX9</f>
        <v>2.7902402759185325E-2</v>
      </c>
      <c r="AA9" s="85"/>
      <c r="AB9" s="78">
        <f>BL9+0.05</f>
        <v>0.90000000000000013</v>
      </c>
      <c r="AC9" s="78">
        <f>BM9+0.05</f>
        <v>1</v>
      </c>
      <c r="AD9" s="78">
        <f>BN9+0.05</f>
        <v>0.60000000000000009</v>
      </c>
      <c r="AE9" s="78">
        <f>BO9+0.05</f>
        <v>1.1000000000000001</v>
      </c>
      <c r="AF9" s="78">
        <f>BP9+0.05</f>
        <v>0.75000000000000011</v>
      </c>
      <c r="AG9" s="78">
        <f>BQ9+0.05</f>
        <v>0.85000000000000009</v>
      </c>
      <c r="AH9" s="78">
        <f>BR9+0.05</f>
        <v>1</v>
      </c>
      <c r="AI9" s="85"/>
      <c r="AL9" s="82">
        <v>1</v>
      </c>
      <c r="AM9" s="85"/>
      <c r="AN9" s="78">
        <f>MROUND(D88,0.05)</f>
        <v>0.9</v>
      </c>
      <c r="AO9" s="78">
        <f>MROUND(E88,0.05)</f>
        <v>0.95000000000000007</v>
      </c>
      <c r="AP9" s="78">
        <f>MROUND(F88,0.05)</f>
        <v>0.60000000000000009</v>
      </c>
      <c r="AQ9" s="78">
        <f>MROUND(G88,0.05)</f>
        <v>1.05</v>
      </c>
      <c r="AR9" s="78">
        <f>MROUND(H88,0.05)</f>
        <v>1.05</v>
      </c>
      <c r="AS9" s="78">
        <f>MROUND(I88,0.05)</f>
        <v>0.9</v>
      </c>
      <c r="AT9" s="78">
        <f>MROUND(J88,0.05)</f>
        <v>1</v>
      </c>
      <c r="AU9" s="78">
        <f>MROUND(K88,0.05)</f>
        <v>1</v>
      </c>
      <c r="AW9" s="83" t="s">
        <v>409</v>
      </c>
      <c r="AX9" s="17">
        <v>2.7902402759185325E-2</v>
      </c>
      <c r="AY9" s="92"/>
      <c r="AZ9" s="91">
        <f>MROUND(E147,0.05)</f>
        <v>1.05</v>
      </c>
      <c r="BA9" s="91">
        <f>MROUND(F147,0.05)</f>
        <v>0.95000000000000007</v>
      </c>
      <c r="BB9" s="91">
        <f>MROUND(G147,0.05)</f>
        <v>0.60000000000000009</v>
      </c>
      <c r="BC9" s="91">
        <f>MROUND(H147,0.05)</f>
        <v>1</v>
      </c>
      <c r="BD9" s="91">
        <f>MROUND(I147,0.05)</f>
        <v>0.95000000000000007</v>
      </c>
      <c r="BE9" s="91">
        <f>MROUND(J147,0.05)</f>
        <v>0.85000000000000009</v>
      </c>
      <c r="BF9" s="91">
        <f>MROUND(K147,0.05)</f>
        <v>0.95000000000000007</v>
      </c>
      <c r="BG9" s="91">
        <f>MROUND(L147,0.05)</f>
        <v>0.95000000000000007</v>
      </c>
      <c r="BI9" s="88" t="s">
        <v>429</v>
      </c>
      <c r="BJ9" s="89">
        <f>AV137</f>
        <v>0.13942496582779088</v>
      </c>
      <c r="BK9" s="85"/>
      <c r="BL9" s="78">
        <f>MROUND(AX137,0.05)</f>
        <v>0.85000000000000009</v>
      </c>
      <c r="BM9" s="78">
        <f>MROUND(AY137,0.05)</f>
        <v>0.95000000000000007</v>
      </c>
      <c r="BN9" s="78">
        <f>MROUND(AZ137,0.05)</f>
        <v>0.55000000000000004</v>
      </c>
      <c r="BO9" s="78">
        <f>MROUND(BA137,0.05)</f>
        <v>1.05</v>
      </c>
      <c r="BP9" s="78">
        <f>MROUND(BB137,0.05)</f>
        <v>0.70000000000000007</v>
      </c>
      <c r="BQ9" s="78">
        <f>MROUND(BC137,0.05)</f>
        <v>0.8</v>
      </c>
      <c r="BR9" s="78">
        <f>MROUND(BD137,0.05)</f>
        <v>0.95000000000000007</v>
      </c>
      <c r="BS9" s="85"/>
    </row>
    <row r="10" spans="2:71" x14ac:dyDescent="0.25">
      <c r="B10" s="94">
        <v>2</v>
      </c>
      <c r="C10" s="78">
        <f>AM10+0.05</f>
        <v>0.4</v>
      </c>
      <c r="D10" s="85"/>
      <c r="E10" s="78">
        <f>AO10+0.05</f>
        <v>0.90000000000000013</v>
      </c>
      <c r="F10" s="78">
        <f>AP10+0.05</f>
        <v>0.75000000000000011</v>
      </c>
      <c r="G10" s="78">
        <f>AQ10+0.05</f>
        <v>0.65000000000000013</v>
      </c>
      <c r="H10" s="78">
        <f>AR10+0.05</f>
        <v>1.2000000000000002</v>
      </c>
      <c r="I10" s="78">
        <f>AS10+0.05</f>
        <v>1.1000000000000001</v>
      </c>
      <c r="J10" s="78">
        <f>AT10+0.05</f>
        <v>0.95000000000000007</v>
      </c>
      <c r="K10" s="78">
        <f>AU10+0.05</f>
        <v>1.05</v>
      </c>
      <c r="M10" s="94" t="s">
        <v>414</v>
      </c>
      <c r="N10" s="17">
        <v>1.0130501372769983E-2</v>
      </c>
      <c r="O10" s="78">
        <f>AY10+0.05</f>
        <v>0.25</v>
      </c>
      <c r="P10" s="85"/>
      <c r="Q10" s="78">
        <f>BA10+0.05</f>
        <v>1.05</v>
      </c>
      <c r="R10" s="78">
        <f>BB10+0.05</f>
        <v>0.60000000000000009</v>
      </c>
      <c r="S10" s="78">
        <f>BC10+0.05</f>
        <v>0.5</v>
      </c>
      <c r="T10" s="78">
        <f>BD10+0.05</f>
        <v>1.2000000000000002</v>
      </c>
      <c r="U10" s="78">
        <f>BE10+0.05</f>
        <v>0.85000000000000009</v>
      </c>
      <c r="V10" s="78">
        <f>BF10+0.05</f>
        <v>0.8</v>
      </c>
      <c r="W10" s="78">
        <f>BG10+0.05</f>
        <v>1.05</v>
      </c>
      <c r="Y10" s="79" t="s">
        <v>428</v>
      </c>
      <c r="Z10" s="87">
        <f>AX10</f>
        <v>1.0130501372769983E-2</v>
      </c>
      <c r="AA10" s="85"/>
      <c r="AB10" s="78">
        <f>BL10+0.05</f>
        <v>0.95000000000000007</v>
      </c>
      <c r="AC10" s="78">
        <f>BM10+0.05</f>
        <v>1.2500000000000002</v>
      </c>
      <c r="AD10" s="78">
        <f>BN10+0.05</f>
        <v>0.25</v>
      </c>
      <c r="AE10" s="78">
        <f>BO10+0.05</f>
        <v>0.8</v>
      </c>
      <c r="AF10" s="78">
        <f>BP10+0.05</f>
        <v>0.95000000000000007</v>
      </c>
      <c r="AG10" s="85"/>
      <c r="AH10" s="78">
        <f>BR10+0.05</f>
        <v>0.45</v>
      </c>
      <c r="AI10" s="78">
        <f>BS10+0.05</f>
        <v>0.55000000000000004</v>
      </c>
      <c r="AL10" s="82">
        <v>2</v>
      </c>
      <c r="AM10" s="78">
        <f>MROUND(C89,0.05)</f>
        <v>0.35000000000000003</v>
      </c>
      <c r="AN10" s="85"/>
      <c r="AO10" s="78">
        <f>MROUND(E89,0.05)</f>
        <v>0.85000000000000009</v>
      </c>
      <c r="AP10" s="78">
        <f>MROUND(F89,0.05)</f>
        <v>0.70000000000000007</v>
      </c>
      <c r="AQ10" s="78">
        <f>MROUND(G89,0.05)</f>
        <v>0.60000000000000009</v>
      </c>
      <c r="AR10" s="78">
        <f>MROUND(H89,0.05)</f>
        <v>1.1500000000000001</v>
      </c>
      <c r="AS10" s="78">
        <f>MROUND(I89,0.05)</f>
        <v>1.05</v>
      </c>
      <c r="AT10" s="78">
        <f>MROUND(J89,0.05)</f>
        <v>0.9</v>
      </c>
      <c r="AU10" s="78">
        <f>MROUND(K89,0.05)</f>
        <v>1</v>
      </c>
      <c r="AW10" s="83" t="s">
        <v>414</v>
      </c>
      <c r="AX10" s="17">
        <v>1.0130501372769983E-2</v>
      </c>
      <c r="AY10" s="91">
        <f>MROUND(D148,0.05)</f>
        <v>0.2</v>
      </c>
      <c r="AZ10" s="92"/>
      <c r="BA10" s="91">
        <f>MROUND(F148,0.05)</f>
        <v>1</v>
      </c>
      <c r="BB10" s="91">
        <f>MROUND(G148,0.05)</f>
        <v>0.55000000000000004</v>
      </c>
      <c r="BC10" s="91">
        <f>MROUND(H148,0.05)</f>
        <v>0.45</v>
      </c>
      <c r="BD10" s="91">
        <f>MROUND(I148,0.05)</f>
        <v>1.1500000000000001</v>
      </c>
      <c r="BE10" s="91">
        <f>MROUND(J148,0.05)</f>
        <v>0.8</v>
      </c>
      <c r="BF10" s="91">
        <f>MROUND(K148,0.05)</f>
        <v>0.75</v>
      </c>
      <c r="BG10" s="91">
        <f>MROUND(L148,0.05)</f>
        <v>1</v>
      </c>
      <c r="BI10" s="79" t="s">
        <v>428</v>
      </c>
      <c r="BJ10" s="87">
        <f>AV138</f>
        <v>8.6466864132237628E-2</v>
      </c>
      <c r="BK10" s="85"/>
      <c r="BL10" s="78">
        <f>MROUND(AX138,0.05)</f>
        <v>0.9</v>
      </c>
      <c r="BM10" s="78">
        <f>MROUND(AY138,0.05)</f>
        <v>1.2000000000000002</v>
      </c>
      <c r="BN10" s="78">
        <f>MROUND(AZ138,0.05)</f>
        <v>0.2</v>
      </c>
      <c r="BO10" s="78">
        <f>MROUND(BA138,0.05)</f>
        <v>0.75</v>
      </c>
      <c r="BP10" s="78">
        <f>MROUND(BB138,0.05)</f>
        <v>0.9</v>
      </c>
      <c r="BQ10" s="85"/>
      <c r="BR10" s="78">
        <f>MROUND(BD138,0.05)</f>
        <v>0.4</v>
      </c>
      <c r="BS10" s="78">
        <f>MROUND(BE138,0.05)</f>
        <v>0.5</v>
      </c>
    </row>
    <row r="11" spans="2:71" x14ac:dyDescent="0.25">
      <c r="B11" s="94">
        <v>3</v>
      </c>
      <c r="C11" s="78">
        <f>AM11+0.05</f>
        <v>0.55000000000000004</v>
      </c>
      <c r="D11" s="78">
        <f>AN11+0.05</f>
        <v>0.4</v>
      </c>
      <c r="E11" s="85"/>
      <c r="F11" s="78">
        <f>AP11+0.05</f>
        <v>0.90000000000000013</v>
      </c>
      <c r="G11" s="78">
        <f>AQ11+0.05</f>
        <v>0.8</v>
      </c>
      <c r="H11" s="78">
        <f>AR11+0.05</f>
        <v>0.60000000000000009</v>
      </c>
      <c r="I11" s="78">
        <f>AS11+0.05</f>
        <v>1.2500000000000002</v>
      </c>
      <c r="J11" s="78">
        <f>AT11+0.05</f>
        <v>1.05</v>
      </c>
      <c r="K11" s="78">
        <f>AU11+0.05</f>
        <v>0.95000000000000007</v>
      </c>
      <c r="M11" s="94" t="s">
        <v>421</v>
      </c>
      <c r="N11" s="17">
        <v>6.0651259960522574E-3</v>
      </c>
      <c r="O11" s="78">
        <f>AY11+0.05</f>
        <v>0.25</v>
      </c>
      <c r="P11" s="78">
        <f>AZ11+0.05</f>
        <v>0.2</v>
      </c>
      <c r="Q11" s="85"/>
      <c r="R11" s="78">
        <f>BB11+0.05</f>
        <v>0.75000000000000011</v>
      </c>
      <c r="S11" s="78">
        <f>BC11+0.05</f>
        <v>0.5</v>
      </c>
      <c r="T11" s="78">
        <f>BD11+0.05</f>
        <v>0.55000000000000004</v>
      </c>
      <c r="U11" s="78">
        <f>BE11+0.05</f>
        <v>1.1000000000000001</v>
      </c>
      <c r="V11" s="78">
        <f>BF11+0.05</f>
        <v>0.75000000000000011</v>
      </c>
      <c r="W11" s="78">
        <f>BG11+0.05</f>
        <v>0.8</v>
      </c>
      <c r="Y11" s="94" t="s">
        <v>447</v>
      </c>
      <c r="Z11" s="17">
        <f>AX11</f>
        <v>6.0651259960522574E-3</v>
      </c>
      <c r="AA11" s="85"/>
      <c r="AB11" s="78">
        <f>BL11+0.05</f>
        <v>1.05</v>
      </c>
      <c r="AC11" s="78">
        <f>BM11+0.05</f>
        <v>1.1000000000000001</v>
      </c>
      <c r="AD11" s="78">
        <f>BN11+0.05</f>
        <v>0.25</v>
      </c>
      <c r="AE11" s="78">
        <f>BO11+0.05</f>
        <v>0.8</v>
      </c>
      <c r="AF11" s="78">
        <f>BP11+0.05</f>
        <v>0.85000000000000009</v>
      </c>
      <c r="AG11" s="85"/>
      <c r="AH11" s="78">
        <f>BR11+0.05</f>
        <v>0.45</v>
      </c>
      <c r="AI11" s="78">
        <f>BS11+0.05</f>
        <v>0.5</v>
      </c>
      <c r="AL11" s="82">
        <v>3</v>
      </c>
      <c r="AM11" s="78">
        <f>MROUND(C90,0.05)</f>
        <v>0.5</v>
      </c>
      <c r="AN11" s="78">
        <f>MROUND(D90,0.05)</f>
        <v>0.35000000000000003</v>
      </c>
      <c r="AO11" s="85"/>
      <c r="AP11" s="78">
        <f>MROUND(F90,0.05)</f>
        <v>0.85000000000000009</v>
      </c>
      <c r="AQ11" s="78">
        <f>MROUND(G90,0.05)</f>
        <v>0.75</v>
      </c>
      <c r="AR11" s="78">
        <f>MROUND(H90,0.05)</f>
        <v>0.55000000000000004</v>
      </c>
      <c r="AS11" s="78">
        <f>MROUND(I90,0.05)</f>
        <v>1.2000000000000002</v>
      </c>
      <c r="AT11" s="78">
        <f>MROUND(J90,0.05)</f>
        <v>1</v>
      </c>
      <c r="AU11" s="78">
        <f>MROUND(K90,0.05)</f>
        <v>0.9</v>
      </c>
      <c r="AW11" s="83" t="s">
        <v>421</v>
      </c>
      <c r="AX11" s="17">
        <v>6.0651259960522574E-3</v>
      </c>
      <c r="AY11" s="91">
        <f>MROUND(D149,0.05)</f>
        <v>0.2</v>
      </c>
      <c r="AZ11" s="91">
        <f>MROUND(E149,0.05)</f>
        <v>0.15000000000000002</v>
      </c>
      <c r="BA11" s="92"/>
      <c r="BB11" s="91">
        <f>MROUND(G149,0.05)</f>
        <v>0.70000000000000007</v>
      </c>
      <c r="BC11" s="91">
        <f>MROUND(H149,0.05)</f>
        <v>0.45</v>
      </c>
      <c r="BD11" s="91">
        <f>MROUND(I149,0.05)</f>
        <v>0.5</v>
      </c>
      <c r="BE11" s="91">
        <f>MROUND(J149,0.05)</f>
        <v>1.05</v>
      </c>
      <c r="BF11" s="91">
        <f>MROUND(K149,0.05)</f>
        <v>0.70000000000000007</v>
      </c>
      <c r="BG11" s="91">
        <f>MROUND(L149,0.05)</f>
        <v>0.75</v>
      </c>
      <c r="BI11" s="83" t="s">
        <v>447</v>
      </c>
      <c r="BJ11" s="17">
        <f>AV139</f>
        <v>3.6746005792218851E-2</v>
      </c>
      <c r="BK11" s="85"/>
      <c r="BL11" s="78">
        <f>MROUND(AX139,0.05)</f>
        <v>1</v>
      </c>
      <c r="BM11" s="78">
        <f>MROUND(AY139,0.05)</f>
        <v>1.05</v>
      </c>
      <c r="BN11" s="78">
        <f>MROUND(AZ139,0.05)</f>
        <v>0.2</v>
      </c>
      <c r="BO11" s="78">
        <f>MROUND(BA139,0.05)</f>
        <v>0.75</v>
      </c>
      <c r="BP11" s="78">
        <f>MROUND(BB139,0.05)</f>
        <v>0.8</v>
      </c>
      <c r="BQ11" s="85"/>
      <c r="BR11" s="78">
        <f>MROUND(BD139,0.05)</f>
        <v>0.4</v>
      </c>
      <c r="BS11" s="78">
        <f>MROUND(BE139,0.05)</f>
        <v>0.45</v>
      </c>
    </row>
    <row r="12" spans="2:71" ht="15.75" thickBot="1" x14ac:dyDescent="0.3">
      <c r="B12" s="94">
        <v>4</v>
      </c>
      <c r="C12" s="78">
        <f>AM12+0.05</f>
        <v>0.35000000000000003</v>
      </c>
      <c r="D12" s="78">
        <f>AN12+0.05</f>
        <v>0.55000000000000004</v>
      </c>
      <c r="E12" s="78">
        <f>AO12+0.05</f>
        <v>0.60000000000000009</v>
      </c>
      <c r="F12" s="85"/>
      <c r="G12" s="78">
        <f>AQ12+0.05</f>
        <v>0.95000000000000007</v>
      </c>
      <c r="H12" s="78">
        <f>AR12+0.05</f>
        <v>0.85000000000000009</v>
      </c>
      <c r="I12" s="78">
        <f>AS12+0.05</f>
        <v>0.55000000000000004</v>
      </c>
      <c r="J12" s="78">
        <f>AT12+0.05</f>
        <v>1.3</v>
      </c>
      <c r="K12" s="78">
        <f>AU12+0.05</f>
        <v>1.1500000000000001</v>
      </c>
      <c r="M12" s="94" t="s">
        <v>420</v>
      </c>
      <c r="N12" s="17">
        <v>5.011139787273587E-3</v>
      </c>
      <c r="O12" s="78">
        <f>AY12+0.05</f>
        <v>0.25</v>
      </c>
      <c r="P12" s="78">
        <f>AZ12+0.05</f>
        <v>0.4</v>
      </c>
      <c r="Q12" s="78">
        <f>BA12+0.05</f>
        <v>0.4</v>
      </c>
      <c r="R12" s="85"/>
      <c r="S12" s="78">
        <f>BC12+0.05</f>
        <v>0.70000000000000007</v>
      </c>
      <c r="T12" s="78">
        <f>BD12+0.05</f>
        <v>0.60000000000000009</v>
      </c>
      <c r="U12" s="78">
        <f>BE12+0.05</f>
        <v>0.55000000000000004</v>
      </c>
      <c r="V12" s="78">
        <f>BF12+0.05</f>
        <v>1.2000000000000002</v>
      </c>
      <c r="W12" s="78">
        <f>BG12+0.05</f>
        <v>1</v>
      </c>
      <c r="Y12" s="88" t="s">
        <v>430</v>
      </c>
      <c r="Z12" s="89">
        <f>AX12</f>
        <v>5.011139787273587E-3</v>
      </c>
      <c r="AA12" s="78">
        <f>BK12+0.05</f>
        <v>0.45</v>
      </c>
      <c r="AB12" s="85"/>
      <c r="AC12" s="78">
        <f>BM12+0.05</f>
        <v>0.85000000000000009</v>
      </c>
      <c r="AD12" s="78">
        <f>BN12+0.05</f>
        <v>0.95000000000000007</v>
      </c>
      <c r="AE12" s="78">
        <f>BO12+0.05</f>
        <v>0.3</v>
      </c>
      <c r="AF12" s="78">
        <f>BP12+0.05</f>
        <v>0.90000000000000013</v>
      </c>
      <c r="AG12" s="78">
        <f>BQ12+0.05</f>
        <v>1</v>
      </c>
      <c r="AH12" s="85"/>
      <c r="AI12" s="78">
        <f>BS12+0.05</f>
        <v>0.55000000000000004</v>
      </c>
      <c r="AL12" s="82">
        <v>4</v>
      </c>
      <c r="AM12" s="78">
        <f>MROUND(C91,0.05)</f>
        <v>0.30000000000000004</v>
      </c>
      <c r="AN12" s="78">
        <f>MROUND(D91,0.05)</f>
        <v>0.5</v>
      </c>
      <c r="AO12" s="78">
        <f>MROUND(E91,0.05)</f>
        <v>0.55000000000000004</v>
      </c>
      <c r="AP12" s="85"/>
      <c r="AQ12" s="78">
        <f>MROUND(G91,0.05)</f>
        <v>0.9</v>
      </c>
      <c r="AR12" s="78">
        <f>MROUND(H91,0.05)</f>
        <v>0.8</v>
      </c>
      <c r="AS12" s="78">
        <f>MROUND(I91,0.05)</f>
        <v>0.5</v>
      </c>
      <c r="AT12" s="78">
        <f>MROUND(J91,0.05)</f>
        <v>1.25</v>
      </c>
      <c r="AU12" s="78">
        <f>MROUND(K91,0.05)</f>
        <v>1.1000000000000001</v>
      </c>
      <c r="AW12" s="83" t="s">
        <v>420</v>
      </c>
      <c r="AX12" s="17">
        <v>5.011139787273587E-3</v>
      </c>
      <c r="AY12" s="91">
        <f>MROUND(D150,0.05)</f>
        <v>0.2</v>
      </c>
      <c r="AZ12" s="91">
        <f>MROUND(E150,0.05)</f>
        <v>0.35000000000000003</v>
      </c>
      <c r="BA12" s="91">
        <f>MROUND(F150,0.05)</f>
        <v>0.35000000000000003</v>
      </c>
      <c r="BB12" s="92"/>
      <c r="BC12" s="91">
        <f>MROUND(H150,0.05)</f>
        <v>0.65</v>
      </c>
      <c r="BD12" s="91">
        <f>MROUND(I150,0.05)</f>
        <v>0.55000000000000004</v>
      </c>
      <c r="BE12" s="91">
        <f>MROUND(J150,0.05)</f>
        <v>0.5</v>
      </c>
      <c r="BF12" s="91">
        <f>MROUND(K150,0.05)</f>
        <v>1.1500000000000001</v>
      </c>
      <c r="BG12" s="91">
        <f>MROUND(L150,0.05)</f>
        <v>0.95000000000000007</v>
      </c>
      <c r="BI12" s="88" t="s">
        <v>430</v>
      </c>
      <c r="BJ12" s="89">
        <f>AV140</f>
        <v>6.5791795376106035E-2</v>
      </c>
      <c r="BK12" s="78">
        <f>MROUND(AW140,0.05)</f>
        <v>0.4</v>
      </c>
      <c r="BL12" s="85"/>
      <c r="BM12" s="78">
        <f>MROUND(AY140,0.05)</f>
        <v>0.8</v>
      </c>
      <c r="BN12" s="78">
        <f>MROUND(AZ140,0.05)</f>
        <v>0.9</v>
      </c>
      <c r="BO12" s="78">
        <f>MROUND(BA140,0.05)</f>
        <v>0.25</v>
      </c>
      <c r="BP12" s="78">
        <f>MROUND(BB140,0.05)</f>
        <v>0.85000000000000009</v>
      </c>
      <c r="BQ12" s="78">
        <f>MROUND(BC140,0.05)</f>
        <v>0.95000000000000007</v>
      </c>
      <c r="BR12" s="85"/>
      <c r="BS12" s="78">
        <f>MROUND(BE140,0.05)</f>
        <v>0.5</v>
      </c>
    </row>
    <row r="13" spans="2:71" ht="15.75" thickBot="1" x14ac:dyDescent="0.3">
      <c r="B13" s="94">
        <v>5</v>
      </c>
      <c r="C13" s="78">
        <f>AM13+0.05</f>
        <v>1.3</v>
      </c>
      <c r="D13" s="78">
        <f>AN13+0.05</f>
        <v>0.4</v>
      </c>
      <c r="E13" s="78">
        <f>AO13+0.05</f>
        <v>0.65000000000000013</v>
      </c>
      <c r="F13" s="78">
        <f>AP13+0.05</f>
        <v>0.90000000000000013</v>
      </c>
      <c r="G13" s="85"/>
      <c r="H13" s="78">
        <f>AR13+0.05</f>
        <v>0.90000000000000013</v>
      </c>
      <c r="I13" s="78">
        <f>AS13+0.05</f>
        <v>0.60000000000000009</v>
      </c>
      <c r="J13" s="78">
        <f>AT13+0.05</f>
        <v>0.4</v>
      </c>
      <c r="K13" s="78">
        <f>AU13+0.05</f>
        <v>1.35</v>
      </c>
      <c r="M13" s="88" t="s">
        <v>423</v>
      </c>
      <c r="N13" s="89">
        <v>2.8208246971554137E-3</v>
      </c>
      <c r="O13" s="78">
        <f>AY13+0.05</f>
        <v>1.3</v>
      </c>
      <c r="P13" s="78">
        <f>AZ13+0.05</f>
        <v>0.35000000000000003</v>
      </c>
      <c r="Q13" s="78">
        <f>BA13+0.05</f>
        <v>0.45</v>
      </c>
      <c r="R13" s="78">
        <f>BB13+0.05</f>
        <v>0.60000000000000009</v>
      </c>
      <c r="S13" s="85"/>
      <c r="T13" s="78">
        <f>BD13+0.05</f>
        <v>0.5</v>
      </c>
      <c r="U13" s="78">
        <f>BE13+0.05</f>
        <v>0.35000000000000003</v>
      </c>
      <c r="V13" s="78">
        <f>BF13+0.05</f>
        <v>0.45</v>
      </c>
      <c r="W13" s="78">
        <f>BG13+0.05</f>
        <v>1</v>
      </c>
      <c r="Y13" s="79" t="s">
        <v>431</v>
      </c>
      <c r="Z13" s="87">
        <f>AX13</f>
        <v>2.8208246971554137E-3</v>
      </c>
      <c r="AA13" s="85"/>
      <c r="AB13" s="78">
        <f>BL13+0.05</f>
        <v>1.1500000000000001</v>
      </c>
      <c r="AC13" s="78">
        <f>BM13+0.05</f>
        <v>0.3</v>
      </c>
      <c r="AD13" s="78">
        <f>BN13+0.05</f>
        <v>0.4</v>
      </c>
      <c r="AE13" s="78">
        <f>BO13+0.05</f>
        <v>1</v>
      </c>
      <c r="AF13" s="85"/>
      <c r="AG13" s="78">
        <f>BQ13+0.05</f>
        <v>0.5</v>
      </c>
      <c r="AH13" s="78">
        <f>BR13+0.05</f>
        <v>0.65000000000000013</v>
      </c>
      <c r="AI13" s="78">
        <f>BS13+0.05</f>
        <v>0.3</v>
      </c>
      <c r="AL13" s="82">
        <v>5</v>
      </c>
      <c r="AM13" s="78">
        <f>MROUND(C92,0.05)</f>
        <v>1.25</v>
      </c>
      <c r="AN13" s="78">
        <f>MROUND(D92,0.05)</f>
        <v>0.35000000000000003</v>
      </c>
      <c r="AO13" s="78">
        <f>MROUND(E92,0.05)</f>
        <v>0.60000000000000009</v>
      </c>
      <c r="AP13" s="78">
        <f>MROUND(F92,0.05)</f>
        <v>0.85000000000000009</v>
      </c>
      <c r="AQ13" s="85"/>
      <c r="AR13" s="78">
        <f>MROUND(H92,0.05)</f>
        <v>0.85000000000000009</v>
      </c>
      <c r="AS13" s="78">
        <f>MROUND(I92,0.05)</f>
        <v>0.55000000000000004</v>
      </c>
      <c r="AT13" s="78">
        <f>MROUND(J92,0.05)</f>
        <v>0.35000000000000003</v>
      </c>
      <c r="AU13" s="78">
        <f>MROUND(K92,0.05)</f>
        <v>1.3</v>
      </c>
      <c r="AW13" s="88" t="s">
        <v>423</v>
      </c>
      <c r="AX13" s="89">
        <v>2.8208246971554137E-3</v>
      </c>
      <c r="AY13" s="91">
        <f>MROUND(D151,0.05)</f>
        <v>1.25</v>
      </c>
      <c r="AZ13" s="91">
        <f>MROUND(E151,0.05)</f>
        <v>0.30000000000000004</v>
      </c>
      <c r="BA13" s="91">
        <f>MROUND(F151,0.05)</f>
        <v>0.4</v>
      </c>
      <c r="BB13" s="91">
        <f>MROUND(G151,0.05)</f>
        <v>0.55000000000000004</v>
      </c>
      <c r="BC13" s="92"/>
      <c r="BD13" s="91">
        <f>MROUND(I151,0.05)</f>
        <v>0.45</v>
      </c>
      <c r="BE13" s="91">
        <f>MROUND(J151,0.05)</f>
        <v>0.30000000000000004</v>
      </c>
      <c r="BF13" s="91">
        <f>MROUND(K151,0.05)</f>
        <v>0.4</v>
      </c>
      <c r="BG13" s="91">
        <f>MROUND(L151,0.05)</f>
        <v>0.95000000000000007</v>
      </c>
      <c r="BI13" s="79" t="s">
        <v>431</v>
      </c>
      <c r="BJ13" s="87">
        <f>AV141</f>
        <v>6.2672184409944168E-2</v>
      </c>
      <c r="BK13" s="85"/>
      <c r="BL13" s="78">
        <f>MROUND(AX141,0.05)</f>
        <v>1.1000000000000001</v>
      </c>
      <c r="BM13" s="78">
        <f>MROUND(AY141,0.05)</f>
        <v>0.25</v>
      </c>
      <c r="BN13" s="78">
        <f>MROUND(AZ141,0.05)</f>
        <v>0.35000000000000003</v>
      </c>
      <c r="BO13" s="78">
        <f>MROUND(BA141,0.05)</f>
        <v>0.95000000000000007</v>
      </c>
      <c r="BP13" s="85"/>
      <c r="BQ13" s="78">
        <f>MROUND(BC141,0.05)</f>
        <v>0.45</v>
      </c>
      <c r="BR13" s="78">
        <f>MROUND(BD141,0.05)</f>
        <v>0.60000000000000009</v>
      </c>
      <c r="BS13" s="78">
        <f>MROUND(BE141,0.05)</f>
        <v>0.25</v>
      </c>
    </row>
    <row r="14" spans="2:71" x14ac:dyDescent="0.25">
      <c r="B14" s="94">
        <v>6</v>
      </c>
      <c r="C14" s="78">
        <f>AM14+0.05</f>
        <v>1.1000000000000001</v>
      </c>
      <c r="D14" s="78">
        <f>AN14+0.05</f>
        <v>1.2500000000000002</v>
      </c>
      <c r="E14" s="78">
        <f>AO14+0.05</f>
        <v>0.55000000000000004</v>
      </c>
      <c r="F14" s="78">
        <f>AP14+0.05</f>
        <v>0.85000000000000009</v>
      </c>
      <c r="G14" s="78">
        <f>AQ14+0.05</f>
        <v>0.95000000000000007</v>
      </c>
      <c r="H14" s="85"/>
      <c r="I14" s="78">
        <f>AS14+0.05</f>
        <v>0.60000000000000009</v>
      </c>
      <c r="J14" s="78">
        <f>AT14+0.05</f>
        <v>0.55000000000000004</v>
      </c>
      <c r="K14" s="78">
        <f>AU14+0.05</f>
        <v>0.35000000000000003</v>
      </c>
      <c r="M14" s="79" t="s">
        <v>412</v>
      </c>
      <c r="N14" s="87">
        <v>5.8253911865108587E-2</v>
      </c>
      <c r="O14" s="85"/>
      <c r="P14" s="85"/>
      <c r="Q14" s="78">
        <f>BA14+0.05</f>
        <v>1.1500000000000001</v>
      </c>
      <c r="R14" s="78">
        <f>BB14+0.05</f>
        <v>0.55000000000000004</v>
      </c>
      <c r="S14" s="78">
        <f>BC14+0.05</f>
        <v>0.65000000000000013</v>
      </c>
      <c r="T14" s="78">
        <f>BD14+0.05</f>
        <v>1.2500000000000002</v>
      </c>
      <c r="U14" s="78">
        <f>BE14+0.05</f>
        <v>0.85000000000000009</v>
      </c>
      <c r="V14" s="78">
        <f>BF14+0.05</f>
        <v>0.90000000000000013</v>
      </c>
      <c r="W14" s="78">
        <f>BG14+0.05</f>
        <v>1.05</v>
      </c>
      <c r="Y14" s="94" t="s">
        <v>434</v>
      </c>
      <c r="Z14" s="17">
        <f>AX14</f>
        <v>5.8253911865108587E-2</v>
      </c>
      <c r="AA14" s="85"/>
      <c r="AB14" s="78">
        <f>BL14+0.05</f>
        <v>1.2000000000000002</v>
      </c>
      <c r="AC14" s="78">
        <f>BM14+0.05</f>
        <v>0.4</v>
      </c>
      <c r="AD14" s="78">
        <f>BN14+0.05</f>
        <v>0.4</v>
      </c>
      <c r="AE14" s="78">
        <f>BO14+0.05</f>
        <v>0.95000000000000007</v>
      </c>
      <c r="AF14" s="85"/>
      <c r="AG14" s="78">
        <f>BQ14+0.05</f>
        <v>0.55000000000000004</v>
      </c>
      <c r="AH14" s="78">
        <f>BR14+0.05</f>
        <v>0.55000000000000004</v>
      </c>
      <c r="AI14" s="78">
        <f>BS14+0.05</f>
        <v>0.3</v>
      </c>
      <c r="AL14" s="82">
        <v>6</v>
      </c>
      <c r="AM14" s="78">
        <f>MROUND(C93,0.05)</f>
        <v>1.05</v>
      </c>
      <c r="AN14" s="78">
        <f>MROUND(D93,0.05)</f>
        <v>1.2000000000000002</v>
      </c>
      <c r="AO14" s="78">
        <f>MROUND(E93,0.05)</f>
        <v>0.5</v>
      </c>
      <c r="AP14" s="78">
        <f>MROUND(F93,0.05)</f>
        <v>0.8</v>
      </c>
      <c r="AQ14" s="78">
        <f>MROUND(G93,0.05)</f>
        <v>0.9</v>
      </c>
      <c r="AR14" s="85"/>
      <c r="AS14" s="78">
        <f>MROUND(I93,0.05)</f>
        <v>0.55000000000000004</v>
      </c>
      <c r="AT14" s="78">
        <f>MROUND(J93,0.05)</f>
        <v>0.5</v>
      </c>
      <c r="AU14" s="78">
        <f>MROUND(K93,0.05)</f>
        <v>0.30000000000000004</v>
      </c>
      <c r="AW14" s="79" t="s">
        <v>412</v>
      </c>
      <c r="AX14" s="87">
        <v>5.8253911865108587E-2</v>
      </c>
      <c r="AY14" s="92"/>
      <c r="AZ14" s="92"/>
      <c r="BA14" s="91">
        <f>MROUND(F152,0.05)</f>
        <v>1.1000000000000001</v>
      </c>
      <c r="BB14" s="91">
        <f>MROUND(G152,0.05)</f>
        <v>0.5</v>
      </c>
      <c r="BC14" s="91">
        <f>MROUND(H152,0.05)</f>
        <v>0.60000000000000009</v>
      </c>
      <c r="BD14" s="91">
        <f>MROUND(I152,0.05)</f>
        <v>1.2000000000000002</v>
      </c>
      <c r="BE14" s="91">
        <f>MROUND(J152,0.05)</f>
        <v>0.8</v>
      </c>
      <c r="BF14" s="91">
        <f>MROUND(K152,0.05)</f>
        <v>0.85000000000000009</v>
      </c>
      <c r="BG14" s="91">
        <f>MROUND(L152,0.05)</f>
        <v>1</v>
      </c>
      <c r="BI14" s="83" t="s">
        <v>434</v>
      </c>
      <c r="BJ14" s="17">
        <f>AV142</f>
        <v>2.7747128005213468E-2</v>
      </c>
      <c r="BK14" s="85"/>
      <c r="BL14" s="78">
        <f>MROUND(AX142,0.05)</f>
        <v>1.1500000000000001</v>
      </c>
      <c r="BM14" s="78">
        <f>MROUND(AY142,0.05)</f>
        <v>0.35000000000000003</v>
      </c>
      <c r="BN14" s="78">
        <f>MROUND(AZ142,0.05)</f>
        <v>0.35000000000000003</v>
      </c>
      <c r="BO14" s="78">
        <f>MROUND(BA142,0.05)</f>
        <v>0.9</v>
      </c>
      <c r="BP14" s="85"/>
      <c r="BQ14" s="78">
        <f>MROUND(BC142,0.05)</f>
        <v>0.5</v>
      </c>
      <c r="BR14" s="78">
        <f>MROUND(BD142,0.05)</f>
        <v>0.5</v>
      </c>
      <c r="BS14" s="78">
        <f>MROUND(BE142,0.05)</f>
        <v>0.25</v>
      </c>
    </row>
    <row r="15" spans="2:71" x14ac:dyDescent="0.25">
      <c r="B15" s="94">
        <v>7</v>
      </c>
      <c r="C15" s="78">
        <f>AM15+0.05</f>
        <v>0.95000000000000007</v>
      </c>
      <c r="D15" s="78">
        <f>AN15+0.05</f>
        <v>1.1000000000000001</v>
      </c>
      <c r="E15" s="78">
        <f>AO15+0.05</f>
        <v>1.2500000000000002</v>
      </c>
      <c r="F15" s="78">
        <f>AP15+0.05</f>
        <v>0.60000000000000009</v>
      </c>
      <c r="G15" s="78">
        <f>AQ15+0.05</f>
        <v>0.8</v>
      </c>
      <c r="H15" s="78">
        <f>AR15+0.05</f>
        <v>0.90000000000000013</v>
      </c>
      <c r="I15" s="85"/>
      <c r="J15" s="78">
        <f>AT15+0.05</f>
        <v>0.4</v>
      </c>
      <c r="K15" s="78">
        <f>AU15+0.05</f>
        <v>0.5</v>
      </c>
      <c r="M15" s="94" t="s">
        <v>408</v>
      </c>
      <c r="N15" s="17">
        <v>3.2195984971285931E-2</v>
      </c>
      <c r="O15" s="85"/>
      <c r="P15" s="85"/>
      <c r="Q15" s="78">
        <f>BA15+0.05</f>
        <v>0.90000000000000013</v>
      </c>
      <c r="R15" s="78">
        <f>BB15+0.05</f>
        <v>0.65000000000000013</v>
      </c>
      <c r="S15" s="78">
        <f>BC15+0.05</f>
        <v>0.55000000000000004</v>
      </c>
      <c r="T15" s="78">
        <f>BD15+0.05</f>
        <v>1.1500000000000001</v>
      </c>
      <c r="U15" s="78">
        <f>BE15+0.05</f>
        <v>0.95000000000000007</v>
      </c>
      <c r="V15" s="78">
        <f>BF15+0.05</f>
        <v>0.85000000000000009</v>
      </c>
      <c r="W15" s="78">
        <f>BG15+0.05</f>
        <v>1.1000000000000001</v>
      </c>
      <c r="Y15" s="94" t="s">
        <v>435</v>
      </c>
      <c r="Z15" s="17">
        <f>AX15</f>
        <v>3.2195984971285931E-2</v>
      </c>
      <c r="AA15" s="78">
        <f>BK15+0.05</f>
        <v>0.35000000000000003</v>
      </c>
      <c r="AB15" s="85"/>
      <c r="AC15" s="78">
        <f>BM15+0.05</f>
        <v>1.1500000000000001</v>
      </c>
      <c r="AD15" s="78">
        <f>BN15+0.05</f>
        <v>0.25</v>
      </c>
      <c r="AE15" s="78">
        <f>BO15+0.05</f>
        <v>0.4</v>
      </c>
      <c r="AF15" s="78">
        <f>BP15+0.05</f>
        <v>1.05</v>
      </c>
      <c r="AG15" s="85"/>
      <c r="AH15" s="78">
        <f>BR15+0.05</f>
        <v>0.5</v>
      </c>
      <c r="AI15" s="78">
        <f>BS15+0.05</f>
        <v>0.60000000000000009</v>
      </c>
      <c r="AL15" s="82">
        <v>7</v>
      </c>
      <c r="AM15" s="78">
        <f>MROUND(C94,0.05)</f>
        <v>0.9</v>
      </c>
      <c r="AN15" s="78">
        <f>MROUND(D94,0.05)</f>
        <v>1.05</v>
      </c>
      <c r="AO15" s="78">
        <f>MROUND(E94,0.05)</f>
        <v>1.2000000000000002</v>
      </c>
      <c r="AP15" s="78">
        <f>MROUND(F94,0.05)</f>
        <v>0.55000000000000004</v>
      </c>
      <c r="AQ15" s="78">
        <f>MROUND(G94,0.05)</f>
        <v>0.75</v>
      </c>
      <c r="AR15" s="78">
        <f>MROUND(H94,0.05)</f>
        <v>0.85000000000000009</v>
      </c>
      <c r="AS15" s="85"/>
      <c r="AT15" s="78">
        <f>MROUND(J94,0.05)</f>
        <v>0.35000000000000003</v>
      </c>
      <c r="AU15" s="78">
        <f>MROUND(K94,0.05)</f>
        <v>0.45</v>
      </c>
      <c r="AW15" s="83" t="s">
        <v>408</v>
      </c>
      <c r="AX15" s="17">
        <v>3.2195984971285931E-2</v>
      </c>
      <c r="AY15" s="92"/>
      <c r="AZ15" s="92"/>
      <c r="BA15" s="91">
        <f>MROUND(F153,0.05)</f>
        <v>0.85000000000000009</v>
      </c>
      <c r="BB15" s="91">
        <f>MROUND(G153,0.05)</f>
        <v>0.60000000000000009</v>
      </c>
      <c r="BC15" s="91">
        <f>MROUND(H153,0.05)</f>
        <v>0.5</v>
      </c>
      <c r="BD15" s="91">
        <f>MROUND(I153,0.05)</f>
        <v>1.1000000000000001</v>
      </c>
      <c r="BE15" s="91">
        <f>MROUND(J153,0.05)</f>
        <v>0.9</v>
      </c>
      <c r="BF15" s="91">
        <f>MROUND(K153,0.05)</f>
        <v>0.8</v>
      </c>
      <c r="BG15" s="91">
        <f>MROUND(L153,0.05)</f>
        <v>1.05</v>
      </c>
      <c r="BI15" s="83" t="s">
        <v>435</v>
      </c>
      <c r="BJ15" s="17">
        <f>AV143</f>
        <v>5.0537227122264751E-2</v>
      </c>
      <c r="BK15" s="78">
        <f>MROUND(AW143,0.05)</f>
        <v>0.30000000000000004</v>
      </c>
      <c r="BL15" s="85"/>
      <c r="BM15" s="78">
        <f>MROUND(AY143,0.05)</f>
        <v>1.1000000000000001</v>
      </c>
      <c r="BN15" s="78">
        <f>MROUND(AZ143,0.05)</f>
        <v>0.2</v>
      </c>
      <c r="BO15" s="78">
        <f>MROUND(BA143,0.05)</f>
        <v>0.35000000000000003</v>
      </c>
      <c r="BP15" s="78">
        <f>MROUND(BB143,0.05)</f>
        <v>1</v>
      </c>
      <c r="BQ15" s="85"/>
      <c r="BR15" s="78">
        <f>MROUND(BD143,0.05)</f>
        <v>0.45</v>
      </c>
      <c r="BS15" s="78">
        <f>MROUND(BE143,0.05)</f>
        <v>0.55000000000000004</v>
      </c>
    </row>
    <row r="16" spans="2:71" ht="15.75" thickBot="1" x14ac:dyDescent="0.3">
      <c r="B16" s="94">
        <v>8</v>
      </c>
      <c r="C16" s="78">
        <f>AM16+0.05</f>
        <v>1.05</v>
      </c>
      <c r="D16" s="78">
        <f>AN16+0.05</f>
        <v>0.95000000000000007</v>
      </c>
      <c r="E16" s="78">
        <f>AO16+0.05</f>
        <v>1.05</v>
      </c>
      <c r="F16" s="78">
        <f>AP16+0.05</f>
        <v>1.2000000000000002</v>
      </c>
      <c r="G16" s="78">
        <f>AQ16+0.05</f>
        <v>0.65000000000000013</v>
      </c>
      <c r="H16" s="78">
        <f>AR16+0.05</f>
        <v>0.75000000000000011</v>
      </c>
      <c r="I16" s="78">
        <f>AS16+0.05</f>
        <v>0.90000000000000013</v>
      </c>
      <c r="J16" s="85"/>
      <c r="K16" s="78">
        <f>AU16+0.05</f>
        <v>0.45</v>
      </c>
      <c r="M16" s="94" t="s">
        <v>417</v>
      </c>
      <c r="N16" s="17">
        <v>2.1940793265780974E-2</v>
      </c>
      <c r="O16" s="78">
        <f>AY16+0.05</f>
        <v>0.2</v>
      </c>
      <c r="P16" s="85"/>
      <c r="Q16" s="78">
        <f>BA16+0.05</f>
        <v>0.65000000000000013</v>
      </c>
      <c r="R16" s="85"/>
      <c r="S16" s="78">
        <f>BC16+0.05</f>
        <v>0.60000000000000009</v>
      </c>
      <c r="T16" s="78">
        <f>BD16+0.05</f>
        <v>0.90000000000000013</v>
      </c>
      <c r="U16" s="78">
        <f>BE16+0.05</f>
        <v>0.5</v>
      </c>
      <c r="V16" s="78">
        <f>BF16+0.05</f>
        <v>1</v>
      </c>
      <c r="W16" s="78">
        <f>BG16+0.05</f>
        <v>0.95000000000000007</v>
      </c>
      <c r="Y16" s="88" t="s">
        <v>439</v>
      </c>
      <c r="Z16" s="89">
        <f>AX16</f>
        <v>2.1940793265780974E-2</v>
      </c>
      <c r="AA16" s="78">
        <f>BK16+0.05</f>
        <v>0.60000000000000009</v>
      </c>
      <c r="AB16" s="85"/>
      <c r="AC16" s="78">
        <f>BM16+0.05</f>
        <v>1.2000000000000002</v>
      </c>
      <c r="AD16" s="78">
        <f>BN16+0.05</f>
        <v>0.4</v>
      </c>
      <c r="AE16" s="78">
        <f>BO16+0.05</f>
        <v>0.35000000000000003</v>
      </c>
      <c r="AF16" s="78">
        <f>BP16+0.05</f>
        <v>1.05</v>
      </c>
      <c r="AG16" s="85"/>
      <c r="AH16" s="78">
        <f>BR16+0.05</f>
        <v>0.45</v>
      </c>
      <c r="AI16" s="78">
        <f>BS16+0.05</f>
        <v>0.55000000000000004</v>
      </c>
      <c r="AL16" s="82">
        <v>8</v>
      </c>
      <c r="AM16" s="78">
        <f>MROUND(C95,0.05)</f>
        <v>1</v>
      </c>
      <c r="AN16" s="78">
        <f>MROUND(D95,0.05)</f>
        <v>0.9</v>
      </c>
      <c r="AO16" s="78">
        <f>MROUND(E95,0.05)</f>
        <v>1</v>
      </c>
      <c r="AP16" s="78">
        <f>MROUND(F95,0.05)</f>
        <v>1.1500000000000001</v>
      </c>
      <c r="AQ16" s="78">
        <f>MROUND(G95,0.05)</f>
        <v>0.60000000000000009</v>
      </c>
      <c r="AR16" s="78">
        <f>MROUND(H95,0.05)</f>
        <v>0.70000000000000007</v>
      </c>
      <c r="AS16" s="78">
        <f>MROUND(I95,0.05)</f>
        <v>0.85000000000000009</v>
      </c>
      <c r="AT16" s="85"/>
      <c r="AU16" s="78">
        <f>MROUND(K95,0.05)</f>
        <v>0.4</v>
      </c>
      <c r="AW16" s="83" t="s">
        <v>417</v>
      </c>
      <c r="AX16" s="17">
        <v>2.1940793265780974E-2</v>
      </c>
      <c r="AY16" s="91">
        <f>MROUND(D154,0.05)</f>
        <v>0.15000000000000002</v>
      </c>
      <c r="AZ16" s="92"/>
      <c r="BA16" s="91">
        <f>MROUND(F154,0.05)</f>
        <v>0.60000000000000009</v>
      </c>
      <c r="BB16" s="92"/>
      <c r="BC16" s="91">
        <f>MROUND(H154,0.05)</f>
        <v>0.55000000000000004</v>
      </c>
      <c r="BD16" s="91">
        <f>MROUND(I154,0.05)</f>
        <v>0.85000000000000009</v>
      </c>
      <c r="BE16" s="91">
        <f>MROUND(J154,0.05)</f>
        <v>0.45</v>
      </c>
      <c r="BF16" s="91">
        <f>MROUND(K154,0.05)</f>
        <v>0.95000000000000007</v>
      </c>
      <c r="BG16" s="91">
        <f>MROUND(L154,0.05)</f>
        <v>0.9</v>
      </c>
      <c r="BI16" s="88" t="s">
        <v>439</v>
      </c>
      <c r="BJ16" s="89">
        <f>AV144</f>
        <v>3.2967653445570316E-2</v>
      </c>
      <c r="BK16" s="78">
        <f>MROUND(AW144,0.05)</f>
        <v>0.55000000000000004</v>
      </c>
      <c r="BL16" s="85"/>
      <c r="BM16" s="78">
        <f>MROUND(AY144,0.05)</f>
        <v>1.1500000000000001</v>
      </c>
      <c r="BN16" s="78">
        <f>MROUND(AZ144,0.05)</f>
        <v>0.35000000000000003</v>
      </c>
      <c r="BO16" s="78">
        <f>MROUND(BA144,0.05)</f>
        <v>0.30000000000000004</v>
      </c>
      <c r="BP16" s="78">
        <f>MROUND(BB144,0.05)</f>
        <v>1</v>
      </c>
      <c r="BQ16" s="85"/>
      <c r="BR16" s="78">
        <f>MROUND(BD144,0.05)</f>
        <v>0.4</v>
      </c>
      <c r="BS16" s="78">
        <f>MROUND(BE144,0.05)</f>
        <v>0.5</v>
      </c>
    </row>
    <row r="17" spans="2:71" x14ac:dyDescent="0.25">
      <c r="B17" s="94">
        <v>9</v>
      </c>
      <c r="C17" s="78">
        <f>AM17+0.05</f>
        <v>1.05</v>
      </c>
      <c r="D17" s="78">
        <f>AN17+0.05</f>
        <v>1.05</v>
      </c>
      <c r="E17" s="78">
        <f>AO17+0.05</f>
        <v>0.95000000000000007</v>
      </c>
      <c r="F17" s="78">
        <f>AP17+0.05</f>
        <v>1.1000000000000001</v>
      </c>
      <c r="G17" s="78">
        <f>AQ17+0.05</f>
        <v>1.1000000000000001</v>
      </c>
      <c r="H17" s="78">
        <f>AR17+0.05</f>
        <v>0.65000000000000013</v>
      </c>
      <c r="I17" s="78">
        <f>AS17+0.05</f>
        <v>1.05</v>
      </c>
      <c r="J17" s="78">
        <f>AT17+0.05</f>
        <v>0.95000000000000007</v>
      </c>
      <c r="K17" s="85"/>
      <c r="M17" s="94" t="s">
        <v>410</v>
      </c>
      <c r="N17" s="17">
        <v>1.1431515599231154E-2</v>
      </c>
      <c r="O17" s="78">
        <f>AY17+0.05</f>
        <v>0.55000000000000004</v>
      </c>
      <c r="P17" s="85"/>
      <c r="Q17" s="78">
        <f>BA17+0.05</f>
        <v>0.60000000000000009</v>
      </c>
      <c r="R17" s="85"/>
      <c r="S17" s="78">
        <f>BC17+0.05</f>
        <v>0.8</v>
      </c>
      <c r="T17" s="78">
        <f>BD17+0.05</f>
        <v>0.90000000000000013</v>
      </c>
      <c r="U17" s="78">
        <f>BE17+0.05</f>
        <v>0.45</v>
      </c>
      <c r="V17" s="78">
        <f>BF17+0.05</f>
        <v>1.3</v>
      </c>
      <c r="W17" s="78">
        <f>BG17+0.05</f>
        <v>1.1500000000000001</v>
      </c>
      <c r="Y17" s="79" t="s">
        <v>433</v>
      </c>
      <c r="Z17" s="87">
        <f>AX17</f>
        <v>1.1431515599231154E-2</v>
      </c>
      <c r="AA17" s="85"/>
      <c r="AB17" s="78">
        <f>BL17+0.05</f>
        <v>0.55000000000000004</v>
      </c>
      <c r="AC17" s="78">
        <f>BM17+0.05</f>
        <v>0.5</v>
      </c>
      <c r="AD17" s="85"/>
      <c r="AE17" s="78">
        <f>BO17+0.05</f>
        <v>0.90000000000000013</v>
      </c>
      <c r="AF17" s="78">
        <f>BP17+0.05</f>
        <v>0.8</v>
      </c>
      <c r="AG17" s="78">
        <f>BQ17+0.05</f>
        <v>0.5</v>
      </c>
      <c r="AH17" s="78">
        <f>BR17+0.05</f>
        <v>1.2000000000000002</v>
      </c>
      <c r="AI17" s="78">
        <f>BS17+0.05</f>
        <v>1.05</v>
      </c>
      <c r="AL17" s="82">
        <v>9</v>
      </c>
      <c r="AM17" s="78">
        <f>MROUND(C96,0.05)</f>
        <v>1</v>
      </c>
      <c r="AN17" s="78">
        <f>MROUND(D96,0.05)</f>
        <v>1</v>
      </c>
      <c r="AO17" s="78">
        <f>MROUND(E96,0.05)</f>
        <v>0.9</v>
      </c>
      <c r="AP17" s="78">
        <f>MROUND(F96,0.05)</f>
        <v>1.05</v>
      </c>
      <c r="AQ17" s="78">
        <f>MROUND(G96,0.05)</f>
        <v>1.05</v>
      </c>
      <c r="AR17" s="78">
        <f>MROUND(H96,0.05)</f>
        <v>0.60000000000000009</v>
      </c>
      <c r="AS17" s="78">
        <f>MROUND(I96,0.05)</f>
        <v>1</v>
      </c>
      <c r="AT17" s="78">
        <f>MROUND(J96,0.05)</f>
        <v>0.9</v>
      </c>
      <c r="AU17" s="85"/>
      <c r="AW17" s="83" t="s">
        <v>410</v>
      </c>
      <c r="AX17" s="17">
        <v>1.1431515599231154E-2</v>
      </c>
      <c r="AY17" s="91">
        <f>MROUND(D155,0.05)</f>
        <v>0.5</v>
      </c>
      <c r="AZ17" s="92"/>
      <c r="BA17" s="91">
        <f>MROUND(F155,0.05)</f>
        <v>0.55000000000000004</v>
      </c>
      <c r="BB17" s="92"/>
      <c r="BC17" s="91">
        <f>MROUND(H155,0.05)</f>
        <v>0.75</v>
      </c>
      <c r="BD17" s="91">
        <f>MROUND(I155,0.05)</f>
        <v>0.85000000000000009</v>
      </c>
      <c r="BE17" s="91">
        <f>MROUND(J155,0.05)</f>
        <v>0.4</v>
      </c>
      <c r="BF17" s="91">
        <f>MROUND(K155,0.05)</f>
        <v>1.25</v>
      </c>
      <c r="BG17" s="91">
        <f>MROUND(L155,0.05)</f>
        <v>1.1000000000000001</v>
      </c>
      <c r="BI17" s="79" t="s">
        <v>433</v>
      </c>
      <c r="BJ17" s="87">
        <f>AV145</f>
        <v>8.8141949356903726E-2</v>
      </c>
      <c r="BK17" s="85"/>
      <c r="BL17" s="78">
        <f>MROUND(AX145,0.05)</f>
        <v>0.5</v>
      </c>
      <c r="BM17" s="78">
        <f>MROUND(AY145,0.05)</f>
        <v>0.45</v>
      </c>
      <c r="BN17" s="85"/>
      <c r="BO17" s="78">
        <f>MROUND(BA145,0.05)</f>
        <v>0.85000000000000009</v>
      </c>
      <c r="BP17" s="78">
        <f>MROUND(BB145,0.05)</f>
        <v>0.75</v>
      </c>
      <c r="BQ17" s="78">
        <f>MROUND(BC145,0.05)</f>
        <v>0.45</v>
      </c>
      <c r="BR17" s="78">
        <f>MROUND(BD145,0.05)</f>
        <v>1.1500000000000001</v>
      </c>
      <c r="BS17" s="78">
        <f>MROUND(BE145,0.05)</f>
        <v>1</v>
      </c>
    </row>
    <row r="18" spans="2:71" x14ac:dyDescent="0.25">
      <c r="M18" s="94" t="s">
        <v>413</v>
      </c>
      <c r="N18" s="17">
        <v>3.8541076054045026E-2</v>
      </c>
      <c r="O18" s="85"/>
      <c r="P18" s="78">
        <f>AZ18+0.05</f>
        <v>0.55000000000000004</v>
      </c>
      <c r="Q18" s="85"/>
      <c r="R18" s="78">
        <f>BB18+0.05</f>
        <v>0.65000000000000013</v>
      </c>
      <c r="S18" s="78">
        <f>BC18+0.05</f>
        <v>0.8</v>
      </c>
      <c r="T18" s="78">
        <f>BD18+0.05</f>
        <v>0.55000000000000004</v>
      </c>
      <c r="U18" s="78">
        <f>BE18+0.05</f>
        <v>1.05</v>
      </c>
      <c r="V18" s="78">
        <f>BF18+0.05</f>
        <v>0.95000000000000007</v>
      </c>
      <c r="W18" s="78">
        <f>BG18+0.05</f>
        <v>0.85000000000000009</v>
      </c>
      <c r="Y18" s="94" t="s">
        <v>437</v>
      </c>
      <c r="Z18" s="17">
        <f>AX18</f>
        <v>3.8541076054045026E-2</v>
      </c>
      <c r="AA18" s="85"/>
      <c r="AB18" s="78">
        <f>BL18+0.05</f>
        <v>0.60000000000000009</v>
      </c>
      <c r="AC18" s="78">
        <f>BM18+0.05</f>
        <v>0.60000000000000009</v>
      </c>
      <c r="AD18" s="85"/>
      <c r="AE18" s="78">
        <f>BO18+0.05</f>
        <v>1</v>
      </c>
      <c r="AF18" s="78">
        <f>BP18+0.05</f>
        <v>0.85000000000000009</v>
      </c>
      <c r="AG18" s="78">
        <f>BQ18+0.05</f>
        <v>0.45</v>
      </c>
      <c r="AH18" s="78">
        <f>BR18+0.05</f>
        <v>1.35</v>
      </c>
      <c r="AI18" s="78">
        <f>BS18+0.05</f>
        <v>1.1000000000000001</v>
      </c>
      <c r="AW18" s="83" t="s">
        <v>413</v>
      </c>
      <c r="AX18" s="17">
        <v>3.8541076054045026E-2</v>
      </c>
      <c r="AY18" s="92"/>
      <c r="AZ18" s="91">
        <f>MROUND(E156,0.05)</f>
        <v>0.5</v>
      </c>
      <c r="BA18" s="92"/>
      <c r="BB18" s="91">
        <f>MROUND(G156,0.05)</f>
        <v>0.60000000000000009</v>
      </c>
      <c r="BC18" s="91">
        <f>MROUND(H156,0.05)</f>
        <v>0.75</v>
      </c>
      <c r="BD18" s="91">
        <f>MROUND(I156,0.05)</f>
        <v>0.5</v>
      </c>
      <c r="BE18" s="91">
        <f>MROUND(J156,0.05)</f>
        <v>1</v>
      </c>
      <c r="BF18" s="91">
        <f>MROUND(K156,0.05)</f>
        <v>0.9</v>
      </c>
      <c r="BG18" s="91">
        <f>MROUND(L156,0.05)</f>
        <v>0.8</v>
      </c>
      <c r="BI18" s="83" t="s">
        <v>437</v>
      </c>
      <c r="BJ18" s="17">
        <f>AV146</f>
        <v>2.5942647152237486E-2</v>
      </c>
      <c r="BK18" s="85"/>
      <c r="BL18" s="78">
        <f>MROUND(AX146,0.05)</f>
        <v>0.55000000000000004</v>
      </c>
      <c r="BM18" s="78">
        <f>MROUND(AY146,0.05)</f>
        <v>0.55000000000000004</v>
      </c>
      <c r="BN18" s="85"/>
      <c r="BO18" s="78">
        <f>MROUND(BA146,0.05)</f>
        <v>0.95000000000000007</v>
      </c>
      <c r="BP18" s="78">
        <f>MROUND(BB146,0.05)</f>
        <v>0.8</v>
      </c>
      <c r="BQ18" s="78">
        <f>MROUND(BC146,0.05)</f>
        <v>0.4</v>
      </c>
      <c r="BR18" s="78">
        <f>MROUND(BD146,0.05)</f>
        <v>1.3</v>
      </c>
      <c r="BS18" s="78">
        <f>MROUND(BE146,0.05)</f>
        <v>1.05</v>
      </c>
    </row>
    <row r="19" spans="2:71" x14ac:dyDescent="0.25">
      <c r="B19" s="95" t="s">
        <v>462</v>
      </c>
      <c r="C19" s="95"/>
      <c r="D19" s="95"/>
      <c r="E19" s="95"/>
      <c r="F19" s="95"/>
      <c r="G19" s="95"/>
      <c r="H19" s="95"/>
      <c r="I19" s="95"/>
      <c r="J19" s="95"/>
      <c r="K19" s="95"/>
      <c r="M19" s="94" t="s">
        <v>424</v>
      </c>
      <c r="N19" s="17">
        <v>1.3374802671666828E-2</v>
      </c>
      <c r="O19" s="85"/>
      <c r="P19" s="78">
        <f>AZ19+0.05</f>
        <v>0.45</v>
      </c>
      <c r="Q19" s="85"/>
      <c r="R19" s="78">
        <f>BB19+0.05</f>
        <v>0.85000000000000009</v>
      </c>
      <c r="S19" s="78">
        <f>BC19+0.05</f>
        <v>0.8</v>
      </c>
      <c r="T19" s="78">
        <f>BD19+0.05</f>
        <v>0.5</v>
      </c>
      <c r="U19" s="78">
        <f>BE19+0.05</f>
        <v>1.2500000000000002</v>
      </c>
      <c r="V19" s="78">
        <f>BF19+0.05</f>
        <v>1.1000000000000001</v>
      </c>
      <c r="W19" s="78">
        <f>BG19+0.05</f>
        <v>0.85000000000000009</v>
      </c>
      <c r="Y19" s="94" t="s">
        <v>427</v>
      </c>
      <c r="Z19" s="17">
        <f>AX19</f>
        <v>1.3374802671666828E-2</v>
      </c>
      <c r="AA19" s="78">
        <f>BK19+0.05</f>
        <v>0.4</v>
      </c>
      <c r="AB19" s="85"/>
      <c r="AC19" s="78">
        <f>BM19+0.05</f>
        <v>0.55000000000000004</v>
      </c>
      <c r="AD19" s="78">
        <f>BN19+0.05</f>
        <v>0.45</v>
      </c>
      <c r="AE19" s="85"/>
      <c r="AF19" s="78">
        <f>BP19+0.05</f>
        <v>0.90000000000000013</v>
      </c>
      <c r="AG19" s="78">
        <f>BQ19+0.05</f>
        <v>0.60000000000000009</v>
      </c>
      <c r="AH19" s="78">
        <f>BR19+0.05</f>
        <v>0.4</v>
      </c>
      <c r="AI19" s="78">
        <f>BS19+0.05</f>
        <v>1.2500000000000002</v>
      </c>
      <c r="AL19" s="95" t="s">
        <v>452</v>
      </c>
      <c r="AM19" s="95"/>
      <c r="AN19" s="95"/>
      <c r="AO19" s="95"/>
      <c r="AP19" s="95"/>
      <c r="AQ19" s="95"/>
      <c r="AR19" s="95"/>
      <c r="AS19" s="95"/>
      <c r="AT19" s="95"/>
      <c r="AU19" s="95"/>
      <c r="AW19" s="83" t="s">
        <v>424</v>
      </c>
      <c r="AX19" s="17">
        <v>1.3374802671666828E-2</v>
      </c>
      <c r="AY19" s="92"/>
      <c r="AZ19" s="91">
        <f>MROUND(E157,0.05)</f>
        <v>0.4</v>
      </c>
      <c r="BA19" s="92"/>
      <c r="BB19" s="91">
        <f>MROUND(G157,0.05)</f>
        <v>0.8</v>
      </c>
      <c r="BC19" s="91">
        <f>MROUND(H157,0.05)</f>
        <v>0.75</v>
      </c>
      <c r="BD19" s="91">
        <f>MROUND(I157,0.05)</f>
        <v>0.45</v>
      </c>
      <c r="BE19" s="91">
        <f>MROUND(J157,0.05)</f>
        <v>1.2000000000000002</v>
      </c>
      <c r="BF19" s="91">
        <f>MROUND(K157,0.05)</f>
        <v>1.05</v>
      </c>
      <c r="BG19" s="91">
        <f>MROUND(L157,0.05)</f>
        <v>0.8</v>
      </c>
      <c r="BI19" s="83" t="s">
        <v>427</v>
      </c>
      <c r="BJ19" s="17">
        <f>AV147</f>
        <v>4.6540078531383144E-2</v>
      </c>
      <c r="BK19" s="78">
        <f>MROUND(AW147,0.05)</f>
        <v>0.35000000000000003</v>
      </c>
      <c r="BL19" s="85"/>
      <c r="BM19" s="78">
        <f>MROUND(AY147,0.05)</f>
        <v>0.5</v>
      </c>
      <c r="BN19" s="78">
        <f>MROUND(AZ147,0.05)</f>
        <v>0.4</v>
      </c>
      <c r="BO19" s="85"/>
      <c r="BP19" s="78">
        <f>MROUND(BB147,0.05)</f>
        <v>0.85000000000000009</v>
      </c>
      <c r="BQ19" s="78">
        <f>MROUND(BC147,0.05)</f>
        <v>0.55000000000000004</v>
      </c>
      <c r="BR19" s="78">
        <f>MROUND(BD147,0.05)</f>
        <v>0.35000000000000003</v>
      </c>
      <c r="BS19" s="78">
        <f>MROUND(BE147,0.05)</f>
        <v>1.2000000000000002</v>
      </c>
    </row>
    <row r="20" spans="2:71" x14ac:dyDescent="0.25">
      <c r="B20" s="15" t="s">
        <v>449</v>
      </c>
      <c r="C20" s="94">
        <v>1</v>
      </c>
      <c r="D20" s="94">
        <v>2</v>
      </c>
      <c r="E20" s="94">
        <v>3</v>
      </c>
      <c r="F20" s="94">
        <v>4</v>
      </c>
      <c r="G20" s="94">
        <v>5</v>
      </c>
      <c r="H20" s="94">
        <v>6</v>
      </c>
      <c r="I20" s="94">
        <v>7</v>
      </c>
      <c r="J20" s="94">
        <v>8</v>
      </c>
      <c r="K20" s="94">
        <v>9</v>
      </c>
      <c r="M20" s="94" t="s">
        <v>419</v>
      </c>
      <c r="N20" s="17">
        <v>1.0337534378065795E-2</v>
      </c>
      <c r="O20" s="78">
        <f>AY20+0.05</f>
        <v>0.5</v>
      </c>
      <c r="P20" s="78">
        <f>AZ20+0.05</f>
        <v>0.25</v>
      </c>
      <c r="Q20" s="85"/>
      <c r="R20" s="78">
        <f>BB20+0.05</f>
        <v>0.70000000000000007</v>
      </c>
      <c r="S20" s="85"/>
      <c r="T20" s="78">
        <f>BD20+0.05</f>
        <v>0.60000000000000009</v>
      </c>
      <c r="U20" s="78">
        <f>BE20+0.05</f>
        <v>0.90000000000000013</v>
      </c>
      <c r="V20" s="78">
        <f>BF20+0.05</f>
        <v>0.45</v>
      </c>
      <c r="W20" s="78">
        <f>BG20+0.05</f>
        <v>1.05</v>
      </c>
      <c r="Y20" s="94" t="s">
        <v>438</v>
      </c>
      <c r="Z20" s="17">
        <f>AX20</f>
        <v>1.0337534378065795E-2</v>
      </c>
      <c r="AA20" s="78">
        <f>BK20+0.05</f>
        <v>0.90000000000000013</v>
      </c>
      <c r="AB20" s="85"/>
      <c r="AC20" s="78">
        <f>BM20+0.05</f>
        <v>0.5</v>
      </c>
      <c r="AD20" s="78">
        <f>BN20+0.05</f>
        <v>0.60000000000000009</v>
      </c>
      <c r="AE20" s="85"/>
      <c r="AF20" s="78">
        <f>BP20+0.05</f>
        <v>0.90000000000000013</v>
      </c>
      <c r="AG20" s="78">
        <f>BQ20+0.05</f>
        <v>0.60000000000000009</v>
      </c>
      <c r="AH20" s="78">
        <f>BR20+0.05</f>
        <v>0.35000000000000003</v>
      </c>
      <c r="AI20" s="78">
        <f>BS20+0.05</f>
        <v>1.35</v>
      </c>
      <c r="AL20" s="15" t="s">
        <v>449</v>
      </c>
      <c r="AM20" s="83">
        <v>1</v>
      </c>
      <c r="AN20" s="83">
        <v>2</v>
      </c>
      <c r="AO20" s="83">
        <v>3</v>
      </c>
      <c r="AP20" s="83">
        <v>4</v>
      </c>
      <c r="AQ20" s="83">
        <v>5</v>
      </c>
      <c r="AR20" s="83">
        <v>6</v>
      </c>
      <c r="AS20" s="83">
        <v>7</v>
      </c>
      <c r="AT20" s="83">
        <v>8</v>
      </c>
      <c r="AU20" s="83">
        <v>9</v>
      </c>
      <c r="AW20" s="83" t="s">
        <v>419</v>
      </c>
      <c r="AX20" s="17">
        <v>1.0337534378065795E-2</v>
      </c>
      <c r="AY20" s="91">
        <f>MROUND(D158,0.05)</f>
        <v>0.45</v>
      </c>
      <c r="AZ20" s="91">
        <f>MROUND(E158,0.05)</f>
        <v>0.2</v>
      </c>
      <c r="BA20" s="92"/>
      <c r="BB20" s="91">
        <f>MROUND(G158,0.05)</f>
        <v>0.65</v>
      </c>
      <c r="BC20" s="92"/>
      <c r="BD20" s="91">
        <f>MROUND(I158,0.05)</f>
        <v>0.55000000000000004</v>
      </c>
      <c r="BE20" s="91">
        <f>MROUND(J158,0.05)</f>
        <v>0.85000000000000009</v>
      </c>
      <c r="BF20" s="91">
        <f>MROUND(K158,0.05)</f>
        <v>0.4</v>
      </c>
      <c r="BG20" s="91">
        <f>MROUND(L158,0.05)</f>
        <v>1</v>
      </c>
      <c r="BI20" s="83" t="s">
        <v>438</v>
      </c>
      <c r="BJ20" s="17">
        <f>AV148</f>
        <v>2.3837027382467599E-2</v>
      </c>
      <c r="BK20" s="78">
        <f>MROUND(AW148,0.05)</f>
        <v>0.85000000000000009</v>
      </c>
      <c r="BL20" s="85"/>
      <c r="BM20" s="78">
        <f>MROUND(AY148,0.05)</f>
        <v>0.45</v>
      </c>
      <c r="BN20" s="78">
        <f>MROUND(AZ148,0.05)</f>
        <v>0.55000000000000004</v>
      </c>
      <c r="BO20" s="85"/>
      <c r="BP20" s="78">
        <f>MROUND(BB148,0.05)</f>
        <v>0.85000000000000009</v>
      </c>
      <c r="BQ20" s="78">
        <f>MROUND(BC148,0.05)</f>
        <v>0.55000000000000004</v>
      </c>
      <c r="BR20" s="78">
        <f>MROUND(BD148,0.05)</f>
        <v>0.30000000000000004</v>
      </c>
      <c r="BS20" s="78">
        <f>MROUND(BE148,0.05)</f>
        <v>1.3</v>
      </c>
    </row>
    <row r="21" spans="2:71" ht="15.75" thickBot="1" x14ac:dyDescent="0.3">
      <c r="B21" s="94">
        <v>2</v>
      </c>
      <c r="C21" s="78">
        <f>AM21+0.05</f>
        <v>0.3</v>
      </c>
      <c r="D21" s="85"/>
      <c r="E21" s="78">
        <f>AO21+0.05</f>
        <v>0.90000000000000013</v>
      </c>
      <c r="F21" s="78">
        <f>AP21+0.05</f>
        <v>0.8</v>
      </c>
      <c r="G21" s="78">
        <f>AQ21+0.05</f>
        <v>0.65000000000000013</v>
      </c>
      <c r="H21" s="78">
        <f>AR21+0.05</f>
        <v>1.2000000000000002</v>
      </c>
      <c r="I21" s="78">
        <f>AS21+0.05</f>
        <v>1.1500000000000001</v>
      </c>
      <c r="J21" s="78">
        <f>AT21+0.05</f>
        <v>0.95000000000000007</v>
      </c>
      <c r="K21" s="78">
        <f>AU21+0.05</f>
        <v>1.1000000000000001</v>
      </c>
      <c r="M21" s="88" t="s">
        <v>416</v>
      </c>
      <c r="N21" s="89">
        <v>8.4083631923548355E-3</v>
      </c>
      <c r="O21" s="78">
        <f>AY21+0.05</f>
        <v>0.95000000000000007</v>
      </c>
      <c r="P21" s="78">
        <f>AZ21+0.05</f>
        <v>0.35000000000000003</v>
      </c>
      <c r="Q21" s="85"/>
      <c r="R21" s="78">
        <f>BB21+0.05</f>
        <v>0.70000000000000007</v>
      </c>
      <c r="S21" s="85"/>
      <c r="T21" s="78">
        <f>BD21+0.05</f>
        <v>0.75000000000000011</v>
      </c>
      <c r="U21" s="78">
        <f>BE21+0.05</f>
        <v>0.65000000000000013</v>
      </c>
      <c r="V21" s="78">
        <f>BF21+0.05</f>
        <v>0.35000000000000003</v>
      </c>
      <c r="W21" s="78">
        <f>BG21+0.05</f>
        <v>1.3</v>
      </c>
      <c r="Y21" s="94" t="s">
        <v>436</v>
      </c>
      <c r="Z21" s="17">
        <f>AX21</f>
        <v>8.4083631923548355E-3</v>
      </c>
      <c r="AA21" s="78">
        <f>BK21+0.05</f>
        <v>0.5</v>
      </c>
      <c r="AB21" s="78">
        <f>BL21+0.05</f>
        <v>0.45</v>
      </c>
      <c r="AC21" s="85"/>
      <c r="AD21" s="78">
        <f>BN21+0.05</f>
        <v>0.60000000000000009</v>
      </c>
      <c r="AE21" s="78">
        <f>BO21+0.05</f>
        <v>0.55000000000000004</v>
      </c>
      <c r="AF21" s="85"/>
      <c r="AG21" s="78">
        <f>BQ21+0.05</f>
        <v>0.75000000000000011</v>
      </c>
      <c r="AH21" s="78">
        <f>BR21+0.05</f>
        <v>0.65000000000000013</v>
      </c>
      <c r="AI21" s="78">
        <f>BS21+0.05</f>
        <v>0.3</v>
      </c>
      <c r="AL21" s="83">
        <v>2</v>
      </c>
      <c r="AM21" s="78">
        <f>MROUND(C54,0.05)</f>
        <v>0.25</v>
      </c>
      <c r="AN21" s="85"/>
      <c r="AO21" s="78">
        <f>MROUND(E54,0.05)</f>
        <v>0.85000000000000009</v>
      </c>
      <c r="AP21" s="78">
        <f>MROUND(F54,0.05)</f>
        <v>0.75</v>
      </c>
      <c r="AQ21" s="78">
        <f>MROUND(G54,0.05)</f>
        <v>0.60000000000000009</v>
      </c>
      <c r="AR21" s="78">
        <f>MROUND(H54,0.05)</f>
        <v>1.1500000000000001</v>
      </c>
      <c r="AS21" s="78">
        <f>MROUND(I54,0.05)</f>
        <v>1.1000000000000001</v>
      </c>
      <c r="AT21" s="78">
        <f>MROUND(J54,0.05)</f>
        <v>0.9</v>
      </c>
      <c r="AU21" s="78">
        <f>MROUND(K54,0.05)</f>
        <v>1.05</v>
      </c>
      <c r="AW21" s="88" t="s">
        <v>416</v>
      </c>
      <c r="AX21" s="89">
        <v>8.4083631923548355E-3</v>
      </c>
      <c r="AY21" s="91">
        <f>MROUND(D159,0.05)</f>
        <v>0.9</v>
      </c>
      <c r="AZ21" s="91">
        <f>MROUND(E159,0.05)</f>
        <v>0.30000000000000004</v>
      </c>
      <c r="BA21" s="92"/>
      <c r="BB21" s="91">
        <f>MROUND(G159,0.05)</f>
        <v>0.65</v>
      </c>
      <c r="BC21" s="92"/>
      <c r="BD21" s="91">
        <f>MROUND(I159,0.05)</f>
        <v>0.70000000000000007</v>
      </c>
      <c r="BE21" s="91">
        <f>MROUND(J159,0.05)</f>
        <v>0.60000000000000009</v>
      </c>
      <c r="BF21" s="91">
        <f>MROUND(K159,0.05)</f>
        <v>0.30000000000000004</v>
      </c>
      <c r="BG21" s="91">
        <f>MROUND(L159,0.05)</f>
        <v>1.25</v>
      </c>
      <c r="BI21" s="83" t="s">
        <v>436</v>
      </c>
      <c r="BJ21" s="17">
        <f>AV149</f>
        <v>2.8756413906030544E-2</v>
      </c>
      <c r="BK21" s="78">
        <f>MROUND(AW149,0.05)</f>
        <v>0.45</v>
      </c>
      <c r="BL21" s="78">
        <f>MROUND(AX149,0.05)</f>
        <v>0.4</v>
      </c>
      <c r="BM21" s="85"/>
      <c r="BN21" s="78">
        <f>MROUND(AZ149,0.05)</f>
        <v>0.55000000000000004</v>
      </c>
      <c r="BO21" s="78">
        <f>MROUND(BA149,0.05)</f>
        <v>0.5</v>
      </c>
      <c r="BP21" s="85"/>
      <c r="BQ21" s="78">
        <f>MROUND(BC149,0.05)</f>
        <v>0.70000000000000007</v>
      </c>
      <c r="BR21" s="78">
        <f>MROUND(BD149,0.05)</f>
        <v>0.60000000000000009</v>
      </c>
      <c r="BS21" s="78">
        <f>MROUND(BE149,0.05)</f>
        <v>0.25</v>
      </c>
    </row>
    <row r="22" spans="2:71" x14ac:dyDescent="0.25">
      <c r="B22" s="94">
        <v>3</v>
      </c>
      <c r="C22" s="78">
        <f>AM22+0.05</f>
        <v>0.45</v>
      </c>
      <c r="D22" s="78">
        <f>AN22+0.05</f>
        <v>0.35000000000000003</v>
      </c>
      <c r="E22" s="85"/>
      <c r="F22" s="78">
        <f>AP22+0.05</f>
        <v>0.95000000000000007</v>
      </c>
      <c r="G22" s="78">
        <f>AQ22+0.05</f>
        <v>0.8</v>
      </c>
      <c r="H22" s="78">
        <f>AR22+0.05</f>
        <v>0.60000000000000009</v>
      </c>
      <c r="I22" s="78">
        <f>AS22+0.05</f>
        <v>1.35</v>
      </c>
      <c r="J22" s="78">
        <f>AT22+0.05</f>
        <v>1.1000000000000001</v>
      </c>
      <c r="K22" s="78">
        <f>AU22+0.05</f>
        <v>0.95000000000000007</v>
      </c>
      <c r="M22" s="79" t="s">
        <v>415</v>
      </c>
      <c r="N22" s="87">
        <v>8.5848117764137644E-3</v>
      </c>
      <c r="O22" s="78">
        <f>AY22+0.05</f>
        <v>0.35000000000000003</v>
      </c>
      <c r="P22" s="85"/>
      <c r="Q22" s="85"/>
      <c r="R22" s="78">
        <f>BB22+0.05</f>
        <v>0.95000000000000007</v>
      </c>
      <c r="S22" s="78">
        <f>BC22+0.05</f>
        <v>0.55000000000000004</v>
      </c>
      <c r="T22" s="78">
        <f>BD22+0.05</f>
        <v>0.60000000000000009</v>
      </c>
      <c r="U22" s="78">
        <f>BE22+0.05</f>
        <v>1.3</v>
      </c>
      <c r="V22" s="78">
        <f>BF22+0.05</f>
        <v>0.75000000000000011</v>
      </c>
      <c r="W22" s="78">
        <f>BG22+0.05</f>
        <v>0.85000000000000009</v>
      </c>
      <c r="Y22" s="94" t="s">
        <v>432</v>
      </c>
      <c r="Z22" s="17">
        <f>AX22</f>
        <v>8.5848117764137644E-3</v>
      </c>
      <c r="AA22" s="78">
        <f>BK22+0.05</f>
        <v>0.60000000000000009</v>
      </c>
      <c r="AB22" s="78">
        <f>BL22+0.05</f>
        <v>0.65000000000000013</v>
      </c>
      <c r="AC22" s="85"/>
      <c r="AD22" s="78">
        <f>BN22+0.05</f>
        <v>0.55000000000000004</v>
      </c>
      <c r="AE22" s="78">
        <f>BO22+0.05</f>
        <v>0.60000000000000009</v>
      </c>
      <c r="AF22" s="85"/>
      <c r="AG22" s="78">
        <f>BQ22+0.05</f>
        <v>0.60000000000000009</v>
      </c>
      <c r="AH22" s="78">
        <f>BR22+0.05</f>
        <v>0.55000000000000004</v>
      </c>
      <c r="AI22" s="78">
        <f>BS22+0.05</f>
        <v>0.3</v>
      </c>
      <c r="AL22" s="83">
        <v>3</v>
      </c>
      <c r="AM22" s="78">
        <f>MROUND(C55,0.05)</f>
        <v>0.4</v>
      </c>
      <c r="AN22" s="78">
        <f>MROUND(D55,0.05)</f>
        <v>0.30000000000000004</v>
      </c>
      <c r="AO22" s="85"/>
      <c r="AP22" s="78">
        <f>MROUND(F55,0.05)</f>
        <v>0.9</v>
      </c>
      <c r="AQ22" s="78">
        <f>MROUND(G55,0.05)</f>
        <v>0.75</v>
      </c>
      <c r="AR22" s="78">
        <f>MROUND(H55,0.05)</f>
        <v>0.55000000000000004</v>
      </c>
      <c r="AS22" s="78">
        <f>MROUND(I55,0.05)</f>
        <v>1.3</v>
      </c>
      <c r="AT22" s="78">
        <f>MROUND(J55,0.05)</f>
        <v>1.05</v>
      </c>
      <c r="AU22" s="78">
        <f>MROUND(K55,0.05)</f>
        <v>0.9</v>
      </c>
      <c r="AW22" s="79" t="s">
        <v>415</v>
      </c>
      <c r="AX22" s="87">
        <v>8.5848117764137644E-3</v>
      </c>
      <c r="AY22" s="91">
        <f>MROUND(D160,0.05)</f>
        <v>0.30000000000000004</v>
      </c>
      <c r="AZ22" s="92"/>
      <c r="BA22" s="92"/>
      <c r="BB22" s="91">
        <f>MROUND(G160,0.05)</f>
        <v>0.9</v>
      </c>
      <c r="BC22" s="91">
        <f>MROUND(H160,0.05)</f>
        <v>0.5</v>
      </c>
      <c r="BD22" s="91">
        <f>MROUND(I160,0.05)</f>
        <v>0.55000000000000004</v>
      </c>
      <c r="BE22" s="91">
        <f>MROUND(J160,0.05)</f>
        <v>1.25</v>
      </c>
      <c r="BF22" s="91">
        <f>MROUND(K160,0.05)</f>
        <v>0.70000000000000007</v>
      </c>
      <c r="BG22" s="91">
        <f>MROUND(L160,0.05)</f>
        <v>0.8</v>
      </c>
      <c r="BI22" s="83" t="s">
        <v>432</v>
      </c>
      <c r="BJ22" s="17">
        <f>AV150</f>
        <v>2.592617861772532E-2</v>
      </c>
      <c r="BK22" s="78">
        <f>MROUND(AW150,0.05)</f>
        <v>0.55000000000000004</v>
      </c>
      <c r="BL22" s="78">
        <f>MROUND(AX150,0.05)</f>
        <v>0.60000000000000009</v>
      </c>
      <c r="BM22" s="85"/>
      <c r="BN22" s="78">
        <f>MROUND(AZ150,0.05)</f>
        <v>0.5</v>
      </c>
      <c r="BO22" s="78">
        <f>MROUND(BA150,0.05)</f>
        <v>0.55000000000000004</v>
      </c>
      <c r="BP22" s="85"/>
      <c r="BQ22" s="78">
        <f>MROUND(BC150,0.05)</f>
        <v>0.55000000000000004</v>
      </c>
      <c r="BR22" s="78">
        <f>MROUND(BD150,0.05)</f>
        <v>0.5</v>
      </c>
      <c r="BS22" s="78">
        <f>MROUND(BE150,0.05)</f>
        <v>0.25</v>
      </c>
    </row>
    <row r="23" spans="2:71" x14ac:dyDescent="0.25">
      <c r="B23" s="94">
        <v>4</v>
      </c>
      <c r="C23" s="78">
        <f>AM23+0.05</f>
        <v>0.35000000000000003</v>
      </c>
      <c r="D23" s="78">
        <f>AN23+0.05</f>
        <v>0.45</v>
      </c>
      <c r="E23" s="78">
        <f>AO23+0.05</f>
        <v>0.55000000000000004</v>
      </c>
      <c r="F23" s="85"/>
      <c r="G23" s="78">
        <f>AQ23+0.05</f>
        <v>0.95000000000000007</v>
      </c>
      <c r="H23" s="78">
        <f>AR23+0.05</f>
        <v>0.95000000000000007</v>
      </c>
      <c r="I23" s="78">
        <f>AS23+0.05</f>
        <v>0.60000000000000009</v>
      </c>
      <c r="J23" s="78">
        <f>AT23+0.05</f>
        <v>1.4000000000000001</v>
      </c>
      <c r="K23" s="78">
        <f>AU23+0.05</f>
        <v>1.3</v>
      </c>
      <c r="M23" s="94" t="s">
        <v>418</v>
      </c>
      <c r="N23" s="17">
        <v>7.5919944101088569E-3</v>
      </c>
      <c r="O23" s="78">
        <f>AY23+0.05</f>
        <v>0.60000000000000009</v>
      </c>
      <c r="P23" s="85"/>
      <c r="Q23" s="85"/>
      <c r="R23" s="78">
        <f>BB23+0.05</f>
        <v>1.05</v>
      </c>
      <c r="S23" s="78">
        <f>BC23+0.05</f>
        <v>0.5</v>
      </c>
      <c r="T23" s="78">
        <f>BD23+0.05</f>
        <v>0.60000000000000009</v>
      </c>
      <c r="U23" s="78">
        <f>BE23+0.05</f>
        <v>1.3</v>
      </c>
      <c r="V23" s="78">
        <f>BF23+0.05</f>
        <v>0.8</v>
      </c>
      <c r="W23" s="78">
        <f>BG23+0.05</f>
        <v>0.90000000000000013</v>
      </c>
      <c r="AL23" s="83">
        <v>4</v>
      </c>
      <c r="AM23" s="78">
        <f>MROUND(C56,0.05)</f>
        <v>0.30000000000000004</v>
      </c>
      <c r="AN23" s="78">
        <f>MROUND(D56,0.05)</f>
        <v>0.4</v>
      </c>
      <c r="AO23" s="78">
        <f>MROUND(E56,0.05)</f>
        <v>0.5</v>
      </c>
      <c r="AP23" s="85"/>
      <c r="AQ23" s="78">
        <f>MROUND(G56,0.05)</f>
        <v>0.9</v>
      </c>
      <c r="AR23" s="78">
        <f>MROUND(H56,0.05)</f>
        <v>0.9</v>
      </c>
      <c r="AS23" s="78">
        <f>MROUND(I56,0.05)</f>
        <v>0.55000000000000004</v>
      </c>
      <c r="AT23" s="78">
        <f>MROUND(J56,0.05)</f>
        <v>1.35</v>
      </c>
      <c r="AU23" s="78">
        <f>MROUND(K56,0.05)</f>
        <v>1.25</v>
      </c>
      <c r="AW23" s="83" t="s">
        <v>418</v>
      </c>
      <c r="AX23" s="17">
        <v>7.5919944101088569E-3</v>
      </c>
      <c r="AY23" s="91">
        <f>MROUND(D161,0.05)</f>
        <v>0.55000000000000004</v>
      </c>
      <c r="AZ23" s="92"/>
      <c r="BA23" s="92"/>
      <c r="BB23" s="91">
        <f>MROUND(G161,0.05)</f>
        <v>1</v>
      </c>
      <c r="BC23" s="91">
        <f>MROUND(H161,0.05)</f>
        <v>0.45</v>
      </c>
      <c r="BD23" s="91">
        <f>MROUND(I161,0.05)</f>
        <v>0.55000000000000004</v>
      </c>
      <c r="BE23" s="91">
        <f>MROUND(J161,0.05)</f>
        <v>1.25</v>
      </c>
      <c r="BF23" s="91">
        <f>MROUND(K161,0.05)</f>
        <v>0.75</v>
      </c>
      <c r="BG23" s="91">
        <f>MROUND(L161,0.05)</f>
        <v>0.85000000000000009</v>
      </c>
    </row>
    <row r="24" spans="2:71" x14ac:dyDescent="0.25">
      <c r="B24" s="94">
        <v>5</v>
      </c>
      <c r="C24" s="78">
        <f>AM24+0.05</f>
        <v>1.5000000000000002</v>
      </c>
      <c r="D24" s="78">
        <f>AN24+0.05</f>
        <v>0.4</v>
      </c>
      <c r="E24" s="78">
        <f>AO24+0.05</f>
        <v>0.60000000000000009</v>
      </c>
      <c r="F24" s="78">
        <f>AP24+0.05</f>
        <v>1</v>
      </c>
      <c r="G24" s="85"/>
      <c r="H24" s="78">
        <f>AR24+0.05</f>
        <v>1</v>
      </c>
      <c r="I24" s="78">
        <f>AS24+0.05</f>
        <v>0.65000000000000013</v>
      </c>
      <c r="J24" s="78">
        <f>AT24+0.05</f>
        <v>0.4</v>
      </c>
      <c r="K24" s="78">
        <f>AU24+0.05</f>
        <v>1.55</v>
      </c>
      <c r="M24" s="94" t="s">
        <v>426</v>
      </c>
      <c r="N24" s="17">
        <v>3.7218887997496784E-3</v>
      </c>
      <c r="O24" s="78">
        <f>AY24+0.05</f>
        <v>0.25</v>
      </c>
      <c r="P24" s="78">
        <f>AZ24+0.05</f>
        <v>0.55000000000000004</v>
      </c>
      <c r="Q24" s="85"/>
      <c r="R24" s="85"/>
      <c r="S24" s="78">
        <f>BC24+0.05</f>
        <v>0.90000000000000013</v>
      </c>
      <c r="T24" s="78">
        <f>BD24+0.05</f>
        <v>0.5</v>
      </c>
      <c r="U24" s="78">
        <f>BE24+0.05</f>
        <v>0.60000000000000009</v>
      </c>
      <c r="V24" s="78">
        <f>BF24+0.05</f>
        <v>1.2500000000000002</v>
      </c>
      <c r="W24" s="78">
        <f>BG24+0.05</f>
        <v>0.85000000000000009</v>
      </c>
      <c r="AL24" s="83">
        <v>5</v>
      </c>
      <c r="AM24" s="78">
        <f>MROUND(C57,0.05)</f>
        <v>1.4500000000000002</v>
      </c>
      <c r="AN24" s="78">
        <f>MROUND(D57,0.05)</f>
        <v>0.35000000000000003</v>
      </c>
      <c r="AO24" s="78">
        <f>MROUND(E57,0.05)</f>
        <v>0.55000000000000004</v>
      </c>
      <c r="AP24" s="78">
        <f>MROUND(F57,0.05)</f>
        <v>0.95000000000000007</v>
      </c>
      <c r="AQ24" s="85"/>
      <c r="AR24" s="78">
        <f>MROUND(H57,0.05)</f>
        <v>0.95000000000000007</v>
      </c>
      <c r="AS24" s="78">
        <f>MROUND(I57,0.05)</f>
        <v>0.60000000000000009</v>
      </c>
      <c r="AT24" s="78">
        <f>MROUND(J57,0.05)</f>
        <v>0.35000000000000003</v>
      </c>
      <c r="AU24" s="78">
        <f>MROUND(K57,0.05)</f>
        <v>1.5</v>
      </c>
      <c r="AW24" s="83" t="s">
        <v>426</v>
      </c>
      <c r="AX24" s="17">
        <v>3.7218887997496784E-3</v>
      </c>
      <c r="AY24" s="91">
        <f>MROUND(D162,0.05)</f>
        <v>0.2</v>
      </c>
      <c r="AZ24" s="91">
        <f>MROUND(E162,0.05)</f>
        <v>0.5</v>
      </c>
      <c r="BA24" s="92"/>
      <c r="BB24" s="92"/>
      <c r="BC24" s="91">
        <f>MROUND(H162,0.05)</f>
        <v>0.85000000000000009</v>
      </c>
      <c r="BD24" s="91">
        <f>MROUND(I162,0.05)</f>
        <v>0.45</v>
      </c>
      <c r="BE24" s="91">
        <f>MROUND(J162,0.05)</f>
        <v>0.55000000000000004</v>
      </c>
      <c r="BF24" s="91">
        <f>MROUND(K162,0.05)</f>
        <v>1.2000000000000002</v>
      </c>
      <c r="BG24" s="91">
        <f>MROUND(L162,0.05)</f>
        <v>0.8</v>
      </c>
    </row>
    <row r="25" spans="2:71" x14ac:dyDescent="0.25">
      <c r="B25" s="94">
        <v>6</v>
      </c>
      <c r="C25" s="78">
        <f>AM25+0.05</f>
        <v>1.2000000000000002</v>
      </c>
      <c r="D25" s="78">
        <f>AN25+0.05</f>
        <v>1.35</v>
      </c>
      <c r="E25" s="78">
        <f>AO25+0.05</f>
        <v>0.60000000000000009</v>
      </c>
      <c r="F25" s="78">
        <f>AP25+0.05</f>
        <v>0.90000000000000013</v>
      </c>
      <c r="G25" s="78">
        <f>AQ25+0.05</f>
        <v>1</v>
      </c>
      <c r="H25" s="85"/>
      <c r="I25" s="78">
        <f>AS25+0.05</f>
        <v>0.55000000000000004</v>
      </c>
      <c r="J25" s="78">
        <f>AT25+0.05</f>
        <v>0.45</v>
      </c>
      <c r="K25" s="78">
        <f>AU25+0.05</f>
        <v>0.35000000000000003</v>
      </c>
      <c r="M25" s="94" t="s">
        <v>411</v>
      </c>
      <c r="N25" s="17">
        <v>4.8911547501135156E-3</v>
      </c>
      <c r="O25" s="78">
        <f>AY25+0.05</f>
        <v>0.4</v>
      </c>
      <c r="P25" s="78">
        <f>AZ25+0.05</f>
        <v>0.85000000000000009</v>
      </c>
      <c r="Q25" s="85"/>
      <c r="R25" s="85"/>
      <c r="S25" s="78">
        <f>BC25+0.05</f>
        <v>1</v>
      </c>
      <c r="T25" s="78">
        <f>BD25+0.05</f>
        <v>0.5</v>
      </c>
      <c r="U25" s="78">
        <f>BE25+0.05</f>
        <v>0.45</v>
      </c>
      <c r="V25" s="78">
        <f>BF25+0.05</f>
        <v>1.1500000000000001</v>
      </c>
      <c r="W25" s="78">
        <f>BG25+0.05</f>
        <v>0.8</v>
      </c>
      <c r="AL25" s="83">
        <v>6</v>
      </c>
      <c r="AM25" s="78">
        <f>MROUND(C58,0.05)</f>
        <v>1.1500000000000001</v>
      </c>
      <c r="AN25" s="78">
        <f>MROUND(D58,0.05)</f>
        <v>1.3</v>
      </c>
      <c r="AO25" s="78">
        <f>MROUND(E58,0.05)</f>
        <v>0.55000000000000004</v>
      </c>
      <c r="AP25" s="78">
        <f>MROUND(F58,0.05)</f>
        <v>0.85000000000000009</v>
      </c>
      <c r="AQ25" s="78">
        <f>MROUND(G58,0.05)</f>
        <v>0.95000000000000007</v>
      </c>
      <c r="AR25" s="85"/>
      <c r="AS25" s="78">
        <f>MROUND(I58,0.05)</f>
        <v>0.5</v>
      </c>
      <c r="AT25" s="78">
        <f>MROUND(J58,0.05)</f>
        <v>0.4</v>
      </c>
      <c r="AU25" s="78">
        <f>MROUND(K58,0.05)</f>
        <v>0.30000000000000004</v>
      </c>
      <c r="AW25" s="83" t="s">
        <v>411</v>
      </c>
      <c r="AX25" s="17">
        <v>4.8911547501135156E-3</v>
      </c>
      <c r="AY25" s="91">
        <f>MROUND(D163,0.05)</f>
        <v>0.35000000000000003</v>
      </c>
      <c r="AZ25" s="91">
        <f>MROUND(E163,0.05)</f>
        <v>0.8</v>
      </c>
      <c r="BA25" s="92"/>
      <c r="BB25" s="92"/>
      <c r="BC25" s="91">
        <f>MROUND(H163,0.05)</f>
        <v>0.95000000000000007</v>
      </c>
      <c r="BD25" s="91">
        <f>MROUND(I163,0.05)</f>
        <v>0.45</v>
      </c>
      <c r="BE25" s="91">
        <f>MROUND(J163,0.05)</f>
        <v>0.4</v>
      </c>
      <c r="BF25" s="91">
        <f>MROUND(K163,0.05)</f>
        <v>1.1000000000000001</v>
      </c>
      <c r="BG25" s="91">
        <f>MROUND(L163,0.05)</f>
        <v>0.75</v>
      </c>
    </row>
    <row r="26" spans="2:71" x14ac:dyDescent="0.25">
      <c r="B26" s="94">
        <v>7</v>
      </c>
      <c r="C26" s="78">
        <f>AM26+0.05</f>
        <v>0.90000000000000013</v>
      </c>
      <c r="D26" s="78">
        <f>AN26+0.05</f>
        <v>1.1500000000000001</v>
      </c>
      <c r="E26" s="78">
        <f>AO26+0.05</f>
        <v>1.3</v>
      </c>
      <c r="F26" s="78">
        <f>AP26+0.05</f>
        <v>0.60000000000000009</v>
      </c>
      <c r="G26" s="78">
        <f>AQ26+0.05</f>
        <v>0.8</v>
      </c>
      <c r="H26" s="78">
        <f>AR26+0.05</f>
        <v>0.90000000000000013</v>
      </c>
      <c r="I26" s="85"/>
      <c r="J26" s="78">
        <f>AT26+0.05</f>
        <v>0.35000000000000003</v>
      </c>
      <c r="K26" s="78">
        <f>AU26+0.05</f>
        <v>0.4</v>
      </c>
      <c r="M26" s="94" t="s">
        <v>425</v>
      </c>
      <c r="N26" s="17">
        <v>3.6748358440006307E-3</v>
      </c>
      <c r="O26" s="78">
        <f>AY26+0.05</f>
        <v>0.45</v>
      </c>
      <c r="P26" s="78">
        <f>AZ26+0.05</f>
        <v>0.25</v>
      </c>
      <c r="Q26" s="78">
        <f>BA26+0.05</f>
        <v>1.1500000000000001</v>
      </c>
      <c r="R26" s="85"/>
      <c r="S26" s="85"/>
      <c r="T26" s="78">
        <f>BD26+0.05</f>
        <v>1.05</v>
      </c>
      <c r="U26" s="78">
        <f>BE26+0.05</f>
        <v>0.45</v>
      </c>
      <c r="V26" s="78">
        <f>BF26+0.05</f>
        <v>0.5</v>
      </c>
      <c r="W26" s="78">
        <f>BG26+0.05</f>
        <v>1.05</v>
      </c>
      <c r="AL26" s="83">
        <v>7</v>
      </c>
      <c r="AM26" s="78">
        <f>MROUND(C59,0.05)</f>
        <v>0.85000000000000009</v>
      </c>
      <c r="AN26" s="78">
        <f>MROUND(D59,0.05)</f>
        <v>1.1000000000000001</v>
      </c>
      <c r="AO26" s="78">
        <f>MROUND(E59,0.05)</f>
        <v>1.25</v>
      </c>
      <c r="AP26" s="78">
        <f>MROUND(F59,0.05)</f>
        <v>0.55000000000000004</v>
      </c>
      <c r="AQ26" s="78">
        <f>MROUND(G59,0.05)</f>
        <v>0.75</v>
      </c>
      <c r="AR26" s="78">
        <f>MROUND(H59,0.05)</f>
        <v>0.85000000000000009</v>
      </c>
      <c r="AS26" s="85"/>
      <c r="AT26" s="78">
        <f>MROUND(J59,0.05)</f>
        <v>0.30000000000000004</v>
      </c>
      <c r="AU26" s="78">
        <f>MROUND(K59,0.05)</f>
        <v>0.35000000000000003</v>
      </c>
      <c r="AW26" s="83" t="s">
        <v>425</v>
      </c>
      <c r="AX26" s="17">
        <v>3.6748358440006307E-3</v>
      </c>
      <c r="AY26" s="91">
        <f>MROUND(D164,0.05)</f>
        <v>0.4</v>
      </c>
      <c r="AZ26" s="91">
        <f>MROUND(E164,0.05)</f>
        <v>0.2</v>
      </c>
      <c r="BA26" s="91">
        <f>MROUND(F164,0.05)</f>
        <v>1.1000000000000001</v>
      </c>
      <c r="BB26" s="92"/>
      <c r="BC26" s="92"/>
      <c r="BD26" s="91">
        <f>MROUND(I164,0.05)</f>
        <v>1</v>
      </c>
      <c r="BE26" s="91">
        <f>MROUND(J164,0.05)</f>
        <v>0.4</v>
      </c>
      <c r="BF26" s="91">
        <f>MROUND(K164,0.05)</f>
        <v>0.45</v>
      </c>
      <c r="BG26" s="91">
        <f>MROUND(L164,0.05)</f>
        <v>1</v>
      </c>
    </row>
    <row r="27" spans="2:71" x14ac:dyDescent="0.25">
      <c r="B27" s="94">
        <v>8</v>
      </c>
      <c r="C27" s="78">
        <f>AM27+0.05</f>
        <v>1.05</v>
      </c>
      <c r="D27" s="78">
        <f>AN27+0.05</f>
        <v>0.95000000000000007</v>
      </c>
      <c r="E27" s="78">
        <f>AO27+0.05</f>
        <v>1.1000000000000001</v>
      </c>
      <c r="F27" s="78">
        <f>AP27+0.05</f>
        <v>1.2500000000000002</v>
      </c>
      <c r="G27" s="78">
        <f>AQ27+0.05</f>
        <v>0.60000000000000009</v>
      </c>
      <c r="H27" s="78">
        <f>AR27+0.05</f>
        <v>0.75000000000000011</v>
      </c>
      <c r="I27" s="78">
        <f>AS27+0.05</f>
        <v>0.85000000000000009</v>
      </c>
      <c r="J27" s="85"/>
      <c r="K27" s="78">
        <f>AU27+0.05</f>
        <v>0.3</v>
      </c>
      <c r="M27" s="94" t="s">
        <v>422</v>
      </c>
      <c r="N27" s="17">
        <v>2.4749854723999124E-3</v>
      </c>
      <c r="O27" s="78">
        <f>AY27+0.05</f>
        <v>0.35000000000000003</v>
      </c>
      <c r="P27" s="78">
        <f>AZ27+0.05</f>
        <v>0.45</v>
      </c>
      <c r="Q27" s="78">
        <f>BA27+0.05</f>
        <v>0.5</v>
      </c>
      <c r="R27" s="85"/>
      <c r="S27" s="85"/>
      <c r="T27" s="78">
        <f>BD27+0.05</f>
        <v>0.90000000000000013</v>
      </c>
      <c r="U27" s="78">
        <f>BE27+0.05</f>
        <v>0.35000000000000003</v>
      </c>
      <c r="V27" s="78">
        <f>BF27+0.05</f>
        <v>0.4</v>
      </c>
      <c r="W27" s="78">
        <f>BG27+0.05</f>
        <v>1.55</v>
      </c>
      <c r="AL27" s="83">
        <v>8</v>
      </c>
      <c r="AM27" s="78">
        <f>MROUND(C60,0.05)</f>
        <v>1</v>
      </c>
      <c r="AN27" s="78">
        <f>MROUND(D60,0.05)</f>
        <v>0.9</v>
      </c>
      <c r="AO27" s="78">
        <f>MROUND(E60,0.05)</f>
        <v>1.05</v>
      </c>
      <c r="AP27" s="78">
        <f>MROUND(F60,0.05)</f>
        <v>1.2000000000000002</v>
      </c>
      <c r="AQ27" s="78">
        <f>MROUND(G60,0.05)</f>
        <v>0.55000000000000004</v>
      </c>
      <c r="AR27" s="78">
        <f>MROUND(H60,0.05)</f>
        <v>0.70000000000000007</v>
      </c>
      <c r="AS27" s="78">
        <f>MROUND(I60,0.05)</f>
        <v>0.8</v>
      </c>
      <c r="AT27" s="85"/>
      <c r="AU27" s="78">
        <f>MROUND(K60,0.05)</f>
        <v>0.25</v>
      </c>
      <c r="AW27" s="83" t="s">
        <v>422</v>
      </c>
      <c r="AX27" s="17">
        <v>2.4749854723999124E-3</v>
      </c>
      <c r="AY27" s="91">
        <f>MROUND(D165,0.05)</f>
        <v>0.30000000000000004</v>
      </c>
      <c r="AZ27" s="91">
        <f>MROUND(E165,0.05)</f>
        <v>0.4</v>
      </c>
      <c r="BA27" s="91">
        <f>MROUND(F165,0.05)</f>
        <v>0.45</v>
      </c>
      <c r="BB27" s="92"/>
      <c r="BC27" s="92"/>
      <c r="BD27" s="91">
        <f>MROUND(I165,0.05)</f>
        <v>0.85000000000000009</v>
      </c>
      <c r="BE27" s="91">
        <f>MROUND(J165,0.05)</f>
        <v>0.30000000000000004</v>
      </c>
      <c r="BF27" s="91">
        <f>MROUND(K165,0.05)</f>
        <v>0.35000000000000003</v>
      </c>
      <c r="BG27" s="91">
        <f>MROUND(L165,0.05)</f>
        <v>1.5</v>
      </c>
    </row>
    <row r="28" spans="2:71" x14ac:dyDescent="0.25">
      <c r="O28" s="86"/>
      <c r="P28" s="86"/>
      <c r="Q28" s="86"/>
      <c r="R28" s="86"/>
      <c r="S28" s="86"/>
      <c r="T28" s="86"/>
      <c r="U28" s="86"/>
      <c r="V28" s="86"/>
      <c r="W28" s="86"/>
    </row>
    <row r="29" spans="2:71" x14ac:dyDescent="0.25">
      <c r="O29" s="86"/>
      <c r="P29" s="86"/>
      <c r="Q29" s="86"/>
      <c r="R29" s="86"/>
      <c r="S29" s="86"/>
      <c r="T29" s="86"/>
      <c r="U29" s="86"/>
      <c r="V29" s="86"/>
      <c r="W29" s="86"/>
    </row>
    <row r="30" spans="2:71" ht="18.75" x14ac:dyDescent="0.3">
      <c r="B30" s="105" t="s">
        <v>445</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V30" s="96" t="s">
        <v>457</v>
      </c>
      <c r="AW30" s="96"/>
      <c r="AX30" s="96"/>
      <c r="AY30" s="96"/>
      <c r="AZ30" s="96"/>
      <c r="BA30" s="96"/>
      <c r="BB30" s="96"/>
      <c r="BC30" s="96"/>
      <c r="BD30" s="96"/>
      <c r="BE30" s="96"/>
      <c r="BF30" s="96"/>
      <c r="BG30" s="96"/>
      <c r="BH30" s="96"/>
      <c r="BI30" s="96"/>
      <c r="BJ30" s="96"/>
      <c r="BK30" s="96"/>
      <c r="BL30" s="96"/>
      <c r="BM30" s="96"/>
      <c r="BN30" s="96"/>
      <c r="BO30" s="96"/>
    </row>
    <row r="31" spans="2:71" ht="15" customHeight="1" x14ac:dyDescent="0.25">
      <c r="AV31" s="100" t="s">
        <v>458</v>
      </c>
      <c r="AW31" s="100"/>
      <c r="AX31" s="100"/>
      <c r="AY31" s="100"/>
      <c r="AZ31" s="100"/>
      <c r="BA31" s="100"/>
      <c r="BB31" s="100"/>
      <c r="BC31" s="100"/>
      <c r="BD31" s="100"/>
      <c r="BE31" s="100"/>
      <c r="BF31" s="100"/>
      <c r="BG31" s="100"/>
      <c r="BH31" s="100"/>
      <c r="BI31" s="100"/>
      <c r="BJ31" s="100"/>
      <c r="BK31" s="100"/>
      <c r="BL31" s="100"/>
      <c r="BM31" s="100"/>
      <c r="BN31" s="100"/>
      <c r="BO31" s="100"/>
    </row>
    <row r="32" spans="2:71" x14ac:dyDescent="0.25">
      <c r="B32" s="101" t="s">
        <v>396</v>
      </c>
      <c r="C32" s="97" t="s">
        <v>397</v>
      </c>
      <c r="D32" s="98"/>
      <c r="E32" s="98"/>
      <c r="F32" s="98"/>
      <c r="G32" s="98"/>
      <c r="H32" s="98"/>
      <c r="I32" s="98"/>
      <c r="J32" s="98"/>
      <c r="K32" s="99"/>
      <c r="L32" s="106" t="s">
        <v>396</v>
      </c>
      <c r="M32" s="97" t="s">
        <v>398</v>
      </c>
      <c r="N32" s="98"/>
      <c r="O32" s="98"/>
      <c r="P32" s="98"/>
      <c r="Q32" s="98"/>
      <c r="R32" s="98"/>
      <c r="S32" s="98"/>
      <c r="T32" s="98"/>
      <c r="U32" s="98"/>
      <c r="V32" s="99"/>
      <c r="W32" s="103" t="s">
        <v>2</v>
      </c>
      <c r="Y32" s="101" t="s">
        <v>399</v>
      </c>
      <c r="Z32" s="95" t="s">
        <v>397</v>
      </c>
      <c r="AA32" s="95"/>
      <c r="AB32" s="95"/>
      <c r="AC32" s="95"/>
      <c r="AD32" s="95"/>
      <c r="AE32" s="95"/>
      <c r="AF32" s="95"/>
      <c r="AG32" s="95"/>
      <c r="AH32" s="95"/>
      <c r="AI32" s="101" t="s">
        <v>399</v>
      </c>
      <c r="AJ32" s="95" t="s">
        <v>398</v>
      </c>
      <c r="AK32" s="95"/>
      <c r="AL32" s="95"/>
      <c r="AM32" s="95"/>
      <c r="AN32" s="95"/>
      <c r="AO32" s="95"/>
      <c r="AP32" s="95"/>
      <c r="AQ32" s="95"/>
      <c r="AR32" s="95"/>
      <c r="AS32" s="95"/>
      <c r="AT32" s="102" t="s">
        <v>2</v>
      </c>
      <c r="AV32" s="100"/>
      <c r="AW32" s="100"/>
      <c r="AX32" s="100"/>
      <c r="AY32" s="100"/>
      <c r="AZ32" s="100"/>
      <c r="BA32" s="100"/>
      <c r="BB32" s="100"/>
      <c r="BC32" s="100"/>
      <c r="BD32" s="100"/>
      <c r="BE32" s="100"/>
      <c r="BF32" s="100"/>
      <c r="BG32" s="100"/>
      <c r="BH32" s="100"/>
      <c r="BI32" s="100"/>
      <c r="BJ32" s="100"/>
      <c r="BK32" s="100"/>
      <c r="BL32" s="100"/>
      <c r="BM32" s="100"/>
      <c r="BN32" s="100"/>
      <c r="BO32" s="100"/>
    </row>
    <row r="33" spans="2:67" x14ac:dyDescent="0.25">
      <c r="B33" s="101"/>
      <c r="C33" s="82">
        <v>1</v>
      </c>
      <c r="D33" s="82">
        <v>2</v>
      </c>
      <c r="E33" s="82">
        <v>3</v>
      </c>
      <c r="F33" s="82">
        <v>4</v>
      </c>
      <c r="G33" s="82">
        <v>5</v>
      </c>
      <c r="H33" s="82">
        <v>6</v>
      </c>
      <c r="I33" s="82">
        <v>7</v>
      </c>
      <c r="J33" s="82">
        <v>8</v>
      </c>
      <c r="K33" s="82">
        <v>9</v>
      </c>
      <c r="L33" s="107"/>
      <c r="M33" s="82">
        <v>1</v>
      </c>
      <c r="N33" s="82">
        <v>2</v>
      </c>
      <c r="O33" s="82">
        <v>3</v>
      </c>
      <c r="P33" s="82">
        <v>4</v>
      </c>
      <c r="Q33" s="82">
        <v>5</v>
      </c>
      <c r="R33" s="82">
        <v>6</v>
      </c>
      <c r="S33" s="82">
        <v>7</v>
      </c>
      <c r="T33" s="82">
        <v>8</v>
      </c>
      <c r="U33" s="82">
        <v>9</v>
      </c>
      <c r="V33" s="82" t="s">
        <v>4</v>
      </c>
      <c r="W33" s="104"/>
      <c r="Y33" s="101"/>
      <c r="Z33" s="82">
        <v>1</v>
      </c>
      <c r="AA33" s="82">
        <v>2</v>
      </c>
      <c r="AB33" s="82">
        <v>3</v>
      </c>
      <c r="AC33" s="82">
        <v>4</v>
      </c>
      <c r="AD33" s="82">
        <v>5</v>
      </c>
      <c r="AE33" s="82">
        <v>6</v>
      </c>
      <c r="AF33" s="82">
        <v>7</v>
      </c>
      <c r="AG33" s="82">
        <v>8</v>
      </c>
      <c r="AH33" s="82">
        <v>9</v>
      </c>
      <c r="AI33" s="101"/>
      <c r="AJ33" s="82">
        <v>1</v>
      </c>
      <c r="AK33" s="82">
        <v>2</v>
      </c>
      <c r="AL33" s="82">
        <v>3</v>
      </c>
      <c r="AM33" s="82">
        <v>4</v>
      </c>
      <c r="AN33" s="82">
        <v>5</v>
      </c>
      <c r="AO33" s="82">
        <v>6</v>
      </c>
      <c r="AP33" s="82">
        <v>7</v>
      </c>
      <c r="AQ33" s="82">
        <v>8</v>
      </c>
      <c r="AR33" s="82">
        <v>9</v>
      </c>
      <c r="AS33" s="82" t="s">
        <v>4</v>
      </c>
      <c r="AT33" s="102"/>
      <c r="AV33" s="100"/>
      <c r="AW33" s="100"/>
      <c r="AX33" s="100"/>
      <c r="AY33" s="100"/>
      <c r="AZ33" s="100"/>
      <c r="BA33" s="100"/>
      <c r="BB33" s="100"/>
      <c r="BC33" s="100"/>
      <c r="BD33" s="100"/>
      <c r="BE33" s="100"/>
      <c r="BF33" s="100"/>
      <c r="BG33" s="100"/>
      <c r="BH33" s="100"/>
      <c r="BI33" s="100"/>
      <c r="BJ33" s="100"/>
      <c r="BK33" s="100"/>
      <c r="BL33" s="100"/>
      <c r="BM33" s="100"/>
      <c r="BN33" s="100"/>
      <c r="BO33" s="100"/>
    </row>
    <row r="34" spans="2:67" x14ac:dyDescent="0.25">
      <c r="B34" s="82">
        <v>2</v>
      </c>
      <c r="C34" s="4">
        <v>1046</v>
      </c>
      <c r="D34" s="4">
        <v>141</v>
      </c>
      <c r="E34" s="4">
        <v>5480</v>
      </c>
      <c r="F34" s="4">
        <v>5999</v>
      </c>
      <c r="G34" s="4">
        <v>5080</v>
      </c>
      <c r="H34" s="4">
        <v>9749</v>
      </c>
      <c r="I34" s="4">
        <v>7316</v>
      </c>
      <c r="J34" s="4">
        <v>5230</v>
      </c>
      <c r="K34" s="4">
        <v>4534</v>
      </c>
      <c r="L34" s="82">
        <v>2</v>
      </c>
      <c r="M34" s="4">
        <v>8453</v>
      </c>
      <c r="N34" s="4">
        <v>11669</v>
      </c>
      <c r="O34" s="4">
        <v>13261</v>
      </c>
      <c r="P34" s="4">
        <v>16401</v>
      </c>
      <c r="Q34" s="4">
        <v>17556</v>
      </c>
      <c r="R34" s="4">
        <v>16668</v>
      </c>
      <c r="S34" s="4">
        <v>13323</v>
      </c>
      <c r="T34" s="4">
        <v>11880</v>
      </c>
      <c r="U34" s="4">
        <v>8812</v>
      </c>
      <c r="V34" s="4">
        <v>6598</v>
      </c>
      <c r="W34" s="84">
        <v>92429.87077112266</v>
      </c>
      <c r="Y34" s="82">
        <v>2</v>
      </c>
      <c r="Z34" s="4">
        <v>836</v>
      </c>
      <c r="AA34" s="4">
        <v>48</v>
      </c>
      <c r="AB34" s="4">
        <v>2249</v>
      </c>
      <c r="AC34" s="4">
        <v>2375</v>
      </c>
      <c r="AD34" s="4">
        <v>1903</v>
      </c>
      <c r="AE34" s="4">
        <v>3502</v>
      </c>
      <c r="AF34" s="4">
        <v>2374</v>
      </c>
      <c r="AG34" s="4">
        <v>1853</v>
      </c>
      <c r="AH34" s="4">
        <v>1618</v>
      </c>
      <c r="AI34" s="82">
        <v>2</v>
      </c>
      <c r="AJ34" s="4">
        <v>3102</v>
      </c>
      <c r="AK34" s="4">
        <v>4101</v>
      </c>
      <c r="AL34" s="4">
        <v>4955</v>
      </c>
      <c r="AM34" s="4">
        <v>6252</v>
      </c>
      <c r="AN34" s="4">
        <v>6426</v>
      </c>
      <c r="AO34" s="4">
        <v>6446</v>
      </c>
      <c r="AP34" s="4">
        <v>4973</v>
      </c>
      <c r="AQ34" s="4">
        <v>4122</v>
      </c>
      <c r="AR34" s="4">
        <v>3205</v>
      </c>
      <c r="AS34" s="4">
        <v>2552</v>
      </c>
      <c r="AT34" s="84">
        <v>34223.369358599179</v>
      </c>
    </row>
    <row r="35" spans="2:67" x14ac:dyDescent="0.25">
      <c r="B35" s="82">
        <v>3</v>
      </c>
      <c r="C35" s="4">
        <v>708</v>
      </c>
      <c r="D35" s="4">
        <v>694</v>
      </c>
      <c r="E35" s="4">
        <v>51</v>
      </c>
      <c r="F35" s="4">
        <v>2866</v>
      </c>
      <c r="G35" s="4">
        <v>2653</v>
      </c>
      <c r="H35" s="4">
        <v>1773</v>
      </c>
      <c r="I35" s="4">
        <v>3409</v>
      </c>
      <c r="J35" s="4">
        <v>2644</v>
      </c>
      <c r="K35" s="4">
        <v>1613</v>
      </c>
      <c r="L35" s="82">
        <v>3</v>
      </c>
      <c r="M35" s="4">
        <v>3427</v>
      </c>
      <c r="N35" s="4">
        <v>4601</v>
      </c>
      <c r="O35" s="4">
        <v>5080</v>
      </c>
      <c r="P35" s="4">
        <v>6546</v>
      </c>
      <c r="Q35" s="4">
        <v>7150</v>
      </c>
      <c r="R35" s="4">
        <v>6610</v>
      </c>
      <c r="S35" s="4">
        <v>5229</v>
      </c>
      <c r="T35" s="4">
        <v>5008</v>
      </c>
      <c r="U35" s="4">
        <v>3653</v>
      </c>
      <c r="V35" s="4">
        <v>2738</v>
      </c>
      <c r="W35" s="84">
        <v>36302.526078355368</v>
      </c>
      <c r="Y35" s="82">
        <v>3</v>
      </c>
      <c r="Z35" s="4">
        <v>798</v>
      </c>
      <c r="AA35" s="4">
        <v>746</v>
      </c>
      <c r="AB35" s="4">
        <v>36</v>
      </c>
      <c r="AC35" s="4">
        <v>2227</v>
      </c>
      <c r="AD35" s="4">
        <v>1925</v>
      </c>
      <c r="AE35" s="4">
        <v>1450</v>
      </c>
      <c r="AF35" s="4">
        <v>2285</v>
      </c>
      <c r="AG35" s="4">
        <v>1634</v>
      </c>
      <c r="AH35" s="4">
        <v>1253</v>
      </c>
      <c r="AI35" s="82">
        <v>3</v>
      </c>
      <c r="AJ35" s="4">
        <v>2853</v>
      </c>
      <c r="AK35" s="4">
        <v>3351</v>
      </c>
      <c r="AL35" s="4">
        <v>4218</v>
      </c>
      <c r="AM35" s="4">
        <v>5480</v>
      </c>
      <c r="AN35" s="4">
        <v>5380</v>
      </c>
      <c r="AO35" s="4">
        <v>5432</v>
      </c>
      <c r="AP35" s="4">
        <v>4248</v>
      </c>
      <c r="AQ35" s="4">
        <v>3474</v>
      </c>
      <c r="AR35" s="4">
        <v>2796</v>
      </c>
      <c r="AS35" s="4">
        <v>2251</v>
      </c>
      <c r="AT35" s="84">
        <v>28207.670251251442</v>
      </c>
      <c r="AW35" s="97" t="s">
        <v>459</v>
      </c>
      <c r="AX35" s="98"/>
      <c r="AY35" s="98"/>
      <c r="AZ35" s="98"/>
      <c r="BA35" s="98"/>
      <c r="BB35" s="98"/>
      <c r="BC35" s="98"/>
      <c r="BD35" s="98"/>
      <c r="BE35" s="99"/>
      <c r="BG35" s="95" t="s">
        <v>460</v>
      </c>
      <c r="BH35" s="95"/>
      <c r="BI35" s="95"/>
      <c r="BJ35" s="95"/>
      <c r="BK35" s="95"/>
      <c r="BL35" s="95"/>
      <c r="BM35" s="95"/>
      <c r="BN35" s="95"/>
      <c r="BO35" s="95"/>
    </row>
    <row r="36" spans="2:67" ht="15.75" thickBot="1" x14ac:dyDescent="0.3">
      <c r="B36" s="82">
        <v>4</v>
      </c>
      <c r="C36" s="4">
        <v>368</v>
      </c>
      <c r="D36" s="4">
        <v>694</v>
      </c>
      <c r="E36" s="4">
        <v>874</v>
      </c>
      <c r="F36" s="4">
        <v>34</v>
      </c>
      <c r="G36" s="4">
        <v>2296</v>
      </c>
      <c r="H36" s="4">
        <v>2030</v>
      </c>
      <c r="I36" s="4">
        <v>958</v>
      </c>
      <c r="J36" s="4">
        <v>2377</v>
      </c>
      <c r="K36" s="4">
        <v>1616</v>
      </c>
      <c r="L36" s="82">
        <v>4</v>
      </c>
      <c r="M36" s="4">
        <v>2452</v>
      </c>
      <c r="N36" s="4">
        <v>3302</v>
      </c>
      <c r="O36" s="4">
        <v>3498</v>
      </c>
      <c r="P36" s="4">
        <v>4463</v>
      </c>
      <c r="Q36" s="4">
        <v>4984</v>
      </c>
      <c r="R36" s="4">
        <v>4564</v>
      </c>
      <c r="S36" s="4">
        <v>3611</v>
      </c>
      <c r="T36" s="4">
        <v>3511</v>
      </c>
      <c r="U36" s="4">
        <v>2601</v>
      </c>
      <c r="V36" s="4">
        <v>2277</v>
      </c>
      <c r="W36" s="84">
        <v>25407.889604747837</v>
      </c>
      <c r="Y36" s="82">
        <v>4</v>
      </c>
      <c r="Z36" s="4">
        <v>311</v>
      </c>
      <c r="AA36" s="4">
        <v>868</v>
      </c>
      <c r="AB36" s="4">
        <v>970</v>
      </c>
      <c r="AC36" s="4">
        <v>28</v>
      </c>
      <c r="AD36" s="4">
        <v>1855</v>
      </c>
      <c r="AE36" s="4">
        <v>1690</v>
      </c>
      <c r="AF36" s="4">
        <v>790</v>
      </c>
      <c r="AG36" s="4">
        <v>1651</v>
      </c>
      <c r="AH36" s="4">
        <v>1197</v>
      </c>
      <c r="AI36" s="82">
        <v>4</v>
      </c>
      <c r="AJ36" s="4">
        <v>2378</v>
      </c>
      <c r="AK36" s="4">
        <v>2895</v>
      </c>
      <c r="AL36" s="4">
        <v>3476</v>
      </c>
      <c r="AM36" s="4">
        <v>4522</v>
      </c>
      <c r="AN36" s="4">
        <v>4516</v>
      </c>
      <c r="AO36" s="4">
        <v>4518</v>
      </c>
      <c r="AP36" s="4">
        <v>3562</v>
      </c>
      <c r="AQ36" s="4">
        <v>3012</v>
      </c>
      <c r="AR36" s="4">
        <v>2381</v>
      </c>
      <c r="AS36" s="4">
        <v>2125</v>
      </c>
      <c r="AT36" s="84">
        <v>23260.159054145548</v>
      </c>
      <c r="AW36" s="10">
        <v>1</v>
      </c>
      <c r="AX36" s="94">
        <v>2</v>
      </c>
      <c r="AY36" s="94">
        <v>3</v>
      </c>
      <c r="AZ36" s="94">
        <v>4</v>
      </c>
      <c r="BA36" s="94">
        <v>5</v>
      </c>
      <c r="BB36" s="94">
        <v>6</v>
      </c>
      <c r="BC36" s="94">
        <v>7</v>
      </c>
      <c r="BD36" s="94">
        <v>8</v>
      </c>
      <c r="BE36" s="94">
        <v>9</v>
      </c>
      <c r="BG36" s="94">
        <v>1</v>
      </c>
      <c r="BH36" s="94">
        <v>2</v>
      </c>
      <c r="BI36" s="94">
        <v>3</v>
      </c>
      <c r="BJ36" s="94">
        <v>4</v>
      </c>
      <c r="BK36" s="94">
        <v>5</v>
      </c>
      <c r="BL36" s="94">
        <v>6</v>
      </c>
      <c r="BM36" s="94">
        <v>7</v>
      </c>
      <c r="BN36" s="94">
        <v>8</v>
      </c>
      <c r="BO36" s="94">
        <v>9</v>
      </c>
    </row>
    <row r="37" spans="2:67" ht="15.75" thickBot="1" x14ac:dyDescent="0.3">
      <c r="B37" s="82">
        <v>5</v>
      </c>
      <c r="C37" s="4">
        <v>1461</v>
      </c>
      <c r="D37" s="4">
        <v>461</v>
      </c>
      <c r="E37" s="4">
        <v>796</v>
      </c>
      <c r="F37" s="4">
        <v>1658</v>
      </c>
      <c r="G37" s="4">
        <v>23</v>
      </c>
      <c r="H37" s="4">
        <v>1700</v>
      </c>
      <c r="I37" s="4">
        <v>814</v>
      </c>
      <c r="J37" s="4">
        <v>440</v>
      </c>
      <c r="K37" s="4">
        <v>1473</v>
      </c>
      <c r="L37" s="82">
        <v>5</v>
      </c>
      <c r="M37" s="4">
        <v>1984</v>
      </c>
      <c r="N37" s="4">
        <v>2588</v>
      </c>
      <c r="O37" s="4">
        <v>2817</v>
      </c>
      <c r="P37" s="4">
        <v>3448</v>
      </c>
      <c r="Q37" s="4">
        <v>3850</v>
      </c>
      <c r="R37" s="4">
        <v>3660</v>
      </c>
      <c r="S37" s="4">
        <v>2766</v>
      </c>
      <c r="T37" s="4">
        <v>2675</v>
      </c>
      <c r="U37" s="4">
        <v>1971</v>
      </c>
      <c r="V37" s="4">
        <v>1588</v>
      </c>
      <c r="W37" s="84">
        <v>19760.902831058775</v>
      </c>
      <c r="Y37" s="82">
        <v>5</v>
      </c>
      <c r="Z37" s="4">
        <v>1183</v>
      </c>
      <c r="AA37" s="4">
        <v>445</v>
      </c>
      <c r="AB37" s="4">
        <v>962</v>
      </c>
      <c r="AC37" s="4">
        <v>1454</v>
      </c>
      <c r="AD37" s="4">
        <v>35</v>
      </c>
      <c r="AE37" s="4">
        <v>1496</v>
      </c>
      <c r="AF37" s="4">
        <v>879</v>
      </c>
      <c r="AG37" s="4">
        <v>477</v>
      </c>
      <c r="AH37" s="4">
        <v>1177</v>
      </c>
      <c r="AI37" s="82">
        <v>5</v>
      </c>
      <c r="AJ37" s="4">
        <v>2113</v>
      </c>
      <c r="AK37" s="4">
        <v>2647</v>
      </c>
      <c r="AL37" s="4">
        <v>3141</v>
      </c>
      <c r="AM37" s="4">
        <v>3999</v>
      </c>
      <c r="AN37" s="4">
        <v>3993</v>
      </c>
      <c r="AO37" s="4">
        <v>4111</v>
      </c>
      <c r="AP37" s="4">
        <v>3197</v>
      </c>
      <c r="AQ37" s="4">
        <v>2675</v>
      </c>
      <c r="AR37" s="4">
        <v>2161</v>
      </c>
      <c r="AS37" s="4">
        <v>1817</v>
      </c>
      <c r="AT37" s="84">
        <v>20657.437314620969</v>
      </c>
      <c r="AV37" s="93">
        <v>1</v>
      </c>
      <c r="AW37" s="172">
        <f>AW48*2/BF48</f>
        <v>0.70261985217097978</v>
      </c>
      <c r="AX37" s="170">
        <f>AX48*2/BG48</f>
        <v>1.0284264624803852</v>
      </c>
      <c r="AY37" s="45">
        <f>AY48*2/BH48</f>
        <v>0.9793994243718579</v>
      </c>
      <c r="AZ37" s="45">
        <f>AZ48*2/BI48</f>
        <v>1.3342722632177524</v>
      </c>
      <c r="BA37" s="45">
        <f>BA48*2/BJ48</f>
        <v>1.0286394714603979</v>
      </c>
      <c r="BB37" s="45">
        <f>BB48*2/BK48</f>
        <v>1.0331297699711712</v>
      </c>
      <c r="BC37" s="45">
        <f>BC48*2/BL48</f>
        <v>1.0821793132013364</v>
      </c>
      <c r="BD37" s="45">
        <f>BD48*2/BM48</f>
        <v>1.032906351835865</v>
      </c>
      <c r="BE37" s="45">
        <f>BE48*2/BN48</f>
        <v>1.014002642007926</v>
      </c>
      <c r="BF37" s="93">
        <v>1</v>
      </c>
      <c r="BG37" s="78">
        <f>AW59-BF59/2</f>
        <v>-6.4869128331173226E-2</v>
      </c>
      <c r="BH37" s="174">
        <f t="shared" ref="BH37:BO37" si="0">AX59-BG59/2</f>
        <v>4.7589110981447191E-3</v>
      </c>
      <c r="BI37" s="78">
        <f t="shared" si="0"/>
        <v>-2.462396017824775E-3</v>
      </c>
      <c r="BJ37" s="78">
        <f t="shared" si="0"/>
        <v>3.2630135854551462E-2</v>
      </c>
      <c r="BK37" s="78">
        <f t="shared" si="0"/>
        <v>2.4062417704982381E-3</v>
      </c>
      <c r="BL37" s="78">
        <f t="shared" si="0"/>
        <v>3.1969193909006932E-3</v>
      </c>
      <c r="BM37" s="78">
        <f t="shared" si="0"/>
        <v>9.7327574188151439E-3</v>
      </c>
      <c r="BN37" s="78">
        <f t="shared" si="0"/>
        <v>5.4618073664045308E-3</v>
      </c>
      <c r="BO37" s="78">
        <f t="shared" si="0"/>
        <v>3.0445929268884397E-3</v>
      </c>
    </row>
    <row r="38" spans="2:67" ht="15.75" thickBot="1" x14ac:dyDescent="0.3">
      <c r="B38" s="82">
        <v>6</v>
      </c>
      <c r="C38" s="4">
        <v>1494</v>
      </c>
      <c r="D38" s="4">
        <v>2340</v>
      </c>
      <c r="E38" s="4">
        <v>966</v>
      </c>
      <c r="F38" s="4">
        <v>1912</v>
      </c>
      <c r="G38" s="4">
        <v>2324</v>
      </c>
      <c r="H38" s="4">
        <v>38</v>
      </c>
      <c r="I38" s="4">
        <v>858</v>
      </c>
      <c r="J38" s="4">
        <v>706</v>
      </c>
      <c r="K38" s="4">
        <v>357</v>
      </c>
      <c r="L38" s="82">
        <v>6</v>
      </c>
      <c r="M38" s="4">
        <v>2651</v>
      </c>
      <c r="N38" s="4">
        <v>3552</v>
      </c>
      <c r="O38" s="4">
        <v>3597</v>
      </c>
      <c r="P38" s="4">
        <v>4565</v>
      </c>
      <c r="Q38" s="4">
        <v>5013</v>
      </c>
      <c r="R38" s="4">
        <v>4558</v>
      </c>
      <c r="S38" s="4">
        <v>3599</v>
      </c>
      <c r="T38" s="4">
        <v>3396</v>
      </c>
      <c r="U38" s="4">
        <v>2541</v>
      </c>
      <c r="V38" s="4">
        <v>2208</v>
      </c>
      <c r="W38" s="84">
        <v>25498.027247938193</v>
      </c>
      <c r="Y38" s="82">
        <v>6</v>
      </c>
      <c r="Z38" s="4">
        <v>1174</v>
      </c>
      <c r="AA38" s="4">
        <v>1682</v>
      </c>
      <c r="AB38" s="4">
        <v>784</v>
      </c>
      <c r="AC38" s="4">
        <v>1665</v>
      </c>
      <c r="AD38" s="4">
        <v>1876</v>
      </c>
      <c r="AE38" s="4">
        <v>36</v>
      </c>
      <c r="AF38" s="4">
        <v>949</v>
      </c>
      <c r="AG38" s="4">
        <v>846</v>
      </c>
      <c r="AH38" s="4">
        <v>322</v>
      </c>
      <c r="AI38" s="82">
        <v>6</v>
      </c>
      <c r="AJ38" s="4">
        <v>2381</v>
      </c>
      <c r="AK38" s="4">
        <v>3008</v>
      </c>
      <c r="AL38" s="4">
        <v>3420</v>
      </c>
      <c r="AM38" s="4">
        <v>4436</v>
      </c>
      <c r="AN38" s="4">
        <v>4530</v>
      </c>
      <c r="AO38" s="4">
        <v>4517</v>
      </c>
      <c r="AP38" s="4">
        <v>3448</v>
      </c>
      <c r="AQ38" s="4">
        <v>2954</v>
      </c>
      <c r="AR38" s="4">
        <v>2408</v>
      </c>
      <c r="AS38" s="4">
        <v>2104</v>
      </c>
      <c r="AT38" s="84">
        <v>23148.606063009749</v>
      </c>
      <c r="AV38" s="94">
        <v>2</v>
      </c>
      <c r="AW38" s="171">
        <f>AW49*2/BF49</f>
        <v>1.1454237583575084</v>
      </c>
      <c r="AX38" s="172">
        <f>AX49*2/BG49</f>
        <v>0.81691390624217308</v>
      </c>
      <c r="AY38" s="170">
        <f>AY49*2/BH49</f>
        <v>0.95519826573931899</v>
      </c>
      <c r="AZ38" s="45">
        <f>AZ49*2/BI49</f>
        <v>1.1528452668275677</v>
      </c>
      <c r="BA38" s="45">
        <f>BA49*2/BJ49</f>
        <v>1.3478613370021866</v>
      </c>
      <c r="BB38" s="45">
        <f>BB49*2/BK49</f>
        <v>1.0778494153644411</v>
      </c>
      <c r="BC38" s="45">
        <f>BC49*2/BL49</f>
        <v>1.0672701390663211</v>
      </c>
      <c r="BD38" s="45">
        <f>BD49*2/BM49</f>
        <v>1.0777476760403963</v>
      </c>
      <c r="BE38" s="45">
        <f>BE49*2/BN49</f>
        <v>1.0327720780151122</v>
      </c>
      <c r="BF38" s="93">
        <v>2</v>
      </c>
      <c r="BG38" s="173">
        <f t="shared" ref="BG38:BG45" si="1">AW60-BF60/2</f>
        <v>2.4742827122205852E-2</v>
      </c>
      <c r="BH38" s="177">
        <f t="shared" ref="BH38:BH45" si="2">AX60-BG60/2</f>
        <v>-2.7099539037741274E-2</v>
      </c>
      <c r="BI38" s="175">
        <f t="shared" ref="BI38:BI45" si="3">AY60-BH60/2</f>
        <v>-5.2536139780026136E-3</v>
      </c>
      <c r="BJ38" s="78">
        <f t="shared" ref="BJ38:BJ45" si="4">AZ60-BI60/2</f>
        <v>1.509248902672565E-2</v>
      </c>
      <c r="BK38" s="78">
        <f t="shared" ref="BK38:BK45" si="5">BA60-BJ60/2</f>
        <v>2.9994322707475388E-2</v>
      </c>
      <c r="BL38" s="78">
        <f t="shared" ref="BL38:BL45" si="6">BB60-BK60/2</f>
        <v>7.5457149151795522E-3</v>
      </c>
      <c r="BM38" s="78">
        <f t="shared" ref="BM38:BM45" si="7">BC60-BL60/2</f>
        <v>7.8083956140796856E-3</v>
      </c>
      <c r="BN38" s="78">
        <f t="shared" ref="BN38:BN45" si="8">BD60-BM60/2</f>
        <v>1.1277263714474545E-2</v>
      </c>
      <c r="BO38" s="78">
        <f t="shared" ref="BO38:BO45" si="9">BE60-BN60/2</f>
        <v>5.5724320843289765E-3</v>
      </c>
    </row>
    <row r="39" spans="2:67" ht="15.75" thickBot="1" x14ac:dyDescent="0.3">
      <c r="B39" s="82">
        <v>7</v>
      </c>
      <c r="C39" s="4">
        <v>1530</v>
      </c>
      <c r="D39" s="4">
        <v>2639</v>
      </c>
      <c r="E39" s="4">
        <v>3289</v>
      </c>
      <c r="F39" s="4">
        <v>1753</v>
      </c>
      <c r="G39" s="4">
        <v>2720</v>
      </c>
      <c r="H39" s="4">
        <v>2817</v>
      </c>
      <c r="I39" s="4">
        <v>58</v>
      </c>
      <c r="J39" s="4">
        <v>751</v>
      </c>
      <c r="K39" s="4">
        <v>645</v>
      </c>
      <c r="L39" s="82">
        <v>7</v>
      </c>
      <c r="M39" s="4">
        <v>3518</v>
      </c>
      <c r="N39" s="4">
        <v>4835</v>
      </c>
      <c r="O39" s="4">
        <v>5173</v>
      </c>
      <c r="P39" s="4">
        <v>6576</v>
      </c>
      <c r="Q39" s="4">
        <v>7059</v>
      </c>
      <c r="R39" s="4">
        <v>6447</v>
      </c>
      <c r="S39" s="4">
        <v>5140</v>
      </c>
      <c r="T39" s="4">
        <v>4646</v>
      </c>
      <c r="U39" s="4">
        <v>3451</v>
      </c>
      <c r="V39" s="4">
        <v>2679</v>
      </c>
      <c r="W39" s="84">
        <v>35905.374159571198</v>
      </c>
      <c r="Y39" s="82">
        <v>7</v>
      </c>
      <c r="Z39" s="4">
        <v>1241</v>
      </c>
      <c r="AA39" s="4">
        <v>1625</v>
      </c>
      <c r="AB39" s="4">
        <v>2264</v>
      </c>
      <c r="AC39" s="4">
        <v>1416</v>
      </c>
      <c r="AD39" s="4">
        <v>1919</v>
      </c>
      <c r="AE39" s="4">
        <v>2142</v>
      </c>
      <c r="AF39" s="4">
        <v>40</v>
      </c>
      <c r="AG39" s="4">
        <v>769</v>
      </c>
      <c r="AH39" s="4">
        <v>731</v>
      </c>
      <c r="AI39" s="82">
        <v>7</v>
      </c>
      <c r="AJ39" s="4">
        <v>2739</v>
      </c>
      <c r="AK39" s="4">
        <v>3586</v>
      </c>
      <c r="AL39" s="4">
        <v>4257</v>
      </c>
      <c r="AM39" s="4">
        <v>5468</v>
      </c>
      <c r="AN39" s="4">
        <v>5386</v>
      </c>
      <c r="AO39" s="4">
        <v>5376</v>
      </c>
      <c r="AP39" s="4">
        <v>4229</v>
      </c>
      <c r="AQ39" s="4">
        <v>3469</v>
      </c>
      <c r="AR39" s="4">
        <v>2763</v>
      </c>
      <c r="AS39" s="4">
        <v>2336</v>
      </c>
      <c r="AT39" s="84">
        <v>28163.593215729492</v>
      </c>
      <c r="AV39" s="94">
        <v>3</v>
      </c>
      <c r="AW39" s="45">
        <f>AW50*2/BF50</f>
        <v>1.0882605171340296</v>
      </c>
      <c r="AX39" s="171">
        <f>AX50*2/BG50</f>
        <v>1.1019964392981885</v>
      </c>
      <c r="AY39" s="172">
        <f>AY50*2/BH50</f>
        <v>1.0173587949676559</v>
      </c>
      <c r="AZ39" s="170">
        <f>AZ50*2/BI50</f>
        <v>1.0038694814894804</v>
      </c>
      <c r="BA39" s="45">
        <f>BA50*2/BJ50</f>
        <v>1.194413248116309</v>
      </c>
      <c r="BB39" s="45">
        <f>BB50*2/BK50</f>
        <v>1.3060284652343397</v>
      </c>
      <c r="BC39" s="45">
        <f>BC50*2/BL50</f>
        <v>1.0737756515170591</v>
      </c>
      <c r="BD39" s="45">
        <f>BD50*2/BM50</f>
        <v>1.0875962035299556</v>
      </c>
      <c r="BE39" s="45">
        <f>BE50*2/BN50</f>
        <v>1.0443550284719281</v>
      </c>
      <c r="BF39" s="93">
        <v>3</v>
      </c>
      <c r="BG39" s="78">
        <f t="shared" si="1"/>
        <v>1.2911641271881741E-2</v>
      </c>
      <c r="BH39" s="176">
        <f t="shared" si="2"/>
        <v>1.2897892685408308E-2</v>
      </c>
      <c r="BI39" s="177">
        <f t="shared" si="3"/>
        <v>1.9230835329742679E-3</v>
      </c>
      <c r="BJ39" s="175">
        <f t="shared" si="4"/>
        <v>3.6949326147404926E-4</v>
      </c>
      <c r="BK39" s="78">
        <f t="shared" si="5"/>
        <v>1.6362536476718495E-2</v>
      </c>
      <c r="BL39" s="78">
        <f t="shared" si="6"/>
        <v>2.9007798885677061E-2</v>
      </c>
      <c r="BM39" s="78">
        <f t="shared" si="7"/>
        <v>8.0566716734435662E-3</v>
      </c>
      <c r="BN39" s="78">
        <f t="shared" si="8"/>
        <v>1.1071049257748183E-2</v>
      </c>
      <c r="BO39" s="78">
        <f t="shared" si="9"/>
        <v>6.4790213756148185E-3</v>
      </c>
    </row>
    <row r="40" spans="2:67" ht="15.75" thickBot="1" x14ac:dyDescent="0.3">
      <c r="B40" s="82">
        <v>8</v>
      </c>
      <c r="C40" s="4">
        <v>4475</v>
      </c>
      <c r="D40" s="4">
        <v>5298</v>
      </c>
      <c r="E40" s="4">
        <v>6984</v>
      </c>
      <c r="F40" s="4">
        <v>9694</v>
      </c>
      <c r="G40" s="4">
        <v>5030</v>
      </c>
      <c r="H40" s="4">
        <v>5825</v>
      </c>
      <c r="I40" s="4">
        <v>5426</v>
      </c>
      <c r="J40" s="4">
        <v>145</v>
      </c>
      <c r="K40" s="4">
        <v>1103</v>
      </c>
      <c r="L40" s="82">
        <v>8</v>
      </c>
      <c r="M40" s="4">
        <v>8761</v>
      </c>
      <c r="N40" s="4">
        <v>11660</v>
      </c>
      <c r="O40" s="4">
        <v>13312</v>
      </c>
      <c r="P40" s="4">
        <v>16400</v>
      </c>
      <c r="Q40" s="4">
        <v>17565</v>
      </c>
      <c r="R40" s="4">
        <v>16193</v>
      </c>
      <c r="S40" s="4">
        <v>13236</v>
      </c>
      <c r="T40" s="4">
        <v>11553</v>
      </c>
      <c r="U40" s="4">
        <v>8483</v>
      </c>
      <c r="V40" s="4">
        <v>6628</v>
      </c>
      <c r="W40" s="84">
        <v>91651.409307205962</v>
      </c>
      <c r="Y40" s="82">
        <v>8</v>
      </c>
      <c r="Z40" s="4">
        <v>1633</v>
      </c>
      <c r="AA40" s="4">
        <v>1834</v>
      </c>
      <c r="AB40" s="4">
        <v>2334</v>
      </c>
      <c r="AC40" s="4">
        <v>3481</v>
      </c>
      <c r="AD40" s="4">
        <v>1895</v>
      </c>
      <c r="AE40" s="4">
        <v>2330</v>
      </c>
      <c r="AF40" s="4">
        <v>2259</v>
      </c>
      <c r="AG40" s="4">
        <v>42</v>
      </c>
      <c r="AH40" s="4">
        <v>855</v>
      </c>
      <c r="AI40" s="82">
        <v>8</v>
      </c>
      <c r="AJ40" s="4">
        <v>3203</v>
      </c>
      <c r="AK40" s="4">
        <v>4064</v>
      </c>
      <c r="AL40" s="4">
        <v>4949</v>
      </c>
      <c r="AM40" s="4">
        <v>6519</v>
      </c>
      <c r="AN40" s="4">
        <v>6380</v>
      </c>
      <c r="AO40" s="4">
        <v>6403</v>
      </c>
      <c r="AP40" s="4">
        <v>5128</v>
      </c>
      <c r="AQ40" s="4">
        <v>4184</v>
      </c>
      <c r="AR40" s="4">
        <v>3201</v>
      </c>
      <c r="AS40" s="4">
        <v>2567</v>
      </c>
      <c r="AT40" s="84">
        <v>34424.164742643625</v>
      </c>
      <c r="AV40" s="94">
        <v>4</v>
      </c>
      <c r="AW40" s="45">
        <f>AW51*2/BF51</f>
        <v>0.97168123864172973</v>
      </c>
      <c r="AX40" s="45">
        <f>AX51*2/BG51</f>
        <v>1.261231872355544</v>
      </c>
      <c r="AY40" s="171">
        <f>AY51*2/BH51</f>
        <v>1.1596049346453223</v>
      </c>
      <c r="AZ40" s="172">
        <f>AZ51*2/BI51</f>
        <v>1.1231151139650821</v>
      </c>
      <c r="BA40" s="170">
        <f>BA51*2/BJ51</f>
        <v>1.0742774501163763</v>
      </c>
      <c r="BB40" s="45">
        <f>BB51*2/BK51</f>
        <v>1.1917628218289327</v>
      </c>
      <c r="BC40" s="45">
        <f>BC51*2/BL51</f>
        <v>1.2653031248852495</v>
      </c>
      <c r="BD40" s="45">
        <f>BD51*2/BM51</f>
        <v>1.0466387379721149</v>
      </c>
      <c r="BE40" s="45">
        <f>BE51*2/BN51</f>
        <v>1.0682640600896731</v>
      </c>
      <c r="BF40" s="93">
        <v>4</v>
      </c>
      <c r="BG40" s="78">
        <f t="shared" si="1"/>
        <v>-4.0156649486627893E-3</v>
      </c>
      <c r="BH40" s="78">
        <f t="shared" si="2"/>
        <v>3.2823343208473688E-2</v>
      </c>
      <c r="BI40" s="176">
        <f t="shared" si="3"/>
        <v>1.7641329491497895E-2</v>
      </c>
      <c r="BJ40" s="177">
        <f t="shared" si="4"/>
        <v>1.2176859705369095E-2</v>
      </c>
      <c r="BK40" s="175">
        <f t="shared" si="5"/>
        <v>6.669778012256003E-3</v>
      </c>
      <c r="BL40" s="78">
        <f t="shared" si="6"/>
        <v>1.895215291587192E-2</v>
      </c>
      <c r="BM40" s="78">
        <f t="shared" si="7"/>
        <v>2.9321050282050232E-2</v>
      </c>
      <c r="BN40" s="78">
        <f t="shared" si="8"/>
        <v>5.7830445192970925E-3</v>
      </c>
      <c r="BO40" s="78">
        <f t="shared" si="9"/>
        <v>9.6079704557444912E-3</v>
      </c>
    </row>
    <row r="41" spans="2:67" ht="15.75" thickBot="1" x14ac:dyDescent="0.3">
      <c r="AV41" s="94">
        <v>5</v>
      </c>
      <c r="AW41" s="45">
        <f>AW52*2/BF52</f>
        <v>1.0292112130650728</v>
      </c>
      <c r="AX41" s="45">
        <f>AX52*2/BG52</f>
        <v>1.160039631353635</v>
      </c>
      <c r="AY41" s="45">
        <f>AY52*2/BH52</f>
        <v>1.2460055686442493</v>
      </c>
      <c r="AZ41" s="171">
        <f>AZ52*2/BI52</f>
        <v>1.0525034526345358</v>
      </c>
      <c r="BA41" s="172">
        <f>BA52*2/BJ52</f>
        <v>1.0517746160562946</v>
      </c>
      <c r="BB41" s="170">
        <f>BB52*2/BK52</f>
        <v>1.0513667909919266</v>
      </c>
      <c r="BC41" s="45">
        <f>BC52*2/BL52</f>
        <v>1.2414703190515719</v>
      </c>
      <c r="BD41" s="45">
        <f>BD52*2/BM52</f>
        <v>1.1577054890724199</v>
      </c>
      <c r="BE41" s="45">
        <f>BE52*2/BN52</f>
        <v>1.0186183571643841</v>
      </c>
      <c r="BF41" s="93">
        <v>5</v>
      </c>
      <c r="BG41" s="78">
        <f t="shared" si="1"/>
        <v>4.0694074379855061E-3</v>
      </c>
      <c r="BH41" s="78">
        <f t="shared" si="2"/>
        <v>2.0079652493714101E-2</v>
      </c>
      <c r="BI41" s="78">
        <f t="shared" si="3"/>
        <v>2.6940180883401499E-2</v>
      </c>
      <c r="BJ41" s="176">
        <f t="shared" si="4"/>
        <v>5.2609111719893464E-3</v>
      </c>
      <c r="BK41" s="177">
        <f t="shared" si="5"/>
        <v>4.7284872593537641E-3</v>
      </c>
      <c r="BL41" s="175">
        <f t="shared" si="6"/>
        <v>5.1037640259691403E-3</v>
      </c>
      <c r="BM41" s="78">
        <f t="shared" si="7"/>
        <v>2.6609468232821704E-2</v>
      </c>
      <c r="BN41" s="78">
        <f t="shared" si="8"/>
        <v>1.9751285322925638E-2</v>
      </c>
      <c r="BO41" s="78">
        <f t="shared" si="9"/>
        <v>2.6081735279768758E-3</v>
      </c>
    </row>
    <row r="42" spans="2:67" ht="15.75" thickBot="1" x14ac:dyDescent="0.3">
      <c r="B42" s="101" t="s">
        <v>396</v>
      </c>
      <c r="C42" s="97" t="s">
        <v>397</v>
      </c>
      <c r="D42" s="98"/>
      <c r="E42" s="98"/>
      <c r="F42" s="98"/>
      <c r="G42" s="98"/>
      <c r="H42" s="98"/>
      <c r="I42" s="98"/>
      <c r="J42" s="98"/>
      <c r="K42" s="99"/>
      <c r="L42" s="106" t="s">
        <v>396</v>
      </c>
      <c r="M42" s="97" t="s">
        <v>398</v>
      </c>
      <c r="N42" s="98"/>
      <c r="O42" s="98"/>
      <c r="P42" s="98"/>
      <c r="Q42" s="98"/>
      <c r="R42" s="98"/>
      <c r="S42" s="98"/>
      <c r="T42" s="98"/>
      <c r="U42" s="98"/>
      <c r="V42" s="99"/>
      <c r="Y42" s="101" t="s">
        <v>399</v>
      </c>
      <c r="Z42" s="95" t="s">
        <v>397</v>
      </c>
      <c r="AA42" s="95"/>
      <c r="AB42" s="95"/>
      <c r="AC42" s="95"/>
      <c r="AD42" s="95"/>
      <c r="AE42" s="95"/>
      <c r="AF42" s="95"/>
      <c r="AG42" s="95"/>
      <c r="AH42" s="95"/>
      <c r="AI42" s="101" t="s">
        <v>399</v>
      </c>
      <c r="AJ42" s="95" t="s">
        <v>398</v>
      </c>
      <c r="AK42" s="95"/>
      <c r="AL42" s="95"/>
      <c r="AM42" s="95"/>
      <c r="AN42" s="95"/>
      <c r="AO42" s="95"/>
      <c r="AP42" s="95"/>
      <c r="AQ42" s="95"/>
      <c r="AR42" s="95"/>
      <c r="AS42" s="95"/>
      <c r="AV42" s="94">
        <v>6</v>
      </c>
      <c r="AW42" s="45">
        <f>AW53*2/BF53</f>
        <v>1.056757459345484</v>
      </c>
      <c r="AX42" s="45">
        <f>AX53*2/BG53</f>
        <v>1.0463345589431556</v>
      </c>
      <c r="AY42" s="45">
        <f>AY53*2/BH53</f>
        <v>1.2944171870353851</v>
      </c>
      <c r="AZ42" s="45">
        <f>AZ53*2/BI53</f>
        <v>1.225966303270565</v>
      </c>
      <c r="BA42" s="171">
        <f>BA53*2/BJ53</f>
        <v>1.0949240425725462</v>
      </c>
      <c r="BB42" s="172">
        <f>BB53*2/BK53</f>
        <v>1.1115060154829748</v>
      </c>
      <c r="BC42" s="170">
        <f>BC53*2/BL53</f>
        <v>1.1369393043541736</v>
      </c>
      <c r="BD42" s="45">
        <f>BD53*2/BM53</f>
        <v>1.2464107823029593</v>
      </c>
      <c r="BE42" s="45">
        <f>BE53*2/BN53</f>
        <v>0.96937061129539481</v>
      </c>
      <c r="BF42" s="93">
        <v>6</v>
      </c>
      <c r="BG42" s="78">
        <f t="shared" si="1"/>
        <v>8.0058342771933411E-3</v>
      </c>
      <c r="BH42" s="78">
        <f t="shared" si="2"/>
        <v>5.8016834660169492E-3</v>
      </c>
      <c r="BI42" s="78">
        <f t="shared" si="3"/>
        <v>3.2271864279719356E-2</v>
      </c>
      <c r="BJ42" s="78">
        <f t="shared" si="4"/>
        <v>2.2294109498626993E-2</v>
      </c>
      <c r="BK42" s="176">
        <f t="shared" si="5"/>
        <v>8.5028886190852554E-3</v>
      </c>
      <c r="BL42" s="177">
        <f t="shared" si="6"/>
        <v>1.1120572345852051E-2</v>
      </c>
      <c r="BM42" s="175">
        <f t="shared" si="7"/>
        <v>1.5286458121134577E-2</v>
      </c>
      <c r="BN42" s="78">
        <f t="shared" si="8"/>
        <v>3.0837740276883713E-2</v>
      </c>
      <c r="BO42" s="78">
        <f t="shared" si="9"/>
        <v>-4.3451512756370048E-3</v>
      </c>
    </row>
    <row r="43" spans="2:67" ht="15.75" thickBot="1" x14ac:dyDescent="0.3">
      <c r="B43" s="101"/>
      <c r="C43" s="82">
        <v>1</v>
      </c>
      <c r="D43" s="82">
        <v>2</v>
      </c>
      <c r="E43" s="82">
        <v>3</v>
      </c>
      <c r="F43" s="82">
        <v>4</v>
      </c>
      <c r="G43" s="82">
        <v>5</v>
      </c>
      <c r="H43" s="82">
        <v>6</v>
      </c>
      <c r="I43" s="82">
        <v>7</v>
      </c>
      <c r="J43" s="82">
        <v>8</v>
      </c>
      <c r="K43" s="82">
        <v>9</v>
      </c>
      <c r="L43" s="107"/>
      <c r="M43" s="82">
        <v>1</v>
      </c>
      <c r="N43" s="82">
        <v>2</v>
      </c>
      <c r="O43" s="82">
        <v>3</v>
      </c>
      <c r="P43" s="82">
        <v>4</v>
      </c>
      <c r="Q43" s="82">
        <v>5</v>
      </c>
      <c r="R43" s="82">
        <v>6</v>
      </c>
      <c r="S43" s="82">
        <v>7</v>
      </c>
      <c r="T43" s="82">
        <v>8</v>
      </c>
      <c r="U43" s="82">
        <v>9</v>
      </c>
      <c r="V43" s="82" t="s">
        <v>4</v>
      </c>
      <c r="Y43" s="101"/>
      <c r="Z43" s="82">
        <v>1</v>
      </c>
      <c r="AA43" s="82">
        <v>2</v>
      </c>
      <c r="AB43" s="82">
        <v>3</v>
      </c>
      <c r="AC43" s="82">
        <v>4</v>
      </c>
      <c r="AD43" s="82">
        <v>5</v>
      </c>
      <c r="AE43" s="82">
        <v>6</v>
      </c>
      <c r="AF43" s="82">
        <v>7</v>
      </c>
      <c r="AG43" s="82">
        <v>8</v>
      </c>
      <c r="AH43" s="82">
        <v>9</v>
      </c>
      <c r="AI43" s="101"/>
      <c r="AJ43" s="82">
        <v>1</v>
      </c>
      <c r="AK43" s="82">
        <v>2</v>
      </c>
      <c r="AL43" s="82">
        <v>3</v>
      </c>
      <c r="AM43" s="82">
        <v>4</v>
      </c>
      <c r="AN43" s="82">
        <v>5</v>
      </c>
      <c r="AO43" s="82">
        <v>6</v>
      </c>
      <c r="AP43" s="82">
        <v>7</v>
      </c>
      <c r="AQ43" s="82">
        <v>8</v>
      </c>
      <c r="AR43" s="82">
        <v>9</v>
      </c>
      <c r="AS43" s="82" t="s">
        <v>4</v>
      </c>
      <c r="AV43" s="94">
        <v>7</v>
      </c>
      <c r="AW43" s="45">
        <f>AW54*2/BF54</f>
        <v>1.0430032184126456</v>
      </c>
      <c r="AX43" s="45">
        <f>AX54*2/BG54</f>
        <v>1.0956572122282309</v>
      </c>
      <c r="AY43" s="45">
        <f>AY54*2/BH54</f>
        <v>1.0916755146348034</v>
      </c>
      <c r="AZ43" s="45">
        <f>AZ54*2/BI54</f>
        <v>1.3186752529898804</v>
      </c>
      <c r="BA43" s="45">
        <f>BA54*2/BJ54</f>
        <v>1.1983383129374208</v>
      </c>
      <c r="BB43" s="171">
        <f>BB54*2/BK54</f>
        <v>1.0179204915334821</v>
      </c>
      <c r="BC43" s="172">
        <f>BC54*2/BL54</f>
        <v>1.0279771678786458</v>
      </c>
      <c r="BD43" s="170">
        <f>BD54*2/BM54</f>
        <v>1.0814062947652765</v>
      </c>
      <c r="BE43" s="45">
        <f>BE54*2/BN54</f>
        <v>1.0825976110665219</v>
      </c>
      <c r="BF43" s="93">
        <v>7</v>
      </c>
      <c r="BG43" s="78">
        <f t="shared" si="1"/>
        <v>6.2489429777481953E-3</v>
      </c>
      <c r="BH43" s="78">
        <f t="shared" si="2"/>
        <v>1.1966354766005494E-2</v>
      </c>
      <c r="BI43" s="78">
        <f t="shared" si="3"/>
        <v>9.9834673091060838E-3</v>
      </c>
      <c r="BJ43" s="78">
        <f t="shared" si="4"/>
        <v>2.9890000655785232E-2</v>
      </c>
      <c r="BK43" s="78">
        <f t="shared" si="5"/>
        <v>1.6725974962810072E-2</v>
      </c>
      <c r="BL43" s="176">
        <f t="shared" si="6"/>
        <v>1.6912356029255005E-3</v>
      </c>
      <c r="BM43" s="177">
        <f t="shared" si="7"/>
        <v>3.087367850646644E-3</v>
      </c>
      <c r="BN43" s="175">
        <f t="shared" si="8"/>
        <v>1.0297553921077979E-2</v>
      </c>
      <c r="BO43" s="78">
        <f t="shared" si="9"/>
        <v>1.2076802805380205E-2</v>
      </c>
    </row>
    <row r="44" spans="2:67" ht="15.75" thickBot="1" x14ac:dyDescent="0.3">
      <c r="B44" s="82">
        <v>2</v>
      </c>
      <c r="C44" s="3">
        <f>C34/$W34</f>
        <v>1.1316687898332492E-2</v>
      </c>
      <c r="D44" s="3">
        <f t="shared" ref="D44:K44" si="10">D34/$W34</f>
        <v>1.5254808734845903E-3</v>
      </c>
      <c r="E44" s="3">
        <f t="shared" si="10"/>
        <v>5.9288192813443649E-2</v>
      </c>
      <c r="F44" s="3">
        <f t="shared" si="10"/>
        <v>6.4903260709461397E-2</v>
      </c>
      <c r="G44" s="3">
        <f t="shared" si="10"/>
        <v>5.4960587498593748E-2</v>
      </c>
      <c r="H44" s="3">
        <f t="shared" si="10"/>
        <v>0.10547456053617923</v>
      </c>
      <c r="I44" s="3">
        <f t="shared" si="10"/>
        <v>7.91519012086047E-2</v>
      </c>
      <c r="J44" s="3">
        <f t="shared" si="10"/>
        <v>5.6583439491662467E-2</v>
      </c>
      <c r="K44" s="3">
        <f t="shared" si="10"/>
        <v>4.9053406243823636E-2</v>
      </c>
      <c r="L44" s="82">
        <v>2</v>
      </c>
      <c r="M44" s="3">
        <f t="shared" ref="M44:M50" si="11">M34/$W34</f>
        <v>9.1453119316065548E-2</v>
      </c>
      <c r="N44" s="3">
        <f t="shared" ref="N44:U44" si="12">N34/$W34</f>
        <v>0.12624706604745875</v>
      </c>
      <c r="O44" s="3">
        <f t="shared" si="12"/>
        <v>0.14347093520056137</v>
      </c>
      <c r="P44" s="3">
        <f t="shared" si="12"/>
        <v>0.17744263692213308</v>
      </c>
      <c r="Q44" s="3">
        <f t="shared" si="12"/>
        <v>0.18993859726876219</v>
      </c>
      <c r="R44" s="3">
        <f t="shared" si="12"/>
        <v>0.18033131346979539</v>
      </c>
      <c r="S44" s="3">
        <f t="shared" si="12"/>
        <v>0.1441417140243631</v>
      </c>
      <c r="T44" s="3">
        <f t="shared" si="12"/>
        <v>0.12852987785104208</v>
      </c>
      <c r="U44" s="3">
        <f t="shared" si="12"/>
        <v>9.5337145086143327E-2</v>
      </c>
      <c r="V44" s="3">
        <f t="shared" ref="V44" si="13">V34/$W34</f>
        <v>7.1383849668449129E-2</v>
      </c>
      <c r="Y44" s="82">
        <v>2</v>
      </c>
      <c r="Z44" s="3">
        <f t="shared" ref="Z44:AH44" si="14">Z34/$AT34</f>
        <v>2.4427752604959142E-2</v>
      </c>
      <c r="AA44" s="3">
        <f t="shared" si="14"/>
        <v>1.4025503888014819E-3</v>
      </c>
      <c r="AB44" s="3">
        <f t="shared" si="14"/>
        <v>6.5715329675302761E-2</v>
      </c>
      <c r="AC44" s="3">
        <f t="shared" si="14"/>
        <v>6.939702444590666E-2</v>
      </c>
      <c r="AD44" s="3">
        <f t="shared" si="14"/>
        <v>5.560527895602542E-2</v>
      </c>
      <c r="AE44" s="3">
        <f t="shared" si="14"/>
        <v>0.10232773878297478</v>
      </c>
      <c r="AF44" s="3">
        <f t="shared" si="14"/>
        <v>6.9367804646139952E-2</v>
      </c>
      <c r="AG44" s="3">
        <f t="shared" si="14"/>
        <v>5.4144288967690538E-2</v>
      </c>
      <c r="AH44" s="3">
        <f t="shared" si="14"/>
        <v>4.7277636022516618E-2</v>
      </c>
      <c r="AI44" s="82">
        <v>2</v>
      </c>
      <c r="AJ44" s="3">
        <f t="shared" ref="AJ44:AS44" si="15">AJ34/$AT34</f>
        <v>9.0639818876295769E-2</v>
      </c>
      <c r="AK44" s="3">
        <f t="shared" si="15"/>
        <v>0.1198303988432266</v>
      </c>
      <c r="AL44" s="3">
        <f t="shared" si="15"/>
        <v>0.14478410784398632</v>
      </c>
      <c r="AM44" s="3">
        <f t="shared" si="15"/>
        <v>0.182682188141393</v>
      </c>
      <c r="AN44" s="3">
        <f t="shared" si="15"/>
        <v>0.1877664333007984</v>
      </c>
      <c r="AO44" s="3">
        <f t="shared" si="15"/>
        <v>0.18835082929613234</v>
      </c>
      <c r="AP44" s="3">
        <f t="shared" si="15"/>
        <v>0.14531006423978687</v>
      </c>
      <c r="AQ44" s="3">
        <f t="shared" si="15"/>
        <v>0.12044401463832725</v>
      </c>
      <c r="AR44" s="3">
        <f t="shared" si="15"/>
        <v>9.3649458252265616E-2</v>
      </c>
      <c r="AS44" s="3">
        <f t="shared" si="15"/>
        <v>7.4568929004612122E-2</v>
      </c>
      <c r="AV44" s="94">
        <v>8</v>
      </c>
      <c r="AW44" s="45">
        <f>AW55*2/BF55</f>
        <v>1.0306276298441177</v>
      </c>
      <c r="AX44" s="45">
        <f>AX55*2/BG55</f>
        <v>1.0935409407025127</v>
      </c>
      <c r="AY44" s="45">
        <f>AY55*2/BH55</f>
        <v>1.0782780126947278</v>
      </c>
      <c r="AZ44" s="45">
        <f>AZ55*2/BI55</f>
        <v>1.0778268872551722</v>
      </c>
      <c r="BA44" s="45">
        <f>BA55*2/BJ55</f>
        <v>1.3677872054542288</v>
      </c>
      <c r="BB44" s="45">
        <f>BB55*2/BK55</f>
        <v>1.1531874817324659</v>
      </c>
      <c r="BC44" s="171">
        <f>BC55*2/BL55</f>
        <v>0.95000911244760344</v>
      </c>
      <c r="BD44" s="172">
        <f>BD55*2/BM55</f>
        <v>0.82983933670985421</v>
      </c>
      <c r="BE44" s="170">
        <f>BE55*2/BN55</f>
        <v>1.1112345871702825</v>
      </c>
      <c r="BF44" s="93">
        <v>8</v>
      </c>
      <c r="BG44" s="78">
        <f t="shared" si="1"/>
        <v>5.1880078477301028E-3</v>
      </c>
      <c r="BH44" s="78">
        <f t="shared" si="2"/>
        <v>1.3596748064782227E-2</v>
      </c>
      <c r="BI44" s="78">
        <f t="shared" si="3"/>
        <v>9.0798151765525414E-3</v>
      </c>
      <c r="BJ44" s="78">
        <f t="shared" si="4"/>
        <v>7.5453189315802804E-3</v>
      </c>
      <c r="BK44" s="78">
        <f t="shared" si="5"/>
        <v>3.158967826871209E-2</v>
      </c>
      <c r="BL44" s="78">
        <f t="shared" si="6"/>
        <v>1.5121626993455942E-2</v>
      </c>
      <c r="BM44" s="176">
        <f t="shared" si="7"/>
        <v>-5.8622885793300356E-3</v>
      </c>
      <c r="BN44" s="177">
        <f t="shared" si="8"/>
        <v>-2.5023188418186557E-2</v>
      </c>
      <c r="BO44" s="175">
        <f t="shared" si="9"/>
        <v>1.9039080499074601E-2</v>
      </c>
    </row>
    <row r="45" spans="2:67" ht="15.75" thickBot="1" x14ac:dyDescent="0.3">
      <c r="B45" s="82">
        <v>3</v>
      </c>
      <c r="C45" s="3">
        <f t="shared" ref="C45:K45" si="16">C35/$W35</f>
        <v>1.9502775054051416E-2</v>
      </c>
      <c r="D45" s="3">
        <f t="shared" si="16"/>
        <v>1.9117126959762261E-2</v>
      </c>
      <c r="E45" s="3">
        <f t="shared" si="16"/>
        <v>1.4048609149104833E-3</v>
      </c>
      <c r="F45" s="3">
        <f t="shared" si="16"/>
        <v>7.8947674159479314E-2</v>
      </c>
      <c r="G45" s="3">
        <f t="shared" si="16"/>
        <v>7.3080313867794358E-2</v>
      </c>
      <c r="H45" s="3">
        <f t="shared" si="16"/>
        <v>4.883957651247621E-2</v>
      </c>
      <c r="I45" s="3">
        <f t="shared" si="16"/>
        <v>9.3905310959408572E-2</v>
      </c>
      <c r="J45" s="3">
        <f t="shared" si="16"/>
        <v>7.2832397235751328E-2</v>
      </c>
      <c r="K45" s="3">
        <f t="shared" si="16"/>
        <v>4.4432169720600184E-2</v>
      </c>
      <c r="L45" s="82">
        <v>3</v>
      </c>
      <c r="M45" s="3">
        <f t="shared" si="11"/>
        <v>9.4401144223494632E-2</v>
      </c>
      <c r="N45" s="3">
        <f t="shared" ref="N45:U45" si="17">N35/$W35</f>
        <v>0.12674049155888498</v>
      </c>
      <c r="O45" s="3">
        <f t="shared" si="17"/>
        <v>0.13993516564206382</v>
      </c>
      <c r="P45" s="3">
        <f t="shared" si="17"/>
        <v>0.18031803037262792</v>
      </c>
      <c r="Q45" s="3">
        <f t="shared" si="17"/>
        <v>0.1969559910119599</v>
      </c>
      <c r="R45" s="3">
        <f t="shared" si="17"/>
        <v>0.18208099308937833</v>
      </c>
      <c r="S45" s="3">
        <f t="shared" si="17"/>
        <v>0.14403956321699837</v>
      </c>
      <c r="T45" s="3">
        <f t="shared" si="17"/>
        <v>0.13795183258571961</v>
      </c>
      <c r="U45" s="3">
        <f t="shared" si="17"/>
        <v>0.10062660631701952</v>
      </c>
      <c r="V45" s="3">
        <f t="shared" ref="V45" si="18">V35/$W35</f>
        <v>7.5421748725978496E-2</v>
      </c>
      <c r="Y45" s="82">
        <v>3</v>
      </c>
      <c r="Z45" s="3">
        <f t="shared" ref="Z45:AH45" si="19">Z35/$AT35</f>
        <v>2.8290177561353068E-2</v>
      </c>
      <c r="AA45" s="3">
        <f t="shared" si="19"/>
        <v>2.6446707344322543E-2</v>
      </c>
      <c r="AB45" s="3">
        <f t="shared" si="19"/>
        <v>1.276248611790364E-3</v>
      </c>
      <c r="AC45" s="3">
        <f t="shared" si="19"/>
        <v>7.8950157179365016E-2</v>
      </c>
      <c r="AD45" s="3">
        <f t="shared" si="19"/>
        <v>6.8243849380456967E-2</v>
      </c>
      <c r="AE45" s="3">
        <f t="shared" si="19"/>
        <v>5.1404457974889663E-2</v>
      </c>
      <c r="AF45" s="3">
        <f t="shared" si="19"/>
        <v>8.1006335498360602E-2</v>
      </c>
      <c r="AG45" s="3">
        <f t="shared" si="19"/>
        <v>5.7927506435151523E-2</v>
      </c>
      <c r="AH45" s="3">
        <f t="shared" si="19"/>
        <v>4.4420541960370166E-2</v>
      </c>
      <c r="AI45" s="82">
        <v>3</v>
      </c>
      <c r="AJ45" s="3">
        <f t="shared" ref="AJ45:AS45" si="20">AJ35/$AT35</f>
        <v>0.10114270248438634</v>
      </c>
      <c r="AK45" s="3">
        <f t="shared" si="20"/>
        <v>0.11879747494748638</v>
      </c>
      <c r="AL45" s="3">
        <f t="shared" si="20"/>
        <v>0.14953379568143765</v>
      </c>
      <c r="AM45" s="3">
        <f t="shared" si="20"/>
        <v>0.19427339979475541</v>
      </c>
      <c r="AN45" s="3">
        <f t="shared" si="20"/>
        <v>0.19072826476200438</v>
      </c>
      <c r="AO45" s="3">
        <f t="shared" si="20"/>
        <v>0.19257173497903493</v>
      </c>
      <c r="AP45" s="3">
        <f t="shared" si="20"/>
        <v>0.15059733619126295</v>
      </c>
      <c r="AQ45" s="3">
        <f t="shared" si="20"/>
        <v>0.12315799103777013</v>
      </c>
      <c r="AR45" s="3">
        <f t="shared" si="20"/>
        <v>9.9121975515718261E-2</v>
      </c>
      <c r="AS45" s="3">
        <f t="shared" si="20"/>
        <v>7.9800989587225257E-2</v>
      </c>
      <c r="AV45" s="94">
        <v>9</v>
      </c>
      <c r="AW45" s="45">
        <f>AW56*2/BF56</f>
        <v>1.0254765117463609</v>
      </c>
      <c r="AX45" s="45">
        <f>AX56*2/BG56</f>
        <v>1.0461731307492574</v>
      </c>
      <c r="AY45" s="45">
        <f>AY56*2/BH56</f>
        <v>1.0946695095948826</v>
      </c>
      <c r="AZ45" s="45">
        <f>AZ56*2/BI56</f>
        <v>1.0364219562990096</v>
      </c>
      <c r="BA45" s="45">
        <f>BA56*2/BJ56</f>
        <v>1.0431840579822609</v>
      </c>
      <c r="BB45" s="45">
        <f>BB56*2/BK56</f>
        <v>1.3549885225722744</v>
      </c>
      <c r="BC45" s="45">
        <f>BC56*2/BL56</f>
        <v>0.98736172641535069</v>
      </c>
      <c r="BD45" s="171">
        <f>BD56*2/BM56</f>
        <v>1.0319962625338321</v>
      </c>
      <c r="BE45" s="172">
        <f>BE56*2/BN56</f>
        <v>0.70234986945169708</v>
      </c>
      <c r="BF45" s="93">
        <v>9</v>
      </c>
      <c r="BG45" s="78">
        <f t="shared" si="1"/>
        <v>5.531189493520744E-3</v>
      </c>
      <c r="BH45" s="78">
        <f t="shared" si="2"/>
        <v>7.670459322185158E-3</v>
      </c>
      <c r="BI45" s="78">
        <f t="shared" si="3"/>
        <v>1.1198185112803155E-2</v>
      </c>
      <c r="BJ45" s="78">
        <f t="shared" si="4"/>
        <v>3.5173786572266358E-3</v>
      </c>
      <c r="BK45" s="78">
        <f t="shared" si="5"/>
        <v>3.598862332683625E-3</v>
      </c>
      <c r="BL45" s="78">
        <f t="shared" si="6"/>
        <v>3.4503162989338587E-2</v>
      </c>
      <c r="BM45" s="78">
        <f t="shared" si="7"/>
        <v>-1.5035678209324999E-3</v>
      </c>
      <c r="BN45" s="176">
        <f t="shared" si="8"/>
        <v>5.359168400889347E-3</v>
      </c>
      <c r="BO45" s="177">
        <f t="shared" si="9"/>
        <v>-6.5023973014676134E-2</v>
      </c>
    </row>
    <row r="46" spans="2:67" x14ac:dyDescent="0.25">
      <c r="B46" s="82">
        <v>4</v>
      </c>
      <c r="C46" s="3">
        <f t="shared" ref="C46:K46" si="21">C36/$W36</f>
        <v>1.448369013423428E-2</v>
      </c>
      <c r="D46" s="3">
        <f t="shared" si="21"/>
        <v>2.7314350416191825E-2</v>
      </c>
      <c r="E46" s="3">
        <f t="shared" si="21"/>
        <v>3.4398764068806417E-2</v>
      </c>
      <c r="F46" s="3">
        <f t="shared" si="21"/>
        <v>1.3381670232716456E-3</v>
      </c>
      <c r="G46" s="3">
        <f t="shared" si="21"/>
        <v>9.0365631924461703E-2</v>
      </c>
      <c r="H46" s="3">
        <f t="shared" si="21"/>
        <v>7.9896442860042369E-2</v>
      </c>
      <c r="I46" s="3">
        <f t="shared" si="21"/>
        <v>3.7704823773359895E-2</v>
      </c>
      <c r="J46" s="3">
        <f t="shared" si="21"/>
        <v>9.3553618068138278E-2</v>
      </c>
      <c r="K46" s="3">
        <f t="shared" si="21"/>
        <v>6.3602291459028806E-2</v>
      </c>
      <c r="L46" s="82">
        <v>4</v>
      </c>
      <c r="M46" s="3">
        <f t="shared" si="11"/>
        <v>9.6505457090061031E-2</v>
      </c>
      <c r="N46" s="3">
        <f t="shared" ref="N46:U46" si="22">N36/$W36</f>
        <v>0.12995963267185218</v>
      </c>
      <c r="O46" s="3">
        <f t="shared" si="22"/>
        <v>0.13767377198247693</v>
      </c>
      <c r="P46" s="3">
        <f t="shared" si="22"/>
        <v>0.17565410073121629</v>
      </c>
      <c r="Q46" s="3">
        <f t="shared" si="22"/>
        <v>0.19615954247017298</v>
      </c>
      <c r="R46" s="3">
        <f t="shared" si="22"/>
        <v>0.17962924394740559</v>
      </c>
      <c r="S46" s="3">
        <f t="shared" si="22"/>
        <v>0.14212120944217388</v>
      </c>
      <c r="T46" s="3">
        <f t="shared" si="22"/>
        <v>0.13818542407961021</v>
      </c>
      <c r="U46" s="3">
        <f t="shared" si="22"/>
        <v>0.10236977728028088</v>
      </c>
      <c r="V46" s="3">
        <f t="shared" ref="V46" si="23">V36/$W36</f>
        <v>8.9617832705574621E-2</v>
      </c>
      <c r="Y46" s="82">
        <v>4</v>
      </c>
      <c r="Z46" s="3">
        <f t="shared" ref="Z46:AH46" si="24">Z36/$AT36</f>
        <v>1.3370501864413173E-2</v>
      </c>
      <c r="AA46" s="3">
        <f t="shared" si="24"/>
        <v>3.731702771160976E-2</v>
      </c>
      <c r="AB46" s="3">
        <f t="shared" si="24"/>
        <v>4.1702208387398E-2</v>
      </c>
      <c r="AC46" s="3">
        <f t="shared" si="24"/>
        <v>1.2037750874712824E-3</v>
      </c>
      <c r="AD46" s="3">
        <f t="shared" si="24"/>
        <v>7.9750099544972461E-2</v>
      </c>
      <c r="AE46" s="3">
        <f t="shared" si="24"/>
        <v>7.2656424922373841E-2</v>
      </c>
      <c r="AF46" s="3">
        <f t="shared" si="24"/>
        <v>3.3963654253654038E-2</v>
      </c>
      <c r="AG46" s="3">
        <f t="shared" si="24"/>
        <v>7.097973819339598E-2</v>
      </c>
      <c r="AH46" s="3">
        <f t="shared" si="24"/>
        <v>5.1461384989397327E-2</v>
      </c>
      <c r="AI46" s="82">
        <v>4</v>
      </c>
      <c r="AJ46" s="3">
        <f t="shared" ref="AJ46:AS46" si="25">AJ36/$AT36</f>
        <v>0.10223489850023963</v>
      </c>
      <c r="AK46" s="3">
        <f t="shared" si="25"/>
        <v>0.12446174565104867</v>
      </c>
      <c r="AL46" s="3">
        <f t="shared" si="25"/>
        <v>0.14944007871607778</v>
      </c>
      <c r="AM46" s="3">
        <f t="shared" si="25"/>
        <v>0.19440967662661213</v>
      </c>
      <c r="AN46" s="3">
        <f t="shared" si="25"/>
        <v>0.19415172482215398</v>
      </c>
      <c r="AO46" s="3">
        <f t="shared" si="25"/>
        <v>0.19423770875697335</v>
      </c>
      <c r="AP46" s="3">
        <f t="shared" si="25"/>
        <v>0.153137387913311</v>
      </c>
      <c r="AQ46" s="3">
        <f t="shared" si="25"/>
        <v>0.12949180583798225</v>
      </c>
      <c r="AR46" s="3">
        <f t="shared" si="25"/>
        <v>0.1023638744024687</v>
      </c>
      <c r="AS46" s="3">
        <f t="shared" si="25"/>
        <v>9.13579307455884E-2</v>
      </c>
    </row>
    <row r="47" spans="2:67" x14ac:dyDescent="0.25">
      <c r="B47" s="82">
        <v>5</v>
      </c>
      <c r="C47" s="3">
        <f t="shared" ref="C47:K47" si="26">C37/$W37</f>
        <v>7.3933868937592503E-2</v>
      </c>
      <c r="D47" s="3">
        <f t="shared" si="26"/>
        <v>2.3328893620965189E-2</v>
      </c>
      <c r="E47" s="3">
        <f t="shared" si="26"/>
        <v>4.0281560352035339E-2</v>
      </c>
      <c r="F47" s="3">
        <f t="shared" si="26"/>
        <v>8.3903049074968081E-2</v>
      </c>
      <c r="G47" s="3">
        <f t="shared" si="26"/>
        <v>1.163914432282428E-3</v>
      </c>
      <c r="H47" s="3">
        <f t="shared" si="26"/>
        <v>8.602845803826642E-2</v>
      </c>
      <c r="I47" s="3">
        <f t="shared" si="26"/>
        <v>4.119244990773463E-2</v>
      </c>
      <c r="J47" s="3">
        <f t="shared" si="26"/>
        <v>2.2266189139316016E-2</v>
      </c>
      <c r="K47" s="3">
        <f t="shared" si="26"/>
        <v>7.4541128641392021E-2</v>
      </c>
      <c r="L47" s="82">
        <v>5</v>
      </c>
      <c r="M47" s="3">
        <f t="shared" si="11"/>
        <v>0.10040027102818858</v>
      </c>
      <c r="N47" s="3">
        <f t="shared" ref="N47:U47" si="27">N37/$W37</f>
        <v>0.13096567611943147</v>
      </c>
      <c r="O47" s="3">
        <f t="shared" si="27"/>
        <v>0.14255421546693914</v>
      </c>
      <c r="P47" s="3">
        <f t="shared" si="27"/>
        <v>0.17448595489173097</v>
      </c>
      <c r="Q47" s="3">
        <f t="shared" si="27"/>
        <v>0.19482915496901515</v>
      </c>
      <c r="R47" s="3">
        <f t="shared" si="27"/>
        <v>0.18521420965885596</v>
      </c>
      <c r="S47" s="3">
        <f t="shared" si="27"/>
        <v>0.13997336172579114</v>
      </c>
      <c r="T47" s="3">
        <f t="shared" si="27"/>
        <v>0.13536830897197805</v>
      </c>
      <c r="U47" s="3">
        <f t="shared" si="27"/>
        <v>9.9742406349072429E-2</v>
      </c>
      <c r="V47" s="3">
        <f t="shared" ref="V47" si="28">V37/$W37</f>
        <v>8.0360700802804164E-2</v>
      </c>
      <c r="Y47" s="82">
        <v>5</v>
      </c>
      <c r="Z47" s="3">
        <f t="shared" ref="Z47:AH47" si="29">Z37/$AT37</f>
        <v>5.7267510097329138E-2</v>
      </c>
      <c r="AA47" s="3">
        <f t="shared" si="29"/>
        <v>2.1541878269916707E-2</v>
      </c>
      <c r="AB47" s="3">
        <f t="shared" si="29"/>
        <v>4.6569184035190725E-2</v>
      </c>
      <c r="AC47" s="3">
        <f t="shared" si="29"/>
        <v>7.0386271920132346E-2</v>
      </c>
      <c r="AD47" s="3">
        <f t="shared" si="29"/>
        <v>1.6943050324653591E-3</v>
      </c>
      <c r="AE47" s="3">
        <f t="shared" si="29"/>
        <v>7.2419437959090768E-2</v>
      </c>
      <c r="AF47" s="3">
        <f t="shared" si="29"/>
        <v>4.2551260672487157E-2</v>
      </c>
      <c r="AG47" s="3">
        <f t="shared" si="29"/>
        <v>2.3090957156742177E-2</v>
      </c>
      <c r="AH47" s="3">
        <f t="shared" si="29"/>
        <v>5.6977057806049357E-2</v>
      </c>
      <c r="AI47" s="82">
        <v>5</v>
      </c>
      <c r="AJ47" s="3">
        <f t="shared" ref="AJ47:AS47" si="30">AJ37/$AT37</f>
        <v>0.10228761524569439</v>
      </c>
      <c r="AK47" s="3">
        <f t="shared" si="30"/>
        <v>0.12813786916959444</v>
      </c>
      <c r="AL47" s="3">
        <f t="shared" si="30"/>
        <v>0.15205177448496265</v>
      </c>
      <c r="AM47" s="3">
        <f t="shared" si="30"/>
        <v>0.1935864521379706</v>
      </c>
      <c r="AN47" s="3">
        <f t="shared" si="30"/>
        <v>0.19329599984669082</v>
      </c>
      <c r="AO47" s="3">
        <f t="shared" si="30"/>
        <v>0.19900822824185974</v>
      </c>
      <c r="AP47" s="3">
        <f t="shared" si="30"/>
        <v>0.15476266253690724</v>
      </c>
      <c r="AQ47" s="3">
        <f t="shared" si="30"/>
        <v>0.12949331319556673</v>
      </c>
      <c r="AR47" s="3">
        <f t="shared" si="30"/>
        <v>0.10461123357593259</v>
      </c>
      <c r="AS47" s="3">
        <f t="shared" si="30"/>
        <v>8.7958635542558783E-2</v>
      </c>
      <c r="AW47" s="94">
        <v>1</v>
      </c>
      <c r="AX47" s="94">
        <v>2</v>
      </c>
      <c r="AY47" s="94">
        <v>3</v>
      </c>
      <c r="AZ47" s="94">
        <v>4</v>
      </c>
      <c r="BA47" s="94">
        <v>5</v>
      </c>
      <c r="BB47" s="94">
        <v>6</v>
      </c>
      <c r="BC47" s="94">
        <v>7</v>
      </c>
      <c r="BD47" s="94">
        <v>8</v>
      </c>
      <c r="BE47" s="94">
        <v>9</v>
      </c>
      <c r="BF47" s="94">
        <v>11</v>
      </c>
      <c r="BG47" s="94">
        <v>12</v>
      </c>
      <c r="BH47" s="94">
        <v>13</v>
      </c>
      <c r="BI47" s="94">
        <v>14</v>
      </c>
      <c r="BJ47" s="94">
        <v>15</v>
      </c>
      <c r="BK47" s="94">
        <v>16</v>
      </c>
      <c r="BL47" s="94">
        <v>17</v>
      </c>
      <c r="BM47" s="94">
        <v>18</v>
      </c>
      <c r="BN47" s="94">
        <v>19</v>
      </c>
      <c r="BO47" s="94" t="s">
        <v>407</v>
      </c>
    </row>
    <row r="48" spans="2:67" x14ac:dyDescent="0.25">
      <c r="B48" s="82">
        <v>6</v>
      </c>
      <c r="C48" s="3">
        <f t="shared" ref="C48:K48" si="31">C38/$W38</f>
        <v>5.8592768196245731E-2</v>
      </c>
      <c r="D48" s="3">
        <f t="shared" si="31"/>
        <v>9.1771805608577645E-2</v>
      </c>
      <c r="E48" s="3">
        <f t="shared" si="31"/>
        <v>3.7885283853797441E-2</v>
      </c>
      <c r="F48" s="3">
        <f t="shared" si="31"/>
        <v>7.4986193300683956E-2</v>
      </c>
      <c r="G48" s="3">
        <f t="shared" si="31"/>
        <v>9.1144306083048909E-2</v>
      </c>
      <c r="H48" s="3">
        <f t="shared" si="31"/>
        <v>1.4903113731307481E-3</v>
      </c>
      <c r="I48" s="3">
        <f t="shared" si="31"/>
        <v>3.3649662056478472E-2</v>
      </c>
      <c r="J48" s="3">
        <f t="shared" si="31"/>
        <v>2.768841656395548E-2</v>
      </c>
      <c r="K48" s="3">
        <f t="shared" si="31"/>
        <v>1.4001083163359924E-2</v>
      </c>
      <c r="L48" s="82">
        <v>6</v>
      </c>
      <c r="M48" s="3">
        <f t="shared" si="11"/>
        <v>0.10396882763604245</v>
      </c>
      <c r="N48" s="3">
        <f t="shared" ref="N48:U48" si="32">N38/$W38</f>
        <v>0.13930489466737941</v>
      </c>
      <c r="O48" s="3">
        <f t="shared" si="32"/>
        <v>0.14106973708292897</v>
      </c>
      <c r="P48" s="3">
        <f t="shared" si="32"/>
        <v>0.17903345837741752</v>
      </c>
      <c r="Q48" s="3">
        <f t="shared" si="32"/>
        <v>0.19660344509222211</v>
      </c>
      <c r="R48" s="3">
        <f t="shared" si="32"/>
        <v>0.17875892733499868</v>
      </c>
      <c r="S48" s="3">
        <f t="shared" si="32"/>
        <v>0.14114817452362008</v>
      </c>
      <c r="T48" s="3">
        <f t="shared" si="32"/>
        <v>0.13318677429347422</v>
      </c>
      <c r="U48" s="3">
        <f t="shared" si="32"/>
        <v>9.9654768398032403E-2</v>
      </c>
      <c r="V48" s="3">
        <f t="shared" ref="V48" si="33">V38/$W38</f>
        <v>8.6594934522965572E-2</v>
      </c>
      <c r="Y48" s="82">
        <v>6</v>
      </c>
      <c r="Z48" s="3">
        <f t="shared" ref="Z48:AH48" si="34">Z38/$AT38</f>
        <v>5.0715796744063568E-2</v>
      </c>
      <c r="AA48" s="3">
        <f t="shared" si="34"/>
        <v>7.2660962626503345E-2</v>
      </c>
      <c r="AB48" s="3">
        <f t="shared" si="34"/>
        <v>3.3868130023292878E-2</v>
      </c>
      <c r="AC48" s="3">
        <f t="shared" si="34"/>
        <v>7.1926577154059493E-2</v>
      </c>
      <c r="AD48" s="3">
        <f t="shared" si="34"/>
        <v>8.1041596841450805E-2</v>
      </c>
      <c r="AE48" s="3">
        <f t="shared" si="34"/>
        <v>1.5551692357634484E-3</v>
      </c>
      <c r="AF48" s="3">
        <f t="shared" si="34"/>
        <v>4.0995989020542016E-2</v>
      </c>
      <c r="AG48" s="3">
        <f t="shared" si="34"/>
        <v>3.654647704044104E-2</v>
      </c>
      <c r="AH48" s="3">
        <f t="shared" si="34"/>
        <v>1.3910124830995289E-2</v>
      </c>
      <c r="AI48" s="82">
        <v>6</v>
      </c>
      <c r="AJ48" s="3">
        <f t="shared" ref="AJ48:AS48" si="35">AJ38/$AT38</f>
        <v>0.10285716528757696</v>
      </c>
      <c r="AK48" s="3">
        <f t="shared" si="35"/>
        <v>0.12994302947712369</v>
      </c>
      <c r="AL48" s="3">
        <f t="shared" si="35"/>
        <v>0.14774107739752759</v>
      </c>
      <c r="AM48" s="3">
        <f t="shared" si="35"/>
        <v>0.19163140916240715</v>
      </c>
      <c r="AN48" s="3">
        <f t="shared" si="35"/>
        <v>0.19569212883356726</v>
      </c>
      <c r="AO48" s="3">
        <f t="shared" si="35"/>
        <v>0.19513053994287491</v>
      </c>
      <c r="AP48" s="3">
        <f t="shared" si="35"/>
        <v>0.14895065346978806</v>
      </c>
      <c r="AQ48" s="3">
        <f t="shared" si="35"/>
        <v>0.12761027562347851</v>
      </c>
      <c r="AR48" s="3">
        <f t="shared" si="35"/>
        <v>0.10402354221439955</v>
      </c>
      <c r="AS48" s="3">
        <f t="shared" si="35"/>
        <v>9.0891002001285984E-2</v>
      </c>
      <c r="AV48" s="94">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82">
        <v>7</v>
      </c>
      <c r="C49" s="3">
        <f t="shared" ref="C49:K49" si="36">C39/$W39</f>
        <v>4.2612005467492171E-2</v>
      </c>
      <c r="D49" s="3">
        <f t="shared" si="36"/>
        <v>7.3498746685432575E-2</v>
      </c>
      <c r="E49" s="3">
        <f t="shared" si="36"/>
        <v>9.1601886263125321E-2</v>
      </c>
      <c r="F49" s="3">
        <f t="shared" si="36"/>
        <v>4.8822774891839067E-2</v>
      </c>
      <c r="G49" s="3">
        <f t="shared" si="36"/>
        <v>7.5754676386652745E-2</v>
      </c>
      <c r="H49" s="3">
        <f t="shared" si="36"/>
        <v>7.8456221831323822E-2</v>
      </c>
      <c r="I49" s="3">
        <f t="shared" si="36"/>
        <v>1.6153570700095071E-3</v>
      </c>
      <c r="J49" s="3">
        <f t="shared" si="36"/>
        <v>2.091608895822655E-2</v>
      </c>
      <c r="K49" s="3">
        <f t="shared" si="36"/>
        <v>1.7963884657864346E-2</v>
      </c>
      <c r="L49" s="82">
        <v>7</v>
      </c>
      <c r="M49" s="3">
        <f t="shared" si="11"/>
        <v>9.7979761591266312E-2</v>
      </c>
      <c r="N49" s="3">
        <f t="shared" ref="N49:U49" si="37">N39/$W39</f>
        <v>0.13465950747406841</v>
      </c>
      <c r="O49" s="3">
        <f t="shared" si="37"/>
        <v>0.14407314005446864</v>
      </c>
      <c r="P49" s="3">
        <f t="shared" si="37"/>
        <v>0.1831480705583193</v>
      </c>
      <c r="Q49" s="3">
        <f t="shared" si="37"/>
        <v>0.1966000958137433</v>
      </c>
      <c r="R49" s="3">
        <f t="shared" si="37"/>
        <v>0.17955529362674641</v>
      </c>
      <c r="S49" s="3">
        <f t="shared" si="37"/>
        <v>0.14315405758360114</v>
      </c>
      <c r="T49" s="3">
        <f t="shared" si="37"/>
        <v>0.12939567150455467</v>
      </c>
      <c r="U49" s="3">
        <f t="shared" si="37"/>
        <v>9.6113745665565672E-2</v>
      </c>
      <c r="V49" s="3">
        <f t="shared" ref="V49" si="38">V39/$W39</f>
        <v>7.4612786044059826E-2</v>
      </c>
      <c r="Y49" s="82">
        <v>7</v>
      </c>
      <c r="Z49" s="3">
        <f t="shared" ref="Z49:AH49" si="39">Z39/$AT39</f>
        <v>4.4063979709339646E-2</v>
      </c>
      <c r="AA49" s="3">
        <f t="shared" si="39"/>
        <v>5.7698603567829916E-2</v>
      </c>
      <c r="AB49" s="3">
        <f t="shared" si="39"/>
        <v>8.0387469832348873E-2</v>
      </c>
      <c r="AC49" s="3">
        <f t="shared" si="39"/>
        <v>5.0277675478182869E-2</v>
      </c>
      <c r="AD49" s="3">
        <f t="shared" si="39"/>
        <v>6.8137612459486518E-2</v>
      </c>
      <c r="AE49" s="3">
        <f t="shared" si="39"/>
        <v>7.6055636210641028E-2</v>
      </c>
      <c r="AF49" s="3">
        <f t="shared" si="39"/>
        <v>1.4202733185927363E-3</v>
      </c>
      <c r="AG49" s="3">
        <f t="shared" si="39"/>
        <v>2.7304754549945357E-2</v>
      </c>
      <c r="AH49" s="3">
        <f t="shared" si="39"/>
        <v>2.5955494897282258E-2</v>
      </c>
      <c r="AI49" s="82">
        <v>7</v>
      </c>
      <c r="AJ49" s="3">
        <f t="shared" ref="AJ49:AS49" si="40">AJ39/$AT39</f>
        <v>9.7253215490637618E-2</v>
      </c>
      <c r="AK49" s="3">
        <f t="shared" si="40"/>
        <v>0.12732750301183882</v>
      </c>
      <c r="AL49" s="3">
        <f t="shared" si="40"/>
        <v>0.15115258793123196</v>
      </c>
      <c r="AM49" s="3">
        <f t="shared" si="40"/>
        <v>0.19415136265162705</v>
      </c>
      <c r="AN49" s="3">
        <f t="shared" si="40"/>
        <v>0.19123980234851196</v>
      </c>
      <c r="AO49" s="3">
        <f t="shared" si="40"/>
        <v>0.19088473401886377</v>
      </c>
      <c r="AP49" s="3">
        <f t="shared" si="40"/>
        <v>0.15015839660821706</v>
      </c>
      <c r="AQ49" s="3">
        <f t="shared" si="40"/>
        <v>0.12317320355495506</v>
      </c>
      <c r="AR49" s="3">
        <f t="shared" si="40"/>
        <v>9.8105379481793265E-2</v>
      </c>
      <c r="AS49" s="3">
        <f t="shared" si="40"/>
        <v>8.29439618058158E-2</v>
      </c>
      <c r="AV49" s="94">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82">
        <v>8</v>
      </c>
      <c r="C50" s="3">
        <f t="shared" ref="C50:K50" si="41">C40/$W40</f>
        <v>4.8826308660462239E-2</v>
      </c>
      <c r="D50" s="3">
        <f t="shared" si="41"/>
        <v>5.7805985091202002E-2</v>
      </c>
      <c r="E50" s="3">
        <f t="shared" si="41"/>
        <v>7.6201774231210787E-2</v>
      </c>
      <c r="F50" s="3">
        <f t="shared" si="41"/>
        <v>0.10577033210156893</v>
      </c>
      <c r="G50" s="3">
        <f t="shared" si="41"/>
        <v>5.4881862025055878E-2</v>
      </c>
      <c r="H50" s="3">
        <f t="shared" si="41"/>
        <v>6.3556033060825148E-2</v>
      </c>
      <c r="I50" s="3">
        <f t="shared" si="41"/>
        <v>5.9202581182495669E-2</v>
      </c>
      <c r="J50" s="3">
        <f t="shared" si="41"/>
        <v>1.5820815096686089E-3</v>
      </c>
      <c r="K50" s="3">
        <f t="shared" si="41"/>
        <v>1.2034730380444659E-2</v>
      </c>
      <c r="L50" s="82">
        <v>8</v>
      </c>
      <c r="M50" s="3">
        <f t="shared" si="11"/>
        <v>9.5590455904873667E-2</v>
      </c>
      <c r="N50" s="3">
        <f t="shared" ref="N50:U50" si="42">N40/$W40</f>
        <v>0.12722117519128262</v>
      </c>
      <c r="O50" s="3">
        <f t="shared" si="42"/>
        <v>0.14524599349454154</v>
      </c>
      <c r="P50" s="3">
        <f t="shared" si="42"/>
        <v>0.17893887419700127</v>
      </c>
      <c r="Q50" s="3">
        <f t="shared" si="42"/>
        <v>0.19165008080916632</v>
      </c>
      <c r="R50" s="3">
        <f t="shared" si="42"/>
        <v>0.1766803164556123</v>
      </c>
      <c r="S50" s="3">
        <f t="shared" si="42"/>
        <v>0.14441676456533592</v>
      </c>
      <c r="T50" s="3">
        <f t="shared" si="42"/>
        <v>0.12605370814621683</v>
      </c>
      <c r="U50" s="3">
        <f t="shared" si="42"/>
        <v>9.255722376909524E-2</v>
      </c>
      <c r="V50" s="3">
        <f t="shared" ref="V50" si="43">V40/$W40</f>
        <v>7.231749135230027E-2</v>
      </c>
      <c r="Y50" s="82">
        <v>8</v>
      </c>
      <c r="Z50" s="3">
        <f t="shared" ref="Z50:AH50" si="44">Z40/$AT40</f>
        <v>4.7437607047501967E-2</v>
      </c>
      <c r="AA50" s="3">
        <f t="shared" si="44"/>
        <v>5.3276528674291862E-2</v>
      </c>
      <c r="AB50" s="3">
        <f t="shared" si="44"/>
        <v>6.7801209337948309E-2</v>
      </c>
      <c r="AC50" s="3">
        <f t="shared" si="44"/>
        <v>0.10112082678037621</v>
      </c>
      <c r="AD50" s="3">
        <f t="shared" si="44"/>
        <v>5.5048539715257951E-2</v>
      </c>
      <c r="AE50" s="3">
        <f t="shared" si="44"/>
        <v>6.7685011892639063E-2</v>
      </c>
      <c r="AF50" s="3">
        <f t="shared" si="44"/>
        <v>6.5622507238399838E-2</v>
      </c>
      <c r="AG50" s="3">
        <f t="shared" si="44"/>
        <v>1.2200731757471418E-3</v>
      </c>
      <c r="AH50" s="3">
        <f t="shared" si="44"/>
        <v>2.4837203934852531E-2</v>
      </c>
      <c r="AI50" s="82">
        <v>8</v>
      </c>
      <c r="AJ50" s="3">
        <f t="shared" ref="AJ50:AS50" si="45">AJ40/$AT40</f>
        <v>9.304510433138323E-2</v>
      </c>
      <c r="AK50" s="3">
        <f t="shared" si="45"/>
        <v>0.11805660443419963</v>
      </c>
      <c r="AL50" s="3">
        <f t="shared" si="45"/>
        <v>0.14376528920887155</v>
      </c>
      <c r="AM50" s="3">
        <f t="shared" si="45"/>
        <v>0.1893727864927528</v>
      </c>
      <c r="AN50" s="3">
        <f t="shared" si="45"/>
        <v>0.18533492526825632</v>
      </c>
      <c r="AO50" s="3">
        <f t="shared" si="45"/>
        <v>0.18600306057878452</v>
      </c>
      <c r="AP50" s="3">
        <f t="shared" si="45"/>
        <v>0.14896512488646055</v>
      </c>
      <c r="AQ50" s="3">
        <f t="shared" si="45"/>
        <v>0.12154252779347718</v>
      </c>
      <c r="AR50" s="3">
        <f t="shared" si="45"/>
        <v>9.2987005608728593E-2</v>
      </c>
      <c r="AS50" s="3">
        <f t="shared" si="45"/>
        <v>7.4569710527212216E-2</v>
      </c>
      <c r="AV50" s="94">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4">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101" t="s">
        <v>396</v>
      </c>
      <c r="C52" s="95" t="s">
        <v>400</v>
      </c>
      <c r="D52" s="95"/>
      <c r="E52" s="95"/>
      <c r="F52" s="95"/>
      <c r="G52" s="95"/>
      <c r="H52" s="95"/>
      <c r="I52" s="95"/>
      <c r="J52" s="95"/>
      <c r="K52" s="95"/>
      <c r="M52" s="95" t="s">
        <v>402</v>
      </c>
      <c r="N52" s="95"/>
      <c r="O52" s="95"/>
      <c r="P52" s="95"/>
      <c r="Q52" s="95"/>
      <c r="R52" s="95"/>
      <c r="S52" s="95"/>
      <c r="T52" s="95"/>
      <c r="U52" s="95"/>
      <c r="V52" s="95"/>
      <c r="Y52" s="101" t="s">
        <v>399</v>
      </c>
      <c r="Z52" s="95" t="s">
        <v>400</v>
      </c>
      <c r="AA52" s="95"/>
      <c r="AB52" s="95"/>
      <c r="AC52" s="95"/>
      <c r="AD52" s="95"/>
      <c r="AE52" s="95"/>
      <c r="AF52" s="95"/>
      <c r="AG52" s="95"/>
      <c r="AH52" s="95"/>
      <c r="AV52" s="94">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101"/>
      <c r="C53" s="82">
        <v>1</v>
      </c>
      <c r="D53" s="82">
        <v>2</v>
      </c>
      <c r="E53" s="82">
        <v>3</v>
      </c>
      <c r="F53" s="82">
        <v>4</v>
      </c>
      <c r="G53" s="82">
        <v>5</v>
      </c>
      <c r="H53" s="82">
        <v>6</v>
      </c>
      <c r="I53" s="82">
        <v>7</v>
      </c>
      <c r="J53" s="82">
        <v>8</v>
      </c>
      <c r="K53" s="82">
        <v>9</v>
      </c>
      <c r="M53" s="82">
        <v>1</v>
      </c>
      <c r="N53" s="82">
        <v>2</v>
      </c>
      <c r="O53" s="82">
        <v>3</v>
      </c>
      <c r="P53" s="82">
        <v>4</v>
      </c>
      <c r="Q53" s="82">
        <v>5</v>
      </c>
      <c r="R53" s="82">
        <v>6</v>
      </c>
      <c r="S53" s="82">
        <v>7</v>
      </c>
      <c r="T53" s="82">
        <v>8</v>
      </c>
      <c r="U53" s="82">
        <v>9</v>
      </c>
      <c r="V53" s="82" t="s">
        <v>4</v>
      </c>
      <c r="Y53" s="101"/>
      <c r="Z53" s="82">
        <v>1</v>
      </c>
      <c r="AA53" s="82">
        <v>2</v>
      </c>
      <c r="AB53" s="82">
        <v>3</v>
      </c>
      <c r="AC53" s="82">
        <v>4</v>
      </c>
      <c r="AD53" s="82">
        <v>5</v>
      </c>
      <c r="AE53" s="82">
        <v>6</v>
      </c>
      <c r="AF53" s="82">
        <v>7</v>
      </c>
      <c r="AG53" s="82">
        <v>8</v>
      </c>
      <c r="AH53" s="82">
        <v>9</v>
      </c>
      <c r="AV53" s="94">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82">
        <v>2</v>
      </c>
      <c r="C54" s="3">
        <f>C44*2/M44</f>
        <v>0.24748609960960605</v>
      </c>
      <c r="D54" s="14"/>
      <c r="E54" s="3">
        <f t="shared" ref="E54:K54" si="46">E44*2/O44</f>
        <v>0.82648367393107602</v>
      </c>
      <c r="F54" s="3">
        <f t="shared" si="46"/>
        <v>0.73154075970977384</v>
      </c>
      <c r="G54" s="3">
        <f t="shared" si="46"/>
        <v>0.57871952608794708</v>
      </c>
      <c r="H54" s="3">
        <f t="shared" si="46"/>
        <v>1.1697864170866332</v>
      </c>
      <c r="I54" s="3">
        <f t="shared" si="46"/>
        <v>1.0982511446370937</v>
      </c>
      <c r="J54" s="3">
        <f t="shared" si="46"/>
        <v>0.88047138047138052</v>
      </c>
      <c r="K54" s="3">
        <f t="shared" si="46"/>
        <v>1.0290512936904221</v>
      </c>
      <c r="M54" s="16">
        <v>4.3153614961442315E-2</v>
      </c>
      <c r="N54" s="16">
        <v>5.5536524792326798E-2</v>
      </c>
      <c r="O54" s="16">
        <v>6.6449308163789619E-2</v>
      </c>
      <c r="P54" s="16">
        <v>8.3920568312963628E-2</v>
      </c>
      <c r="Q54" s="16">
        <v>8.4927839423857232E-2</v>
      </c>
      <c r="R54" s="16">
        <v>8.4243751452794877E-2</v>
      </c>
      <c r="S54" s="16">
        <v>6.7025328586517247E-2</v>
      </c>
      <c r="T54" s="16">
        <v>5.6034043316735789E-2</v>
      </c>
      <c r="U54" s="16">
        <v>4.3688855177251164E-2</v>
      </c>
      <c r="V54" s="16">
        <v>1.0799181366474826E-2</v>
      </c>
      <c r="Y54" s="82">
        <v>2</v>
      </c>
      <c r="Z54" s="3">
        <f>Z44*2/AJ44</f>
        <v>0.53900709219858156</v>
      </c>
      <c r="AA54" s="14"/>
      <c r="AB54" s="3">
        <f t="shared" ref="AB54" si="47">AB44*2/AL44</f>
        <v>0.90776992936427836</v>
      </c>
      <c r="AC54" s="3">
        <f t="shared" ref="AC54:AC55" si="48">AC44*2/AM44</f>
        <v>0.75975687779910439</v>
      </c>
      <c r="AD54" s="3">
        <f t="shared" ref="AD54:AD56" si="49">AD44*2/AN44</f>
        <v>0.59228135698723938</v>
      </c>
      <c r="AE54" s="3">
        <f t="shared" ref="AE54:AE57" si="50">AE44*2/AO44</f>
        <v>1.0865653118212846</v>
      </c>
      <c r="AF54" s="3">
        <f t="shared" ref="AF54:AF58" si="51">AF44*2/AP44</f>
        <v>0.95475568067564831</v>
      </c>
      <c r="AG54" s="3">
        <f t="shared" ref="AG54:AG59" si="52">AG44*2/AQ44</f>
        <v>0.89907811741872878</v>
      </c>
      <c r="AH54" s="3">
        <f t="shared" ref="AH54:AH60" si="53">AH44*2/AR44</f>
        <v>1.0096723868954758</v>
      </c>
      <c r="AV54" s="94">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82">
        <v>3</v>
      </c>
      <c r="C55" s="3">
        <f t="shared" ref="C55:C60" si="54">C45*2/M45</f>
        <v>0.41318937846512988</v>
      </c>
      <c r="D55" s="3">
        <f t="shared" ref="D55:D60" si="55">D45*2/N45</f>
        <v>0.30167354922842854</v>
      </c>
      <c r="E55" s="14"/>
      <c r="F55" s="3">
        <f t="shared" ref="F55:F60" si="56">F45*2/P45</f>
        <v>0.87564925145126793</v>
      </c>
      <c r="G55" s="3">
        <f t="shared" ref="G55:G60" si="57">G45*2/Q45</f>
        <v>0.74209790209790216</v>
      </c>
      <c r="H55" s="3">
        <f t="shared" ref="H55:H60" si="58">H45*2/R45</f>
        <v>0.53645990922844167</v>
      </c>
      <c r="I55" s="3">
        <f t="shared" ref="I55:I60" si="59">I45*2/S45</f>
        <v>1.3038821954484605</v>
      </c>
      <c r="J55" s="3">
        <f t="shared" ref="J55:J59" si="60">J45*2/T45</f>
        <v>1.0559105431309905</v>
      </c>
      <c r="K55" s="3">
        <f t="shared" ref="K55:K60" si="61">K45*2/U45</f>
        <v>0.8831097727894881</v>
      </c>
      <c r="Y55" s="82">
        <v>3</v>
      </c>
      <c r="Z55" s="3">
        <f t="shared" ref="Z55:Z60" si="62">Z45*2/AJ45</f>
        <v>0.55941114616193488</v>
      </c>
      <c r="AA55" s="3">
        <f t="shared" ref="AA55:AA60" si="63">AA45*2/AK45</f>
        <v>0.44524022679797076</v>
      </c>
      <c r="AB55" s="14"/>
      <c r="AC55" s="3">
        <f t="shared" si="48"/>
        <v>0.81277372262773717</v>
      </c>
      <c r="AD55" s="3">
        <f t="shared" si="49"/>
        <v>0.71561338289962828</v>
      </c>
      <c r="AE55" s="3">
        <f t="shared" si="50"/>
        <v>0.53387334315169366</v>
      </c>
      <c r="AF55" s="3">
        <f t="shared" si="51"/>
        <v>1.0758003766478343</v>
      </c>
      <c r="AG55" s="3">
        <f t="shared" si="52"/>
        <v>0.94070236039147959</v>
      </c>
      <c r="AH55" s="3">
        <f t="shared" si="53"/>
        <v>0.89628040057224612</v>
      </c>
      <c r="AV55" s="94">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82">
        <v>4</v>
      </c>
      <c r="C56" s="3">
        <f t="shared" si="54"/>
        <v>0.30016313213703094</v>
      </c>
      <c r="D56" s="3">
        <f t="shared" si="55"/>
        <v>0.42035130224106598</v>
      </c>
      <c r="E56" s="3">
        <f t="shared" ref="E56:E60" si="64">E46*2/O46</f>
        <v>0.49971412235563184</v>
      </c>
      <c r="F56" s="14"/>
      <c r="G56" s="3">
        <f t="shared" si="57"/>
        <v>0.92134831460674149</v>
      </c>
      <c r="H56" s="3">
        <f t="shared" si="58"/>
        <v>0.88957055214723935</v>
      </c>
      <c r="I56" s="3">
        <f t="shared" si="59"/>
        <v>0.53060094156743287</v>
      </c>
      <c r="J56" s="3">
        <f t="shared" si="60"/>
        <v>1.3540301908288239</v>
      </c>
      <c r="K56" s="3">
        <f t="shared" si="61"/>
        <v>1.2425990003844678</v>
      </c>
      <c r="M56" s="81" t="s">
        <v>8</v>
      </c>
      <c r="Y56" s="82">
        <v>4</v>
      </c>
      <c r="Z56" s="3">
        <f t="shared" si="62"/>
        <v>0.26156433978132887</v>
      </c>
      <c r="AA56" s="3">
        <f t="shared" si="63"/>
        <v>0.59965457685664947</v>
      </c>
      <c r="AB56" s="3">
        <f t="shared" ref="AB56:AB60" si="65">AB46*2/AL46</f>
        <v>0.55811277330264675</v>
      </c>
      <c r="AC56" s="14"/>
      <c r="AD56" s="3">
        <f t="shared" si="49"/>
        <v>0.82152347209920284</v>
      </c>
      <c r="AE56" s="3">
        <f t="shared" si="50"/>
        <v>0.74811863656485178</v>
      </c>
      <c r="AF56" s="3">
        <f t="shared" si="51"/>
        <v>0.44357102751263333</v>
      </c>
      <c r="AG56" s="3">
        <f t="shared" si="52"/>
        <v>1.096281540504648</v>
      </c>
      <c r="AH56" s="3">
        <f t="shared" si="53"/>
        <v>1.0054598908021839</v>
      </c>
      <c r="AV56" s="94">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82">
        <v>5</v>
      </c>
      <c r="C57" s="3">
        <f t="shared" si="54"/>
        <v>1.4727822580645162</v>
      </c>
      <c r="D57" s="3">
        <f t="shared" si="55"/>
        <v>0.35625965996908809</v>
      </c>
      <c r="E57" s="3">
        <f t="shared" si="64"/>
        <v>0.56514022009229681</v>
      </c>
      <c r="F57" s="3">
        <f t="shared" si="56"/>
        <v>0.96171693735498842</v>
      </c>
      <c r="G57" s="14"/>
      <c r="H57" s="3">
        <f t="shared" si="58"/>
        <v>0.9289617486338797</v>
      </c>
      <c r="I57" s="3">
        <f t="shared" si="59"/>
        <v>0.58857556037599423</v>
      </c>
      <c r="J57" s="3">
        <f t="shared" si="60"/>
        <v>0.32897196261682243</v>
      </c>
      <c r="K57" s="3">
        <f t="shared" si="61"/>
        <v>1.4946727549467274</v>
      </c>
      <c r="M57" s="4">
        <v>354614</v>
      </c>
      <c r="Y57" s="82">
        <v>5</v>
      </c>
      <c r="Z57" s="3">
        <f t="shared" si="62"/>
        <v>1.1197349739706579</v>
      </c>
      <c r="AA57" s="3">
        <f t="shared" si="63"/>
        <v>0.33622969399319985</v>
      </c>
      <c r="AB57" s="3">
        <f t="shared" si="65"/>
        <v>0.61254377586755804</v>
      </c>
      <c r="AC57" s="3">
        <f t="shared" ref="AC57:AC60" si="66">AC47*2/AM47</f>
        <v>0.72718179544886219</v>
      </c>
      <c r="AD57" s="14"/>
      <c r="AE57" s="3">
        <f t="shared" si="50"/>
        <v>0.72780345414740932</v>
      </c>
      <c r="AF57" s="3">
        <f t="shared" si="51"/>
        <v>0.54989052236471681</v>
      </c>
      <c r="AG57" s="3">
        <f t="shared" si="52"/>
        <v>0.35663551401869154</v>
      </c>
      <c r="AH57" s="3">
        <f t="shared" si="53"/>
        <v>1.0893105043961129</v>
      </c>
    </row>
    <row r="58" spans="2:67" x14ac:dyDescent="0.25">
      <c r="B58" s="82">
        <v>6</v>
      </c>
      <c r="C58" s="3">
        <f t="shared" si="54"/>
        <v>1.1271218408147869</v>
      </c>
      <c r="D58" s="3">
        <f t="shared" si="55"/>
        <v>1.3175675675675673</v>
      </c>
      <c r="E58" s="3">
        <f t="shared" si="64"/>
        <v>0.53711426188490408</v>
      </c>
      <c r="F58" s="3">
        <f t="shared" si="56"/>
        <v>0.83767798466593635</v>
      </c>
      <c r="G58" s="3">
        <f t="shared" si="57"/>
        <v>0.92718930779972075</v>
      </c>
      <c r="H58" s="14"/>
      <c r="I58" s="3">
        <f t="shared" si="59"/>
        <v>0.47679911086412891</v>
      </c>
      <c r="J58" s="3">
        <f t="shared" si="60"/>
        <v>0.41578327444051827</v>
      </c>
      <c r="K58" s="3">
        <f t="shared" si="61"/>
        <v>0.28099173553719009</v>
      </c>
      <c r="Y58" s="82">
        <v>6</v>
      </c>
      <c r="Z58" s="3">
        <f t="shared" si="62"/>
        <v>0.98614027719445607</v>
      </c>
      <c r="AA58" s="3">
        <f t="shared" si="63"/>
        <v>1.1183510638297873</v>
      </c>
      <c r="AB58" s="3">
        <f t="shared" si="65"/>
        <v>0.45847953216374271</v>
      </c>
      <c r="AC58" s="3">
        <f t="shared" si="66"/>
        <v>0.75067628494138872</v>
      </c>
      <c r="AD58" s="3">
        <f t="shared" ref="AD58:AD60" si="67">AD48*2/AN48</f>
        <v>0.82825607064017648</v>
      </c>
      <c r="AE58" s="14"/>
      <c r="AF58" s="3">
        <f t="shared" si="51"/>
        <v>0.55046403712296987</v>
      </c>
      <c r="AG58" s="3">
        <f t="shared" si="52"/>
        <v>0.57278266756939744</v>
      </c>
      <c r="AH58" s="3">
        <f t="shared" si="53"/>
        <v>0.26744186046511631</v>
      </c>
      <c r="AW58" s="94">
        <v>1</v>
      </c>
      <c r="AX58" s="94">
        <v>2</v>
      </c>
      <c r="AY58" s="94">
        <v>3</v>
      </c>
      <c r="AZ58" s="94">
        <v>4</v>
      </c>
      <c r="BA58" s="94">
        <v>5</v>
      </c>
      <c r="BB58" s="94">
        <v>6</v>
      </c>
      <c r="BC58" s="94">
        <v>7</v>
      </c>
      <c r="BD58" s="94">
        <v>8</v>
      </c>
      <c r="BE58" s="94">
        <v>9</v>
      </c>
      <c r="BF58" s="94">
        <v>11</v>
      </c>
      <c r="BG58" s="94">
        <v>12</v>
      </c>
      <c r="BH58" s="94">
        <v>13</v>
      </c>
      <c r="BI58" s="94">
        <v>14</v>
      </c>
      <c r="BJ58" s="94">
        <v>15</v>
      </c>
      <c r="BK58" s="94">
        <v>16</v>
      </c>
      <c r="BL58" s="94">
        <v>17</v>
      </c>
      <c r="BM58" s="94">
        <v>18</v>
      </c>
      <c r="BN58" s="94">
        <v>19</v>
      </c>
      <c r="BO58" s="94" t="s">
        <v>407</v>
      </c>
    </row>
    <row r="59" spans="2:67" x14ac:dyDescent="0.25">
      <c r="B59" s="82">
        <v>7</v>
      </c>
      <c r="C59" s="3">
        <f t="shared" si="54"/>
        <v>0.869812393405344</v>
      </c>
      <c r="D59" s="3">
        <f t="shared" si="55"/>
        <v>1.0916235780765253</v>
      </c>
      <c r="E59" s="3">
        <f t="shared" si="64"/>
        <v>1.2716025517108058</v>
      </c>
      <c r="F59" s="3">
        <f t="shared" si="56"/>
        <v>0.53315085158150843</v>
      </c>
      <c r="G59" s="3">
        <f t="shared" si="57"/>
        <v>0.77064740048165459</v>
      </c>
      <c r="H59" s="3">
        <f t="shared" si="58"/>
        <v>0.87389483480688701</v>
      </c>
      <c r="I59" s="14"/>
      <c r="J59" s="3">
        <f t="shared" si="60"/>
        <v>0.32328885062419283</v>
      </c>
      <c r="K59" s="3">
        <f t="shared" si="61"/>
        <v>0.3738046942915097</v>
      </c>
      <c r="Y59" s="82">
        <v>7</v>
      </c>
      <c r="Z59" s="3">
        <f t="shared" si="62"/>
        <v>0.9061701350857978</v>
      </c>
      <c r="AA59" s="3">
        <f t="shared" si="63"/>
        <v>0.90630228667038482</v>
      </c>
      <c r="AB59" s="3">
        <f t="shared" si="65"/>
        <v>1.0636598543575289</v>
      </c>
      <c r="AC59" s="3">
        <f t="shared" si="66"/>
        <v>0.51792245793708858</v>
      </c>
      <c r="AD59" s="3">
        <f t="shared" si="67"/>
        <v>0.71258819160787212</v>
      </c>
      <c r="AE59" s="3">
        <f t="shared" ref="AE59:AE60" si="68">AE49*2/AO49</f>
        <v>0.79687499999999989</v>
      </c>
      <c r="AF59" s="14"/>
      <c r="AG59" s="3">
        <f t="shared" si="52"/>
        <v>0.44335543384260595</v>
      </c>
      <c r="AH59" s="3">
        <f t="shared" si="53"/>
        <v>0.5291349981903728</v>
      </c>
      <c r="AV59" s="94">
        <v>1</v>
      </c>
      <c r="AW59" s="45">
        <f>AW48/$BO48</f>
        <v>0.15326624084104862</v>
      </c>
      <c r="AX59" s="45">
        <f t="shared" ref="AX59:BN67" si="69">AX48/$BO48</f>
        <v>0.17217021320541354</v>
      </c>
      <c r="AY59" s="45">
        <f t="shared" si="69"/>
        <v>0.11706805120234634</v>
      </c>
      <c r="AZ59" s="45">
        <f t="shared" si="69"/>
        <v>0.1302455812416414</v>
      </c>
      <c r="BA59" s="45">
        <f t="shared" si="69"/>
        <v>8.6424613891140797E-2</v>
      </c>
      <c r="BB59" s="45">
        <f t="shared" si="69"/>
        <v>9.9693797989290678E-2</v>
      </c>
      <c r="BC59" s="45">
        <f t="shared" si="69"/>
        <v>0.12816593773720328</v>
      </c>
      <c r="BD59" s="45">
        <f t="shared" si="69"/>
        <v>0.17144214434352459</v>
      </c>
      <c r="BE59" s="45">
        <f t="shared" si="69"/>
        <v>0.22047448402637571</v>
      </c>
      <c r="BF59" s="45">
        <f t="shared" si="69"/>
        <v>0.43627073834444369</v>
      </c>
      <c r="BG59" s="45">
        <f t="shared" si="69"/>
        <v>0.33482260421453763</v>
      </c>
      <c r="BH59" s="45">
        <f t="shared" si="69"/>
        <v>0.23906089444034223</v>
      </c>
      <c r="BI59" s="45">
        <f t="shared" si="69"/>
        <v>0.19523089077417988</v>
      </c>
      <c r="BJ59" s="45">
        <f t="shared" si="69"/>
        <v>0.16803674424128512</v>
      </c>
      <c r="BK59" s="45">
        <f t="shared" si="69"/>
        <v>0.19299375719677997</v>
      </c>
      <c r="BL59" s="45">
        <f t="shared" si="69"/>
        <v>0.23686636063677627</v>
      </c>
      <c r="BM59" s="45">
        <f t="shared" si="69"/>
        <v>0.33196067395424012</v>
      </c>
      <c r="BN59" s="45">
        <f t="shared" si="69"/>
        <v>0.43485978219897453</v>
      </c>
      <c r="BO59" s="4">
        <v>774652</v>
      </c>
    </row>
    <row r="60" spans="2:67" x14ac:dyDescent="0.25">
      <c r="B60" s="82">
        <v>8</v>
      </c>
      <c r="C60" s="3">
        <f t="shared" si="54"/>
        <v>1.0215728798082411</v>
      </c>
      <c r="D60" s="3">
        <f t="shared" si="55"/>
        <v>0.90874785591766727</v>
      </c>
      <c r="E60" s="3">
        <f t="shared" si="64"/>
        <v>1.049278846153846</v>
      </c>
      <c r="F60" s="3">
        <f t="shared" si="56"/>
        <v>1.1821951219512197</v>
      </c>
      <c r="G60" s="3">
        <f t="shared" si="57"/>
        <v>0.57272986051807562</v>
      </c>
      <c r="H60" s="3">
        <f t="shared" si="58"/>
        <v>0.7194466744889767</v>
      </c>
      <c r="I60" s="3">
        <f t="shared" si="59"/>
        <v>0.81988516168026593</v>
      </c>
      <c r="J60" s="14"/>
      <c r="K60" s="3">
        <f t="shared" si="61"/>
        <v>0.26004951078627841</v>
      </c>
      <c r="Y60" s="82">
        <v>8</v>
      </c>
      <c r="Z60" s="3">
        <f t="shared" si="62"/>
        <v>1.0196690602560099</v>
      </c>
      <c r="AA60" s="3">
        <f t="shared" si="63"/>
        <v>0.9025590551181103</v>
      </c>
      <c r="AB60" s="3">
        <f t="shared" si="65"/>
        <v>0.94322085269751466</v>
      </c>
      <c r="AC60" s="3">
        <f t="shared" si="66"/>
        <v>1.0679552078539654</v>
      </c>
      <c r="AD60" s="3">
        <f t="shared" si="67"/>
        <v>0.59404388714733547</v>
      </c>
      <c r="AE60" s="3">
        <f t="shared" si="68"/>
        <v>0.72778385131969392</v>
      </c>
      <c r="AF60" s="3">
        <f t="shared" ref="AF60" si="70">AF50*2/AP50</f>
        <v>0.88104524180967236</v>
      </c>
      <c r="AG60" s="14"/>
      <c r="AH60" s="3">
        <f t="shared" si="53"/>
        <v>0.53420805998125587</v>
      </c>
      <c r="AV60" s="94">
        <v>2</v>
      </c>
      <c r="AW60" s="45">
        <f t="shared" ref="AW60:BL67" si="71">AW49/$BO49</f>
        <v>0.1948857762638331</v>
      </c>
      <c r="AX60" s="45">
        <f t="shared" si="71"/>
        <v>0.12091573881064958</v>
      </c>
      <c r="AY60" s="45">
        <f t="shared" si="71"/>
        <v>0.11201001576084194</v>
      </c>
      <c r="AZ60" s="45">
        <f t="shared" si="71"/>
        <v>0.11383607029674446</v>
      </c>
      <c r="BA60" s="45">
        <f t="shared" si="71"/>
        <v>0.11621926212144322</v>
      </c>
      <c r="BB60" s="45">
        <f t="shared" si="71"/>
        <v>0.10447277441659464</v>
      </c>
      <c r="BC60" s="45">
        <f t="shared" si="71"/>
        <v>0.12388360702967445</v>
      </c>
      <c r="BD60" s="45">
        <f t="shared" si="71"/>
        <v>0.15632679173657363</v>
      </c>
      <c r="BE60" s="45">
        <f t="shared" si="71"/>
        <v>0.17560840239293643</v>
      </c>
      <c r="BF60" s="45">
        <f t="shared" si="71"/>
        <v>0.34028589828325451</v>
      </c>
      <c r="BG60" s="45">
        <f t="shared" si="71"/>
        <v>0.29603055569678172</v>
      </c>
      <c r="BH60" s="45">
        <f t="shared" si="71"/>
        <v>0.2345272594776891</v>
      </c>
      <c r="BI60" s="45">
        <f t="shared" si="71"/>
        <v>0.19748716254003762</v>
      </c>
      <c r="BJ60" s="45">
        <f t="shared" si="71"/>
        <v>0.17244987882793567</v>
      </c>
      <c r="BK60" s="45">
        <f t="shared" si="71"/>
        <v>0.19385411900283017</v>
      </c>
      <c r="BL60" s="45">
        <f t="shared" si="71"/>
        <v>0.23215042283118953</v>
      </c>
      <c r="BM60" s="45">
        <f t="shared" si="69"/>
        <v>0.29009905604419817</v>
      </c>
      <c r="BN60" s="45">
        <f t="shared" si="69"/>
        <v>0.34007194061721491</v>
      </c>
      <c r="BO60" s="4">
        <v>472056</v>
      </c>
    </row>
    <row r="61" spans="2:67" x14ac:dyDescent="0.25">
      <c r="AV61" s="94">
        <v>3</v>
      </c>
      <c r="AW61" s="45">
        <f t="shared" si="71"/>
        <v>0.1592017570693513</v>
      </c>
      <c r="AX61" s="45">
        <f t="shared" si="69"/>
        <v>0.13935223534830327</v>
      </c>
      <c r="AY61" s="45">
        <f t="shared" si="69"/>
        <v>0.11270747476275096</v>
      </c>
      <c r="AZ61" s="45">
        <f t="shared" si="69"/>
        <v>9.5858582039534054E-2</v>
      </c>
      <c r="BA61" s="45">
        <f t="shared" si="69"/>
        <v>0.10052622714727143</v>
      </c>
      <c r="BB61" s="45">
        <f t="shared" si="69"/>
        <v>0.12379570975359096</v>
      </c>
      <c r="BC61" s="45">
        <f t="shared" si="69"/>
        <v>0.11726169403208232</v>
      </c>
      <c r="BD61" s="45">
        <f t="shared" si="69"/>
        <v>0.13745836756158508</v>
      </c>
      <c r="BE61" s="45">
        <f t="shared" si="69"/>
        <v>0.15255087836281833</v>
      </c>
      <c r="BF61" s="45">
        <f t="shared" si="69"/>
        <v>0.29258023159493912</v>
      </c>
      <c r="BG61" s="45">
        <f t="shared" si="69"/>
        <v>0.25290868532578992</v>
      </c>
      <c r="BH61" s="45">
        <f t="shared" si="69"/>
        <v>0.22156878245955339</v>
      </c>
      <c r="BI61" s="45">
        <f t="shared" si="69"/>
        <v>0.19097817755612001</v>
      </c>
      <c r="BJ61" s="45">
        <f t="shared" si="69"/>
        <v>0.16832738134110586</v>
      </c>
      <c r="BK61" s="45">
        <f t="shared" si="69"/>
        <v>0.18957582173582779</v>
      </c>
      <c r="BL61" s="45">
        <f t="shared" si="69"/>
        <v>0.21841004471727751</v>
      </c>
      <c r="BM61" s="45">
        <f t="shared" si="69"/>
        <v>0.2527746366076738</v>
      </c>
      <c r="BN61" s="45">
        <f t="shared" si="69"/>
        <v>0.29214371397440703</v>
      </c>
      <c r="BO61" s="4">
        <v>290939</v>
      </c>
    </row>
    <row r="62" spans="2:67" x14ac:dyDescent="0.25">
      <c r="B62" s="101" t="s">
        <v>401</v>
      </c>
      <c r="C62" s="95" t="s">
        <v>397</v>
      </c>
      <c r="D62" s="95"/>
      <c r="E62" s="95"/>
      <c r="F62" s="95"/>
      <c r="G62" s="95"/>
      <c r="H62" s="95"/>
      <c r="I62" s="95"/>
      <c r="J62" s="95"/>
      <c r="K62" s="95"/>
      <c r="L62" s="101" t="s">
        <v>401</v>
      </c>
      <c r="M62" s="95" t="s">
        <v>398</v>
      </c>
      <c r="N62" s="95"/>
      <c r="O62" s="95"/>
      <c r="P62" s="95"/>
      <c r="Q62" s="95"/>
      <c r="R62" s="95"/>
      <c r="S62" s="95"/>
      <c r="T62" s="95"/>
      <c r="U62" s="95"/>
      <c r="V62" s="95"/>
      <c r="W62" s="102" t="s">
        <v>2</v>
      </c>
      <c r="Y62" s="101" t="s">
        <v>403</v>
      </c>
      <c r="Z62" s="95" t="s">
        <v>397</v>
      </c>
      <c r="AA62" s="95"/>
      <c r="AB62" s="95"/>
      <c r="AC62" s="95"/>
      <c r="AD62" s="95"/>
      <c r="AE62" s="95"/>
      <c r="AF62" s="95"/>
      <c r="AG62" s="95"/>
      <c r="AH62" s="95"/>
      <c r="AI62" s="101" t="s">
        <v>403</v>
      </c>
      <c r="AJ62" s="95" t="s">
        <v>398</v>
      </c>
      <c r="AK62" s="95"/>
      <c r="AL62" s="95"/>
      <c r="AM62" s="95"/>
      <c r="AN62" s="95"/>
      <c r="AO62" s="95"/>
      <c r="AP62" s="95"/>
      <c r="AQ62" s="95"/>
      <c r="AR62" s="95"/>
      <c r="AS62" s="95"/>
      <c r="AT62" s="102" t="s">
        <v>2</v>
      </c>
      <c r="AV62" s="94">
        <v>4</v>
      </c>
      <c r="AW62" s="45">
        <f t="shared" si="71"/>
        <v>0.13778661580293008</v>
      </c>
      <c r="AX62" s="45">
        <f t="shared" si="69"/>
        <v>0.1584716529361633</v>
      </c>
      <c r="AY62" s="45">
        <f t="shared" si="69"/>
        <v>0.1281725579319021</v>
      </c>
      <c r="AZ62" s="45">
        <f t="shared" si="69"/>
        <v>0.11108315409277221</v>
      </c>
      <c r="BA62" s="45">
        <f t="shared" si="69"/>
        <v>9.6465240858731385E-2</v>
      </c>
      <c r="BB62" s="45">
        <f t="shared" si="69"/>
        <v>0.11778336918144555</v>
      </c>
      <c r="BC62" s="45">
        <f t="shared" si="69"/>
        <v>0.1398401038918875</v>
      </c>
      <c r="BD62" s="45">
        <f t="shared" si="69"/>
        <v>0.12977963556673835</v>
      </c>
      <c r="BE62" s="45">
        <f t="shared" si="69"/>
        <v>0.15035509922486912</v>
      </c>
      <c r="BF62" s="45">
        <f t="shared" si="69"/>
        <v>0.28360456150318575</v>
      </c>
      <c r="BG62" s="45">
        <f t="shared" si="69"/>
        <v>0.25129661945537923</v>
      </c>
      <c r="BH62" s="45">
        <f t="shared" si="69"/>
        <v>0.22106245688080842</v>
      </c>
      <c r="BI62" s="45">
        <f t="shared" si="69"/>
        <v>0.19781258877480623</v>
      </c>
      <c r="BJ62" s="45">
        <f t="shared" si="69"/>
        <v>0.17959092569295076</v>
      </c>
      <c r="BK62" s="45">
        <f t="shared" si="69"/>
        <v>0.19766243253114726</v>
      </c>
      <c r="BL62" s="45">
        <f t="shared" si="69"/>
        <v>0.22103810721967454</v>
      </c>
      <c r="BM62" s="45">
        <f t="shared" si="69"/>
        <v>0.24799318209488252</v>
      </c>
      <c r="BN62" s="45">
        <f t="shared" si="69"/>
        <v>0.28149425753824925</v>
      </c>
      <c r="BO62" s="4">
        <v>246410</v>
      </c>
    </row>
    <row r="63" spans="2:67" x14ac:dyDescent="0.25">
      <c r="B63" s="101"/>
      <c r="C63" s="82">
        <v>1</v>
      </c>
      <c r="D63" s="82">
        <v>2</v>
      </c>
      <c r="E63" s="82">
        <v>3</v>
      </c>
      <c r="F63" s="82">
        <v>4</v>
      </c>
      <c r="G63" s="82">
        <v>5</v>
      </c>
      <c r="H63" s="82">
        <v>6</v>
      </c>
      <c r="I63" s="82">
        <v>7</v>
      </c>
      <c r="J63" s="82">
        <v>8</v>
      </c>
      <c r="K63" s="82">
        <v>9</v>
      </c>
      <c r="L63" s="101"/>
      <c r="M63" s="82">
        <v>1</v>
      </c>
      <c r="N63" s="82">
        <v>2</v>
      </c>
      <c r="O63" s="82">
        <v>3</v>
      </c>
      <c r="P63" s="82">
        <v>4</v>
      </c>
      <c r="Q63" s="82">
        <v>5</v>
      </c>
      <c r="R63" s="82">
        <v>6</v>
      </c>
      <c r="S63" s="82">
        <v>7</v>
      </c>
      <c r="T63" s="82">
        <v>8</v>
      </c>
      <c r="U63" s="82">
        <v>9</v>
      </c>
      <c r="V63" s="82" t="s">
        <v>4</v>
      </c>
      <c r="W63" s="102"/>
      <c r="Y63" s="101"/>
      <c r="Z63" s="82">
        <v>1</v>
      </c>
      <c r="AA63" s="82">
        <v>2</v>
      </c>
      <c r="AB63" s="82">
        <v>3</v>
      </c>
      <c r="AC63" s="82">
        <v>4</v>
      </c>
      <c r="AD63" s="82">
        <v>5</v>
      </c>
      <c r="AE63" s="82">
        <v>6</v>
      </c>
      <c r="AF63" s="82">
        <v>7</v>
      </c>
      <c r="AG63" s="82">
        <v>8</v>
      </c>
      <c r="AH63" s="82">
        <v>9</v>
      </c>
      <c r="AI63" s="101"/>
      <c r="AJ63" s="82">
        <v>1</v>
      </c>
      <c r="AK63" s="82">
        <v>2</v>
      </c>
      <c r="AL63" s="82">
        <v>3</v>
      </c>
      <c r="AM63" s="82">
        <v>4</v>
      </c>
      <c r="AN63" s="82">
        <v>5</v>
      </c>
      <c r="AO63" s="82">
        <v>6</v>
      </c>
      <c r="AP63" s="82">
        <v>7</v>
      </c>
      <c r="AQ63" s="82">
        <v>8</v>
      </c>
      <c r="AR63" s="82">
        <v>9</v>
      </c>
      <c r="AS63" s="82" t="s">
        <v>4</v>
      </c>
      <c r="AT63" s="102"/>
      <c r="AV63" s="94">
        <v>5</v>
      </c>
      <c r="AW63" s="45">
        <f t="shared" si="71"/>
        <v>0.14337917964498817</v>
      </c>
      <c r="AX63" s="45">
        <f t="shared" si="69"/>
        <v>0.14554640297219198</v>
      </c>
      <c r="AY63" s="45">
        <f t="shared" si="69"/>
        <v>0.13645063234135174</v>
      </c>
      <c r="AZ63" s="45">
        <f t="shared" si="69"/>
        <v>0.10546215333808684</v>
      </c>
      <c r="BA63" s="45">
        <f t="shared" si="69"/>
        <v>9.6056779374788903E-2</v>
      </c>
      <c r="BB63" s="45">
        <f t="shared" si="69"/>
        <v>0.10446297894697339</v>
      </c>
      <c r="BC63" s="45">
        <f t="shared" si="69"/>
        <v>0.13680714526963636</v>
      </c>
      <c r="BD63" s="45">
        <f t="shared" si="69"/>
        <v>0.1449928697414343</v>
      </c>
      <c r="BE63" s="45">
        <f t="shared" si="69"/>
        <v>0.14269429954591512</v>
      </c>
      <c r="BF63" s="45">
        <f t="shared" si="69"/>
        <v>0.27861954441400533</v>
      </c>
      <c r="BG63" s="45">
        <f t="shared" si="69"/>
        <v>0.25093350095695577</v>
      </c>
      <c r="BH63" s="45">
        <f t="shared" si="69"/>
        <v>0.21902090291590048</v>
      </c>
      <c r="BI63" s="45">
        <f t="shared" si="69"/>
        <v>0.20040248433219499</v>
      </c>
      <c r="BJ63" s="45">
        <f t="shared" si="69"/>
        <v>0.18265658423087028</v>
      </c>
      <c r="BK63" s="45">
        <f t="shared" si="69"/>
        <v>0.19871842984200849</v>
      </c>
      <c r="BL63" s="45">
        <f t="shared" si="69"/>
        <v>0.22039535407362931</v>
      </c>
      <c r="BM63" s="45">
        <f t="shared" si="69"/>
        <v>0.25048316883701732</v>
      </c>
      <c r="BN63" s="45">
        <f t="shared" si="69"/>
        <v>0.28017225203587648</v>
      </c>
      <c r="BO63" s="4">
        <v>213176</v>
      </c>
    </row>
    <row r="64" spans="2:67" x14ac:dyDescent="0.25">
      <c r="B64" s="82">
        <v>1</v>
      </c>
      <c r="C64" s="4">
        <v>611</v>
      </c>
      <c r="D64" s="4">
        <v>14278</v>
      </c>
      <c r="E64" s="4">
        <v>18639</v>
      </c>
      <c r="F64" s="4">
        <v>14477</v>
      </c>
      <c r="G64" s="4">
        <v>26066</v>
      </c>
      <c r="H64" s="4">
        <v>25612</v>
      </c>
      <c r="I64" s="4">
        <v>17239</v>
      </c>
      <c r="J64" s="4">
        <v>16452</v>
      </c>
      <c r="K64" s="4">
        <v>12706</v>
      </c>
      <c r="L64" s="82">
        <v>1</v>
      </c>
      <c r="M64" s="4">
        <v>24660</v>
      </c>
      <c r="N64" s="4">
        <v>32436</v>
      </c>
      <c r="O64" s="4">
        <v>38729</v>
      </c>
      <c r="P64" s="4">
        <v>48393</v>
      </c>
      <c r="Q64" s="4">
        <v>49903</v>
      </c>
      <c r="R64" s="4">
        <v>49162</v>
      </c>
      <c r="S64" s="4">
        <v>38889</v>
      </c>
      <c r="T64" s="4">
        <v>33169</v>
      </c>
      <c r="U64" s="4">
        <v>25124</v>
      </c>
      <c r="V64" s="4">
        <v>20333</v>
      </c>
      <c r="W64" s="84">
        <v>276718.20573441056</v>
      </c>
      <c r="Y64" s="82">
        <v>1</v>
      </c>
      <c r="Z64" s="4">
        <v>77</v>
      </c>
      <c r="AA64" s="4">
        <v>3263</v>
      </c>
      <c r="AB64" s="4">
        <v>3897</v>
      </c>
      <c r="AC64" s="4">
        <v>3475</v>
      </c>
      <c r="AD64" s="4">
        <v>5611</v>
      </c>
      <c r="AE64" s="4">
        <v>5242</v>
      </c>
      <c r="AF64" s="4">
        <v>3988</v>
      </c>
      <c r="AG64" s="4">
        <v>3493</v>
      </c>
      <c r="AH64" s="4">
        <v>2479</v>
      </c>
      <c r="AI64" s="82">
        <v>1</v>
      </c>
      <c r="AJ64" s="4">
        <v>4915</v>
      </c>
      <c r="AK64" s="4">
        <v>6827</v>
      </c>
      <c r="AL64" s="4">
        <v>8382</v>
      </c>
      <c r="AM64" s="4">
        <v>10648</v>
      </c>
      <c r="AN64" s="4">
        <v>11141</v>
      </c>
      <c r="AO64" s="4">
        <v>10707</v>
      </c>
      <c r="AP64" s="4">
        <v>8615</v>
      </c>
      <c r="AQ64" s="4">
        <v>6849</v>
      </c>
      <c r="AR64" s="4">
        <v>4938</v>
      </c>
      <c r="AS64" s="4">
        <v>3271</v>
      </c>
      <c r="AT64" s="84">
        <v>199358.11459530695</v>
      </c>
      <c r="AV64" s="94">
        <v>6</v>
      </c>
      <c r="AW64" s="45">
        <f t="shared" si="71"/>
        <v>0.14905926354473081</v>
      </c>
      <c r="AX64" s="45">
        <f t="shared" si="69"/>
        <v>0.13101456124768787</v>
      </c>
      <c r="AY64" s="45">
        <f t="shared" si="69"/>
        <v>0.14188456931463539</v>
      </c>
      <c r="AZ64" s="45">
        <f t="shared" si="69"/>
        <v>0.12095532214825257</v>
      </c>
      <c r="BA64" s="45">
        <f t="shared" si="69"/>
        <v>9.8078599773473593E-2</v>
      </c>
      <c r="BB64" s="45">
        <f t="shared" si="69"/>
        <v>0.11085126667372865</v>
      </c>
      <c r="BC64" s="45">
        <f t="shared" si="69"/>
        <v>0.12691590003503825</v>
      </c>
      <c r="BD64" s="45">
        <f t="shared" si="69"/>
        <v>0.15598543060388029</v>
      </c>
      <c r="BE64" s="45">
        <f t="shared" si="69"/>
        <v>0.1375170098514541</v>
      </c>
      <c r="BF64" s="45">
        <f t="shared" si="69"/>
        <v>0.28210685853507494</v>
      </c>
      <c r="BG64" s="45">
        <f t="shared" si="69"/>
        <v>0.25042575556334185</v>
      </c>
      <c r="BH64" s="45">
        <f t="shared" si="69"/>
        <v>0.21922541006983207</v>
      </c>
      <c r="BI64" s="45">
        <f t="shared" si="69"/>
        <v>0.19732242529925115</v>
      </c>
      <c r="BJ64" s="45">
        <f t="shared" si="69"/>
        <v>0.17915142230877668</v>
      </c>
      <c r="BK64" s="45">
        <f t="shared" si="69"/>
        <v>0.19946138865575319</v>
      </c>
      <c r="BL64" s="45">
        <f t="shared" si="69"/>
        <v>0.22325888382780734</v>
      </c>
      <c r="BM64" s="45">
        <f t="shared" si="69"/>
        <v>0.25029538065399315</v>
      </c>
      <c r="BN64" s="45">
        <f t="shared" si="69"/>
        <v>0.2837243222541822</v>
      </c>
      <c r="BO64" s="4">
        <v>245446</v>
      </c>
    </row>
    <row r="65" spans="2:67" x14ac:dyDescent="0.25">
      <c r="B65" s="82">
        <v>2</v>
      </c>
      <c r="C65" s="4">
        <v>2838</v>
      </c>
      <c r="D65" s="4">
        <v>245</v>
      </c>
      <c r="E65" s="4">
        <v>10083</v>
      </c>
      <c r="F65" s="4">
        <v>10892</v>
      </c>
      <c r="G65" s="4">
        <v>8960</v>
      </c>
      <c r="H65" s="4">
        <v>17310</v>
      </c>
      <c r="I65" s="4">
        <v>12395</v>
      </c>
      <c r="J65" s="4">
        <v>9162</v>
      </c>
      <c r="K65" s="4">
        <v>8284</v>
      </c>
      <c r="L65" s="82">
        <v>2</v>
      </c>
      <c r="M65" s="4">
        <v>15747</v>
      </c>
      <c r="N65" s="4">
        <v>20164</v>
      </c>
      <c r="O65" s="4">
        <v>23764</v>
      </c>
      <c r="P65" s="4">
        <v>30145</v>
      </c>
      <c r="Q65" s="4">
        <v>30511</v>
      </c>
      <c r="R65" s="4">
        <v>30463</v>
      </c>
      <c r="S65" s="4">
        <v>24051</v>
      </c>
      <c r="T65" s="4">
        <v>20480</v>
      </c>
      <c r="U65" s="4">
        <v>16185</v>
      </c>
      <c r="V65" s="4">
        <v>13325</v>
      </c>
      <c r="W65" s="84">
        <v>166509.81029324245</v>
      </c>
      <c r="Y65" s="82">
        <v>2</v>
      </c>
      <c r="Z65" s="4">
        <v>1276</v>
      </c>
      <c r="AA65" s="4">
        <v>50</v>
      </c>
      <c r="AB65" s="4">
        <v>3416</v>
      </c>
      <c r="AC65" s="4">
        <v>3700</v>
      </c>
      <c r="AD65" s="4">
        <v>3018</v>
      </c>
      <c r="AE65" s="4">
        <v>5302</v>
      </c>
      <c r="AF65" s="4">
        <v>3623</v>
      </c>
      <c r="AG65" s="4">
        <v>2854</v>
      </c>
      <c r="AH65" s="4">
        <v>2398</v>
      </c>
      <c r="AI65" s="82">
        <v>2</v>
      </c>
      <c r="AJ65" s="4">
        <v>4608</v>
      </c>
      <c r="AK65" s="4">
        <v>6301</v>
      </c>
      <c r="AL65" s="4">
        <v>7940</v>
      </c>
      <c r="AM65" s="4">
        <v>9820</v>
      </c>
      <c r="AN65" s="4">
        <v>10260</v>
      </c>
      <c r="AO65" s="4">
        <v>10208</v>
      </c>
      <c r="AP65" s="4">
        <v>7978</v>
      </c>
      <c r="AQ65" s="4">
        <v>6451</v>
      </c>
      <c r="AR65" s="4">
        <v>4819</v>
      </c>
      <c r="AS65" s="4">
        <v>3213</v>
      </c>
      <c r="AT65" s="84">
        <v>179789.88918988177</v>
      </c>
      <c r="AV65" s="94">
        <v>7</v>
      </c>
      <c r="AW65" s="45">
        <f t="shared" si="71"/>
        <v>0.15156232203196782</v>
      </c>
      <c r="AX65" s="45">
        <f t="shared" si="69"/>
        <v>0.13706256536280456</v>
      </c>
      <c r="AY65" s="45">
        <f t="shared" si="69"/>
        <v>0.11888350838197073</v>
      </c>
      <c r="AZ65" s="45">
        <f t="shared" si="69"/>
        <v>0.12368454659354086</v>
      </c>
      <c r="BA65" s="45">
        <f t="shared" si="69"/>
        <v>0.10105650452664386</v>
      </c>
      <c r="BB65" s="45">
        <f t="shared" si="69"/>
        <v>9.6065633747398432E-2</v>
      </c>
      <c r="BC65" s="45">
        <f t="shared" si="69"/>
        <v>0.11344049094153502</v>
      </c>
      <c r="BD65" s="45">
        <f t="shared" si="69"/>
        <v>0.13679334826682865</v>
      </c>
      <c r="BE65" s="45">
        <f t="shared" si="69"/>
        <v>0.15828929793013471</v>
      </c>
      <c r="BF65" s="45">
        <f t="shared" si="69"/>
        <v>0.29062675810843924</v>
      </c>
      <c r="BG65" s="45">
        <f t="shared" si="69"/>
        <v>0.25019242119359814</v>
      </c>
      <c r="BH65" s="45">
        <f t="shared" si="69"/>
        <v>0.2178000821457293</v>
      </c>
      <c r="BI65" s="45">
        <f t="shared" si="69"/>
        <v>0.18758909187551126</v>
      </c>
      <c r="BJ65" s="45">
        <f t="shared" si="69"/>
        <v>0.16866105912766757</v>
      </c>
      <c r="BK65" s="45">
        <f t="shared" si="69"/>
        <v>0.18874879628894586</v>
      </c>
      <c r="BL65" s="45">
        <f t="shared" si="69"/>
        <v>0.22070624618177676</v>
      </c>
      <c r="BM65" s="45">
        <f t="shared" si="69"/>
        <v>0.25299158869150135</v>
      </c>
      <c r="BN65" s="45">
        <f t="shared" si="69"/>
        <v>0.29242499024950902</v>
      </c>
      <c r="BO65" s="4">
        <v>289729</v>
      </c>
    </row>
    <row r="66" spans="2:67" x14ac:dyDescent="0.25">
      <c r="B66" s="82">
        <v>3</v>
      </c>
      <c r="C66" s="4">
        <v>2331</v>
      </c>
      <c r="D66" s="4">
        <v>2065</v>
      </c>
      <c r="E66" s="4">
        <v>140</v>
      </c>
      <c r="F66" s="4">
        <v>7200</v>
      </c>
      <c r="G66" s="4">
        <v>6420</v>
      </c>
      <c r="H66" s="4">
        <v>4635</v>
      </c>
      <c r="I66" s="4">
        <v>8030</v>
      </c>
      <c r="J66" s="4">
        <v>6078</v>
      </c>
      <c r="K66" s="4">
        <v>4313</v>
      </c>
      <c r="L66" s="82">
        <v>3</v>
      </c>
      <c r="M66" s="4">
        <v>9371</v>
      </c>
      <c r="N66" s="4">
        <v>11371</v>
      </c>
      <c r="O66" s="4">
        <v>13393</v>
      </c>
      <c r="P66" s="4">
        <v>17416</v>
      </c>
      <c r="Q66" s="4">
        <v>17577</v>
      </c>
      <c r="R66" s="4">
        <v>17514</v>
      </c>
      <c r="S66" s="4">
        <v>13656</v>
      </c>
      <c r="T66" s="4">
        <v>12081</v>
      </c>
      <c r="U66" s="4">
        <v>9692</v>
      </c>
      <c r="V66" s="4">
        <v>8349</v>
      </c>
      <c r="W66" s="84">
        <v>93698.481856794635</v>
      </c>
      <c r="Y66" s="82">
        <v>3</v>
      </c>
      <c r="Z66" s="4">
        <v>1228</v>
      </c>
      <c r="AA66" s="4">
        <v>1306</v>
      </c>
      <c r="AB66" s="4">
        <v>55</v>
      </c>
      <c r="AC66" s="4">
        <v>3450</v>
      </c>
      <c r="AD66" s="4">
        <v>3173</v>
      </c>
      <c r="AE66" s="4">
        <v>2208</v>
      </c>
      <c r="AF66" s="4">
        <v>3608</v>
      </c>
      <c r="AG66" s="4">
        <v>2538</v>
      </c>
      <c r="AH66" s="4">
        <v>1783</v>
      </c>
      <c r="AI66" s="82">
        <v>3</v>
      </c>
      <c r="AJ66" s="4">
        <v>4071</v>
      </c>
      <c r="AK66" s="4">
        <v>5362</v>
      </c>
      <c r="AL66" s="4">
        <v>6626</v>
      </c>
      <c r="AM66" s="4">
        <v>8480</v>
      </c>
      <c r="AN66" s="4">
        <v>8691</v>
      </c>
      <c r="AO66" s="4">
        <v>8419</v>
      </c>
      <c r="AP66" s="4">
        <v>6764</v>
      </c>
      <c r="AQ66" s="4">
        <v>5516</v>
      </c>
      <c r="AR66" s="4">
        <v>4089</v>
      </c>
      <c r="AS66" s="4">
        <v>2991</v>
      </c>
      <c r="AT66" s="84">
        <v>148583.9041036717</v>
      </c>
      <c r="AV66" s="94">
        <v>8</v>
      </c>
      <c r="AW66" s="45">
        <f t="shared" si="71"/>
        <v>0.17457779981449265</v>
      </c>
      <c r="AX66" s="45">
        <f t="shared" si="69"/>
        <v>0.15895286660141139</v>
      </c>
      <c r="AY66" s="45">
        <f t="shared" si="69"/>
        <v>0.12507426705363897</v>
      </c>
      <c r="AZ66" s="45">
        <f t="shared" si="69"/>
        <v>0.10449534735609289</v>
      </c>
      <c r="BA66" s="45">
        <f t="shared" si="69"/>
        <v>0.11748086154056583</v>
      </c>
      <c r="BB66" s="45">
        <f t="shared" si="69"/>
        <v>0.11383483007270691</v>
      </c>
      <c r="BC66" s="45">
        <f t="shared" si="69"/>
        <v>0.11140485482126752</v>
      </c>
      <c r="BD66" s="45">
        <f t="shared" si="69"/>
        <v>0.1220330579218903</v>
      </c>
      <c r="BE66" s="45">
        <f t="shared" si="69"/>
        <v>0.19020059584617424</v>
      </c>
      <c r="BF66" s="45">
        <f t="shared" si="69"/>
        <v>0.33877958393352509</v>
      </c>
      <c r="BG66" s="45">
        <f t="shared" si="69"/>
        <v>0.29071223707325833</v>
      </c>
      <c r="BH66" s="45">
        <f t="shared" si="69"/>
        <v>0.23198890375417286</v>
      </c>
      <c r="BI66" s="45">
        <f t="shared" si="69"/>
        <v>0.19390005684902523</v>
      </c>
      <c r="BJ66" s="45">
        <f t="shared" si="69"/>
        <v>0.17178236654370749</v>
      </c>
      <c r="BK66" s="45">
        <f t="shared" si="69"/>
        <v>0.19742640615850193</v>
      </c>
      <c r="BL66" s="45">
        <f t="shared" si="69"/>
        <v>0.23453428680119512</v>
      </c>
      <c r="BM66" s="45">
        <f t="shared" si="69"/>
        <v>0.29411249268015371</v>
      </c>
      <c r="BN66" s="45">
        <f t="shared" si="69"/>
        <v>0.34232303069419928</v>
      </c>
      <c r="BO66" s="4">
        <v>467906</v>
      </c>
    </row>
    <row r="67" spans="2:67" x14ac:dyDescent="0.25">
      <c r="B67" s="82">
        <v>4</v>
      </c>
      <c r="C67" s="4">
        <v>1140</v>
      </c>
      <c r="D67" s="4">
        <v>2252</v>
      </c>
      <c r="E67" s="4">
        <v>2748</v>
      </c>
      <c r="F67" s="4">
        <v>89</v>
      </c>
      <c r="G67" s="4">
        <v>5830</v>
      </c>
      <c r="H67" s="4">
        <v>5365</v>
      </c>
      <c r="I67" s="4">
        <v>2478</v>
      </c>
      <c r="J67" s="4">
        <v>5720</v>
      </c>
      <c r="K67" s="4">
        <v>4184</v>
      </c>
      <c r="L67" s="82">
        <v>4</v>
      </c>
      <c r="M67" s="4">
        <v>7353</v>
      </c>
      <c r="N67" s="4">
        <v>8848</v>
      </c>
      <c r="O67" s="4">
        <v>9818</v>
      </c>
      <c r="P67" s="4">
        <v>12925</v>
      </c>
      <c r="Q67" s="4">
        <v>13219</v>
      </c>
      <c r="R67" s="4">
        <v>13059</v>
      </c>
      <c r="S67" s="4">
        <v>10226</v>
      </c>
      <c r="T67" s="4">
        <v>9248</v>
      </c>
      <c r="U67" s="4">
        <v>7653</v>
      </c>
      <c r="V67" s="4">
        <v>7590</v>
      </c>
      <c r="W67" s="84">
        <v>70831.252496677887</v>
      </c>
      <c r="Y67" s="82">
        <v>4</v>
      </c>
      <c r="Z67" s="4">
        <v>367</v>
      </c>
      <c r="AA67" s="4">
        <v>1351</v>
      </c>
      <c r="AB67" s="4">
        <v>1544</v>
      </c>
      <c r="AC67" s="4">
        <v>42</v>
      </c>
      <c r="AD67" s="4">
        <v>2836</v>
      </c>
      <c r="AE67" s="4">
        <v>2547</v>
      </c>
      <c r="AF67" s="4">
        <v>1159</v>
      </c>
      <c r="AG67" s="4">
        <v>2453</v>
      </c>
      <c r="AH67" s="4">
        <v>1612</v>
      </c>
      <c r="AI67" s="82">
        <v>4</v>
      </c>
      <c r="AJ67" s="4">
        <v>3253</v>
      </c>
      <c r="AK67" s="4">
        <v>4551</v>
      </c>
      <c r="AL67" s="4">
        <v>5465</v>
      </c>
      <c r="AM67" s="4">
        <v>6878</v>
      </c>
      <c r="AN67" s="4">
        <v>7316</v>
      </c>
      <c r="AO67" s="4">
        <v>7001</v>
      </c>
      <c r="AP67" s="4">
        <v>5528</v>
      </c>
      <c r="AQ67" s="4">
        <v>4684</v>
      </c>
      <c r="AR67" s="4">
        <v>3438</v>
      </c>
      <c r="AS67" s="4">
        <v>2718</v>
      </c>
      <c r="AT67" s="84">
        <v>119711.38783175312</v>
      </c>
      <c r="AV67" s="94">
        <v>9</v>
      </c>
      <c r="AW67" s="45">
        <f t="shared" si="71"/>
        <v>0.22264056257364248</v>
      </c>
      <c r="AX67" s="45">
        <f t="shared" si="69"/>
        <v>0.17379433261636321</v>
      </c>
      <c r="AY67" s="45">
        <f t="shared" si="69"/>
        <v>0.12948532065119683</v>
      </c>
      <c r="AZ67" s="45">
        <f t="shared" si="69"/>
        <v>0.10009040807800704</v>
      </c>
      <c r="BA67" s="45">
        <f t="shared" si="69"/>
        <v>8.6936614754236183E-2</v>
      </c>
      <c r="BB67" s="45">
        <f t="shared" si="69"/>
        <v>0.13169831380527472</v>
      </c>
      <c r="BC67" s="45">
        <f t="shared" si="69"/>
        <v>0.11746583182545421</v>
      </c>
      <c r="BD67" s="45">
        <f t="shared" si="69"/>
        <v>0.17285274347774915</v>
      </c>
      <c r="BE67" s="45">
        <f t="shared" si="69"/>
        <v>0.15343376088550767</v>
      </c>
      <c r="BF67" s="45">
        <f t="shared" si="69"/>
        <v>0.43421874616024347</v>
      </c>
      <c r="BG67" s="45">
        <f t="shared" si="69"/>
        <v>0.3322477465883561</v>
      </c>
      <c r="BH67" s="45">
        <f t="shared" si="69"/>
        <v>0.23657427107678736</v>
      </c>
      <c r="BI67" s="45">
        <f t="shared" si="69"/>
        <v>0.1931460588415608</v>
      </c>
      <c r="BJ67" s="45">
        <f t="shared" si="69"/>
        <v>0.16667550484310512</v>
      </c>
      <c r="BK67" s="45">
        <f t="shared" si="69"/>
        <v>0.19439030163187226</v>
      </c>
      <c r="BL67" s="45">
        <f t="shared" si="69"/>
        <v>0.23793879929277342</v>
      </c>
      <c r="BM67" s="45">
        <f t="shared" si="69"/>
        <v>0.3349871501537196</v>
      </c>
      <c r="BN67" s="45">
        <f t="shared" si="69"/>
        <v>0.43691546780036761</v>
      </c>
      <c r="BO67" s="4">
        <v>773161</v>
      </c>
    </row>
    <row r="68" spans="2:67" x14ac:dyDescent="0.25">
      <c r="B68" s="82">
        <v>5</v>
      </c>
      <c r="C68" s="4">
        <v>4040</v>
      </c>
      <c r="D68" s="4">
        <v>1447</v>
      </c>
      <c r="E68" s="4">
        <v>2500</v>
      </c>
      <c r="F68" s="4">
        <v>4637</v>
      </c>
      <c r="G68" s="4">
        <v>92</v>
      </c>
      <c r="H68" s="4">
        <v>4767</v>
      </c>
      <c r="I68" s="4">
        <v>2504</v>
      </c>
      <c r="J68" s="4">
        <v>1463</v>
      </c>
      <c r="K68" s="4">
        <v>4184</v>
      </c>
      <c r="L68" s="82">
        <v>5</v>
      </c>
      <c r="M68" s="4">
        <v>6439</v>
      </c>
      <c r="N68" s="4">
        <v>7730</v>
      </c>
      <c r="O68" s="4">
        <v>8670</v>
      </c>
      <c r="P68" s="4">
        <v>11188</v>
      </c>
      <c r="Q68" s="4">
        <v>11371</v>
      </c>
      <c r="R68" s="4">
        <v>11381</v>
      </c>
      <c r="S68" s="4">
        <v>8833</v>
      </c>
      <c r="T68" s="4">
        <v>7864</v>
      </c>
      <c r="U68" s="4">
        <v>6479</v>
      </c>
      <c r="V68" s="4">
        <v>6015</v>
      </c>
      <c r="W68" s="84">
        <v>60927.597237960916</v>
      </c>
      <c r="Y68" s="82">
        <v>5</v>
      </c>
      <c r="Z68" s="4">
        <v>1559</v>
      </c>
      <c r="AA68" s="4">
        <v>691</v>
      </c>
      <c r="AB68" s="4">
        <v>1600</v>
      </c>
      <c r="AC68" s="4">
        <v>2280</v>
      </c>
      <c r="AD68" s="4">
        <v>32</v>
      </c>
      <c r="AE68" s="4">
        <v>2278</v>
      </c>
      <c r="AF68" s="4">
        <v>1562</v>
      </c>
      <c r="AG68" s="4">
        <v>630</v>
      </c>
      <c r="AH68" s="4">
        <v>1543</v>
      </c>
      <c r="AI68" s="82">
        <v>5</v>
      </c>
      <c r="AJ68" s="4">
        <v>3065</v>
      </c>
      <c r="AK68" s="4">
        <v>4095</v>
      </c>
      <c r="AL68" s="4">
        <v>4823</v>
      </c>
      <c r="AM68" s="4">
        <v>6098</v>
      </c>
      <c r="AN68" s="4">
        <v>6429</v>
      </c>
      <c r="AO68" s="4">
        <v>6205</v>
      </c>
      <c r="AP68" s="4">
        <v>4995</v>
      </c>
      <c r="AQ68" s="4">
        <v>4087</v>
      </c>
      <c r="AR68" s="4">
        <v>3083</v>
      </c>
      <c r="AS68" s="4">
        <v>2400</v>
      </c>
      <c r="AT68" s="84">
        <v>106235.69788044076</v>
      </c>
    </row>
    <row r="69" spans="2:67" x14ac:dyDescent="0.25">
      <c r="B69" s="82">
        <v>6</v>
      </c>
      <c r="C69" s="4">
        <v>4034</v>
      </c>
      <c r="D69" s="4">
        <v>5609</v>
      </c>
      <c r="E69" s="4">
        <v>2497</v>
      </c>
      <c r="F69" s="4">
        <v>5264</v>
      </c>
      <c r="G69" s="4">
        <v>5803</v>
      </c>
      <c r="H69" s="4">
        <v>103</v>
      </c>
      <c r="I69" s="4">
        <v>2703</v>
      </c>
      <c r="J69" s="4">
        <v>2254</v>
      </c>
      <c r="K69" s="4">
        <v>1102</v>
      </c>
      <c r="L69" s="82">
        <v>6</v>
      </c>
      <c r="M69" s="4">
        <v>7669</v>
      </c>
      <c r="N69" s="4">
        <v>9242</v>
      </c>
      <c r="O69" s="4">
        <v>10200</v>
      </c>
      <c r="P69" s="4">
        <v>13047</v>
      </c>
      <c r="Q69" s="4">
        <v>13217</v>
      </c>
      <c r="R69" s="4">
        <v>13329</v>
      </c>
      <c r="S69" s="4">
        <v>10003</v>
      </c>
      <c r="T69" s="4">
        <v>9022</v>
      </c>
      <c r="U69" s="4">
        <v>7610</v>
      </c>
      <c r="V69" s="4">
        <v>7516</v>
      </c>
      <c r="W69" s="84">
        <v>71092.751359415633</v>
      </c>
      <c r="Y69" s="82">
        <v>6</v>
      </c>
      <c r="Z69" s="4">
        <v>1643</v>
      </c>
      <c r="AA69" s="4">
        <v>2495</v>
      </c>
      <c r="AB69" s="4">
        <v>1087</v>
      </c>
      <c r="AC69" s="4">
        <v>2590</v>
      </c>
      <c r="AD69" s="4">
        <v>2878</v>
      </c>
      <c r="AE69" s="4">
        <v>37</v>
      </c>
      <c r="AF69" s="4">
        <v>1636</v>
      </c>
      <c r="AG69" s="4">
        <v>1342</v>
      </c>
      <c r="AH69" s="4">
        <v>393</v>
      </c>
      <c r="AI69" s="82">
        <v>6</v>
      </c>
      <c r="AJ69" s="4">
        <v>3540</v>
      </c>
      <c r="AK69" s="4">
        <v>4539</v>
      </c>
      <c r="AL69" s="4">
        <v>5601</v>
      </c>
      <c r="AM69" s="4">
        <v>6987</v>
      </c>
      <c r="AN69" s="4">
        <v>7173</v>
      </c>
      <c r="AO69" s="4">
        <v>7091</v>
      </c>
      <c r="AP69" s="4">
        <v>5410</v>
      </c>
      <c r="AQ69" s="4">
        <v>4507</v>
      </c>
      <c r="AR69" s="4">
        <v>3486</v>
      </c>
      <c r="AS69" s="4">
        <v>2626</v>
      </c>
      <c r="AT69" s="84">
        <v>120299.37759636856</v>
      </c>
    </row>
    <row r="70" spans="2:67" x14ac:dyDescent="0.25">
      <c r="B70" s="82">
        <v>7</v>
      </c>
      <c r="C70" s="4">
        <v>4260</v>
      </c>
      <c r="D70" s="4">
        <v>6150</v>
      </c>
      <c r="E70" s="4">
        <v>7882</v>
      </c>
      <c r="F70" s="4">
        <v>4617</v>
      </c>
      <c r="G70" s="4">
        <v>6592</v>
      </c>
      <c r="H70" s="4">
        <v>7102</v>
      </c>
      <c r="I70" s="4">
        <v>131</v>
      </c>
      <c r="J70" s="4">
        <v>2165</v>
      </c>
      <c r="K70" s="4">
        <v>2208</v>
      </c>
      <c r="L70" s="82">
        <v>7</v>
      </c>
      <c r="M70" s="4">
        <v>9463</v>
      </c>
      <c r="N70" s="4">
        <v>11661</v>
      </c>
      <c r="O70" s="4">
        <v>13301</v>
      </c>
      <c r="P70" s="4">
        <v>17238</v>
      </c>
      <c r="Q70" s="4">
        <v>17244</v>
      </c>
      <c r="R70" s="4">
        <v>17055</v>
      </c>
      <c r="S70" s="4">
        <v>13281</v>
      </c>
      <c r="T70" s="4">
        <v>11564</v>
      </c>
      <c r="U70" s="4">
        <v>9401</v>
      </c>
      <c r="V70" s="4">
        <v>8366</v>
      </c>
      <c r="W70" s="84">
        <v>92633.378973284533</v>
      </c>
      <c r="Y70" s="82">
        <v>7</v>
      </c>
      <c r="Z70" s="4">
        <v>1718</v>
      </c>
      <c r="AA70" s="4">
        <v>2485</v>
      </c>
      <c r="AB70" s="4">
        <v>3581</v>
      </c>
      <c r="AC70" s="4">
        <v>2111</v>
      </c>
      <c r="AD70" s="4">
        <v>3121</v>
      </c>
      <c r="AE70" s="4">
        <v>3457</v>
      </c>
      <c r="AF70" s="4">
        <v>56</v>
      </c>
      <c r="AG70" s="4">
        <v>1358</v>
      </c>
      <c r="AH70" s="4">
        <v>1137</v>
      </c>
      <c r="AI70" s="82">
        <v>7</v>
      </c>
      <c r="AJ70" s="4">
        <v>3961</v>
      </c>
      <c r="AK70" s="4">
        <v>5475</v>
      </c>
      <c r="AL70" s="4">
        <v>6724</v>
      </c>
      <c r="AM70" s="4">
        <v>8498</v>
      </c>
      <c r="AN70" s="4">
        <v>8779</v>
      </c>
      <c r="AO70" s="4">
        <v>8482</v>
      </c>
      <c r="AP70" s="4">
        <v>6783</v>
      </c>
      <c r="AQ70" s="4">
        <v>5494</v>
      </c>
      <c r="AR70" s="4">
        <v>3952</v>
      </c>
      <c r="AS70" s="4">
        <v>2835</v>
      </c>
      <c r="AT70" s="84">
        <v>147934.89653329429</v>
      </c>
    </row>
    <row r="71" spans="2:67" x14ac:dyDescent="0.25">
      <c r="B71" s="82">
        <v>8</v>
      </c>
      <c r="C71" s="4">
        <v>8226</v>
      </c>
      <c r="D71" s="4">
        <v>9214</v>
      </c>
      <c r="E71" s="4">
        <v>12030</v>
      </c>
      <c r="F71" s="4">
        <v>17335</v>
      </c>
      <c r="G71" s="4">
        <v>8890</v>
      </c>
      <c r="H71" s="4">
        <v>10704</v>
      </c>
      <c r="I71" s="4">
        <v>10080</v>
      </c>
      <c r="J71" s="4">
        <v>257</v>
      </c>
      <c r="K71" s="4">
        <v>2947</v>
      </c>
      <c r="L71" s="82">
        <v>8</v>
      </c>
      <c r="M71" s="4">
        <v>16087</v>
      </c>
      <c r="N71" s="4">
        <v>20218</v>
      </c>
      <c r="O71" s="4">
        <v>23663</v>
      </c>
      <c r="P71" s="4">
        <v>30151</v>
      </c>
      <c r="Q71" s="4">
        <v>30291</v>
      </c>
      <c r="R71" s="4">
        <v>29570</v>
      </c>
      <c r="S71" s="4">
        <v>23836</v>
      </c>
      <c r="T71" s="4">
        <v>19943</v>
      </c>
      <c r="U71" s="4">
        <v>15626</v>
      </c>
      <c r="V71" s="4">
        <v>13364</v>
      </c>
      <c r="W71" s="84">
        <v>165105.68696346902</v>
      </c>
      <c r="Y71" s="82">
        <v>8</v>
      </c>
      <c r="Z71" s="4">
        <v>2470</v>
      </c>
      <c r="AA71" s="4">
        <v>2830</v>
      </c>
      <c r="AB71" s="4">
        <v>3687</v>
      </c>
      <c r="AC71" s="4">
        <v>5309</v>
      </c>
      <c r="AD71" s="4">
        <v>3038</v>
      </c>
      <c r="AE71" s="4">
        <v>3655</v>
      </c>
      <c r="AF71" s="4">
        <v>3465</v>
      </c>
      <c r="AG71" s="4">
        <v>45</v>
      </c>
      <c r="AH71" s="4">
        <v>1172</v>
      </c>
      <c r="AI71" s="82">
        <v>8</v>
      </c>
      <c r="AJ71" s="4">
        <v>4719</v>
      </c>
      <c r="AK71" s="4">
        <v>6311</v>
      </c>
      <c r="AL71" s="4">
        <v>7922</v>
      </c>
      <c r="AM71" s="4">
        <v>10081</v>
      </c>
      <c r="AN71" s="4">
        <v>10314</v>
      </c>
      <c r="AO71" s="4">
        <v>10053</v>
      </c>
      <c r="AP71" s="4">
        <v>7927</v>
      </c>
      <c r="AQ71" s="4">
        <v>6406</v>
      </c>
      <c r="AR71" s="4">
        <v>4723</v>
      </c>
      <c r="AS71" s="4">
        <v>3230</v>
      </c>
      <c r="AT71" s="84">
        <v>180015.47016875938</v>
      </c>
    </row>
    <row r="72" spans="2:67" x14ac:dyDescent="0.25">
      <c r="B72" s="82">
        <v>9</v>
      </c>
      <c r="C72" s="4">
        <v>12443</v>
      </c>
      <c r="D72" s="4">
        <v>16432</v>
      </c>
      <c r="E72" s="4">
        <v>17204</v>
      </c>
      <c r="F72" s="4">
        <v>25364</v>
      </c>
      <c r="G72" s="4">
        <v>25761</v>
      </c>
      <c r="H72" s="4">
        <v>14499</v>
      </c>
      <c r="I72" s="4">
        <v>18744</v>
      </c>
      <c r="J72" s="4">
        <v>14426</v>
      </c>
      <c r="K72" s="4">
        <v>606</v>
      </c>
      <c r="L72" s="82">
        <v>9</v>
      </c>
      <c r="M72" s="4">
        <v>24917</v>
      </c>
      <c r="N72" s="4">
        <v>32727</v>
      </c>
      <c r="O72" s="4">
        <v>38625</v>
      </c>
      <c r="P72" s="4">
        <v>48314</v>
      </c>
      <c r="Q72" s="4">
        <v>49665</v>
      </c>
      <c r="R72" s="4">
        <v>48174</v>
      </c>
      <c r="S72" s="4">
        <v>38255</v>
      </c>
      <c r="T72" s="4">
        <v>32801</v>
      </c>
      <c r="U72" s="4">
        <v>24604</v>
      </c>
      <c r="V72" s="4">
        <v>19836</v>
      </c>
      <c r="W72" s="84">
        <v>274817.83508474438</v>
      </c>
      <c r="Y72" s="82">
        <v>9</v>
      </c>
      <c r="Z72" s="4">
        <v>2450</v>
      </c>
      <c r="AA72" s="4">
        <v>3349</v>
      </c>
      <c r="AB72" s="4">
        <v>3765</v>
      </c>
      <c r="AC72" s="4">
        <v>5049</v>
      </c>
      <c r="AD72" s="4">
        <v>5420</v>
      </c>
      <c r="AE72" s="4">
        <v>3420</v>
      </c>
      <c r="AF72" s="4">
        <v>3916</v>
      </c>
      <c r="AG72" s="4">
        <v>3246</v>
      </c>
      <c r="AH72" s="4">
        <v>83</v>
      </c>
      <c r="AI72" s="82">
        <v>9</v>
      </c>
      <c r="AJ72" s="4">
        <v>4975</v>
      </c>
      <c r="AK72" s="4">
        <v>6937</v>
      </c>
      <c r="AL72" s="4">
        <v>8410</v>
      </c>
      <c r="AM72" s="4">
        <v>10824</v>
      </c>
      <c r="AN72" s="4">
        <v>11183</v>
      </c>
      <c r="AO72" s="4">
        <v>10728</v>
      </c>
      <c r="AP72" s="4">
        <v>8615</v>
      </c>
      <c r="AQ72" s="4">
        <v>6847</v>
      </c>
      <c r="AR72" s="4">
        <v>4954</v>
      </c>
      <c r="AS72" s="4">
        <v>3442</v>
      </c>
      <c r="AT72" s="84">
        <v>198979.06458981585</v>
      </c>
    </row>
    <row r="74" spans="2:67" ht="15" customHeight="1" x14ac:dyDescent="0.25">
      <c r="B74" s="101" t="s">
        <v>401</v>
      </c>
      <c r="C74" s="95" t="s">
        <v>397</v>
      </c>
      <c r="D74" s="95"/>
      <c r="E74" s="95"/>
      <c r="F74" s="95"/>
      <c r="G74" s="95"/>
      <c r="H74" s="95"/>
      <c r="I74" s="95"/>
      <c r="J74" s="95"/>
      <c r="K74" s="95"/>
      <c r="L74" s="101" t="s">
        <v>401</v>
      </c>
      <c r="M74" s="95" t="s">
        <v>398</v>
      </c>
      <c r="N74" s="95"/>
      <c r="O74" s="95"/>
      <c r="P74" s="95"/>
      <c r="Q74" s="95"/>
      <c r="R74" s="95"/>
      <c r="S74" s="95"/>
      <c r="T74" s="95"/>
      <c r="U74" s="95"/>
      <c r="V74" s="95"/>
      <c r="Y74" s="101" t="s">
        <v>403</v>
      </c>
      <c r="Z74" s="95" t="s">
        <v>397</v>
      </c>
      <c r="AA74" s="95"/>
      <c r="AB74" s="95"/>
      <c r="AC74" s="95"/>
      <c r="AD74" s="95"/>
      <c r="AE74" s="95"/>
      <c r="AF74" s="95"/>
      <c r="AG74" s="95"/>
      <c r="AH74" s="95"/>
      <c r="AI74" s="101" t="s">
        <v>403</v>
      </c>
      <c r="AJ74" s="95" t="s">
        <v>398</v>
      </c>
      <c r="AK74" s="95"/>
      <c r="AL74" s="95"/>
      <c r="AM74" s="95"/>
      <c r="AN74" s="95"/>
      <c r="AO74" s="95"/>
      <c r="AP74" s="95"/>
      <c r="AQ74" s="95"/>
      <c r="AR74" s="95"/>
      <c r="AS74" s="95"/>
    </row>
    <row r="75" spans="2:67" x14ac:dyDescent="0.25">
      <c r="B75" s="101"/>
      <c r="C75" s="82">
        <v>1</v>
      </c>
      <c r="D75" s="82">
        <v>2</v>
      </c>
      <c r="E75" s="82">
        <v>3</v>
      </c>
      <c r="F75" s="82">
        <v>4</v>
      </c>
      <c r="G75" s="82">
        <v>5</v>
      </c>
      <c r="H75" s="82">
        <v>6</v>
      </c>
      <c r="I75" s="82">
        <v>7</v>
      </c>
      <c r="J75" s="82">
        <v>8</v>
      </c>
      <c r="K75" s="82">
        <v>9</v>
      </c>
      <c r="L75" s="101"/>
      <c r="M75" s="82">
        <v>1</v>
      </c>
      <c r="N75" s="82">
        <v>2</v>
      </c>
      <c r="O75" s="82">
        <v>3</v>
      </c>
      <c r="P75" s="82">
        <v>4</v>
      </c>
      <c r="Q75" s="82">
        <v>5</v>
      </c>
      <c r="R75" s="82">
        <v>6</v>
      </c>
      <c r="S75" s="82">
        <v>7</v>
      </c>
      <c r="T75" s="82">
        <v>8</v>
      </c>
      <c r="U75" s="82">
        <v>9</v>
      </c>
      <c r="V75" s="82" t="s">
        <v>4</v>
      </c>
      <c r="Y75" s="101"/>
      <c r="Z75" s="82">
        <v>1</v>
      </c>
      <c r="AA75" s="82">
        <v>2</v>
      </c>
      <c r="AB75" s="82">
        <v>3</v>
      </c>
      <c r="AC75" s="82">
        <v>4</v>
      </c>
      <c r="AD75" s="82">
        <v>5</v>
      </c>
      <c r="AE75" s="82">
        <v>6</v>
      </c>
      <c r="AF75" s="82">
        <v>7</v>
      </c>
      <c r="AG75" s="82">
        <v>8</v>
      </c>
      <c r="AH75" s="82">
        <v>9</v>
      </c>
      <c r="AI75" s="101"/>
      <c r="AJ75" s="82">
        <v>1</v>
      </c>
      <c r="AK75" s="82">
        <v>2</v>
      </c>
      <c r="AL75" s="82">
        <v>3</v>
      </c>
      <c r="AM75" s="82">
        <v>4</v>
      </c>
      <c r="AN75" s="82">
        <v>5</v>
      </c>
      <c r="AO75" s="82">
        <v>6</v>
      </c>
      <c r="AP75" s="82">
        <v>7</v>
      </c>
      <c r="AQ75" s="82">
        <v>8</v>
      </c>
      <c r="AR75" s="82">
        <v>9</v>
      </c>
      <c r="AS75" s="82" t="s">
        <v>4</v>
      </c>
    </row>
    <row r="76" spans="2:67" x14ac:dyDescent="0.25">
      <c r="B76" s="82">
        <v>1</v>
      </c>
      <c r="C76" s="3">
        <f t="shared" ref="C76:K76" si="72">C64/$W64</f>
        <v>2.2080224117470154E-3</v>
      </c>
      <c r="D76" s="3">
        <f t="shared" si="72"/>
        <v>5.1597617012968715E-2</v>
      </c>
      <c r="E76" s="3">
        <f t="shared" si="72"/>
        <v>6.7357331804505108E-2</v>
      </c>
      <c r="F76" s="3">
        <f t="shared" si="72"/>
        <v>5.2316760155256208E-2</v>
      </c>
      <c r="G76" s="3">
        <f t="shared" si="72"/>
        <v>9.4196910285757288E-2</v>
      </c>
      <c r="H76" s="3">
        <f t="shared" si="72"/>
        <v>9.2556252061644126E-2</v>
      </c>
      <c r="I76" s="3">
        <f t="shared" si="72"/>
        <v>6.2298033316050411E-2</v>
      </c>
      <c r="J76" s="3">
        <f t="shared" si="72"/>
        <v>5.9453984808611943E-2</v>
      </c>
      <c r="K76" s="3">
        <f t="shared" si="72"/>
        <v>4.5916747567361013E-2</v>
      </c>
      <c r="L76" s="82">
        <v>1</v>
      </c>
      <c r="M76" s="3">
        <f t="shared" ref="M76:V76" si="73">M64/$W64</f>
        <v>8.9115929089494922E-2</v>
      </c>
      <c r="N76" s="3">
        <f t="shared" si="73"/>
        <v>0.11721671840822617</v>
      </c>
      <c r="O76" s="3">
        <f t="shared" si="73"/>
        <v>0.13995826511383005</v>
      </c>
      <c r="P76" s="3">
        <f t="shared" si="73"/>
        <v>0.17488187982270592</v>
      </c>
      <c r="Q76" s="3">
        <f t="shared" si="73"/>
        <v>0.18033869462096777</v>
      </c>
      <c r="R76" s="3">
        <f t="shared" si="73"/>
        <v>0.17766088020672141</v>
      </c>
      <c r="S76" s="3">
        <f t="shared" si="73"/>
        <v>0.14053647065536773</v>
      </c>
      <c r="T76" s="3">
        <f t="shared" si="73"/>
        <v>0.11986562254539568</v>
      </c>
      <c r="U76" s="3">
        <f t="shared" si="73"/>
        <v>9.0792725159954207E-2</v>
      </c>
      <c r="V76" s="3">
        <f t="shared" si="73"/>
        <v>7.3479082975535293E-2</v>
      </c>
      <c r="Y76" s="82">
        <v>1</v>
      </c>
      <c r="Z76" s="3">
        <f t="shared" ref="Z76:AH76" si="74">Z64/$W64</f>
        <v>2.7826141686500852E-4</v>
      </c>
      <c r="AA76" s="3">
        <f t="shared" si="74"/>
        <v>1.1791779262734061E-2</v>
      </c>
      <c r="AB76" s="3">
        <f t="shared" si="74"/>
        <v>1.4082918721077118E-2</v>
      </c>
      <c r="AC76" s="3">
        <f t="shared" si="74"/>
        <v>1.2557901605271487E-2</v>
      </c>
      <c r="AD76" s="3">
        <f t="shared" si="74"/>
        <v>2.0276945584799515E-2</v>
      </c>
      <c r="AE76" s="3">
        <f t="shared" si="74"/>
        <v>1.8943459054628242E-2</v>
      </c>
      <c r="AF76" s="3">
        <f t="shared" si="74"/>
        <v>1.4411773122826673E-2</v>
      </c>
      <c r="AG76" s="3">
        <f t="shared" si="74"/>
        <v>1.2622949728694476E-2</v>
      </c>
      <c r="AH76" s="3">
        <f t="shared" si="74"/>
        <v>8.9585721091994287E-3</v>
      </c>
      <c r="AI76" s="82">
        <v>1</v>
      </c>
      <c r="AJ76" s="3">
        <f t="shared" ref="AJ76:AS76" si="75">AJ64/$W64</f>
        <v>1.7761751479110608E-2</v>
      </c>
      <c r="AK76" s="3">
        <f t="shared" si="75"/>
        <v>2.4671307700485885E-2</v>
      </c>
      <c r="AL76" s="3">
        <f t="shared" si="75"/>
        <v>3.0290742807305211E-2</v>
      </c>
      <c r="AM76" s="3">
        <f t="shared" si="75"/>
        <v>3.8479578789332607E-2</v>
      </c>
      <c r="AN76" s="3">
        <f t="shared" si="75"/>
        <v>4.026117461419558E-2</v>
      </c>
      <c r="AO76" s="3">
        <f t="shared" si="75"/>
        <v>3.8692792082774624E-2</v>
      </c>
      <c r="AP76" s="3">
        <f t="shared" si="75"/>
        <v>3.1132754627169457E-2</v>
      </c>
      <c r="AQ76" s="3">
        <f t="shared" si="75"/>
        <v>2.4750810962447314E-2</v>
      </c>
      <c r="AR76" s="3">
        <f t="shared" si="75"/>
        <v>1.7844868525706648E-2</v>
      </c>
      <c r="AS76" s="3">
        <f t="shared" si="75"/>
        <v>1.1820689539810945E-2</v>
      </c>
    </row>
    <row r="77" spans="2:67" x14ac:dyDescent="0.25">
      <c r="B77" s="82">
        <v>2</v>
      </c>
      <c r="C77" s="3">
        <f t="shared" ref="C77:K77" si="76">C65/$W65</f>
        <v>1.7044040798568947E-2</v>
      </c>
      <c r="D77" s="3">
        <f t="shared" si="76"/>
        <v>1.4713847764797011E-3</v>
      </c>
      <c r="E77" s="3">
        <f t="shared" si="76"/>
        <v>6.0554990617325825E-2</v>
      </c>
      <c r="F77" s="3">
        <f t="shared" si="76"/>
        <v>6.5413563205783287E-2</v>
      </c>
      <c r="G77" s="3">
        <f t="shared" si="76"/>
        <v>5.381064325411479E-2</v>
      </c>
      <c r="H77" s="3">
        <f t="shared" si="76"/>
        <v>0.10395783869740256</v>
      </c>
      <c r="I77" s="3">
        <f t="shared" si="76"/>
        <v>7.4440058385575089E-2</v>
      </c>
      <c r="J77" s="3">
        <f t="shared" si="76"/>
        <v>5.502378498819193E-2</v>
      </c>
      <c r="K77" s="3">
        <f t="shared" si="76"/>
        <v>4.9750822401460594E-2</v>
      </c>
      <c r="L77" s="82">
        <v>2</v>
      </c>
      <c r="M77" s="3">
        <f t="shared" ref="M77:V77" si="77">M65/$W65</f>
        <v>9.4571004388676966E-2</v>
      </c>
      <c r="N77" s="3">
        <f t="shared" si="77"/>
        <v>0.12109796993035386</v>
      </c>
      <c r="O77" s="3">
        <f t="shared" si="77"/>
        <v>0.14271831766638213</v>
      </c>
      <c r="P77" s="3">
        <f t="shared" si="77"/>
        <v>0.18104038402849221</v>
      </c>
      <c r="Q77" s="3">
        <f t="shared" si="77"/>
        <v>0.18323845271498843</v>
      </c>
      <c r="R77" s="3">
        <f t="shared" si="77"/>
        <v>0.18295018141184138</v>
      </c>
      <c r="S77" s="3">
        <f t="shared" si="77"/>
        <v>0.14444193983311548</v>
      </c>
      <c r="T77" s="3">
        <f t="shared" si="77"/>
        <v>0.12299575600940522</v>
      </c>
      <c r="U77" s="3">
        <f t="shared" si="77"/>
        <v>9.7201480029893733E-2</v>
      </c>
      <c r="V77" s="3">
        <f t="shared" si="77"/>
        <v>8.0025314884049056E-2</v>
      </c>
      <c r="Y77" s="82">
        <v>2</v>
      </c>
      <c r="Z77" s="3">
        <f t="shared" ref="Z77:AH77" si="78">Z65/$W65</f>
        <v>7.66321214199224E-3</v>
      </c>
      <c r="AA77" s="3">
        <f t="shared" si="78"/>
        <v>3.0028260744483697E-4</v>
      </c>
      <c r="AB77" s="3">
        <f t="shared" si="78"/>
        <v>2.0515307740631261E-2</v>
      </c>
      <c r="AC77" s="3">
        <f t="shared" si="78"/>
        <v>2.2220912950917937E-2</v>
      </c>
      <c r="AD77" s="3">
        <f t="shared" si="78"/>
        <v>1.8125058185370361E-2</v>
      </c>
      <c r="AE77" s="3">
        <f t="shared" si="78"/>
        <v>3.1841967693450511E-2</v>
      </c>
      <c r="AF77" s="3">
        <f t="shared" si="78"/>
        <v>2.1758477735452888E-2</v>
      </c>
      <c r="AG77" s="3">
        <f t="shared" si="78"/>
        <v>1.7140131232951297E-2</v>
      </c>
      <c r="AH77" s="3">
        <f t="shared" si="78"/>
        <v>1.4401553853054382E-2</v>
      </c>
      <c r="AI77" s="82">
        <v>2</v>
      </c>
      <c r="AJ77" s="3">
        <f t="shared" ref="AJ77:AS77" si="79">AJ65/$W65</f>
        <v>2.7674045102116178E-2</v>
      </c>
      <c r="AK77" s="3">
        <f t="shared" si="79"/>
        <v>3.784161419019836E-2</v>
      </c>
      <c r="AL77" s="3">
        <f t="shared" si="79"/>
        <v>4.7684878062240116E-2</v>
      </c>
      <c r="AM77" s="3">
        <f t="shared" si="79"/>
        <v>5.8975504102165982E-2</v>
      </c>
      <c r="AN77" s="3">
        <f t="shared" si="79"/>
        <v>6.1617991047680551E-2</v>
      </c>
      <c r="AO77" s="3">
        <f t="shared" si="79"/>
        <v>6.130569713593792E-2</v>
      </c>
      <c r="AP77" s="3">
        <f t="shared" si="79"/>
        <v>4.7913092843898192E-2</v>
      </c>
      <c r="AQ77" s="3">
        <f t="shared" si="79"/>
        <v>3.8742462012532869E-2</v>
      </c>
      <c r="AR77" s="3">
        <f t="shared" si="79"/>
        <v>2.894123770553339E-2</v>
      </c>
      <c r="AS77" s="3">
        <f t="shared" si="79"/>
        <v>1.9296160354405224E-2</v>
      </c>
    </row>
    <row r="78" spans="2:67" x14ac:dyDescent="0.25">
      <c r="B78" s="82">
        <v>3</v>
      </c>
      <c r="C78" s="3">
        <f t="shared" ref="C78:K78" si="80">C66/$W66</f>
        <v>2.4877670948421724E-2</v>
      </c>
      <c r="D78" s="3">
        <f t="shared" si="80"/>
        <v>2.2038777566920149E-2</v>
      </c>
      <c r="E78" s="3">
        <f t="shared" si="80"/>
        <v>1.4941544113166202E-3</v>
      </c>
      <c r="F78" s="3">
        <f t="shared" si="80"/>
        <v>7.6842226867711888E-2</v>
      </c>
      <c r="G78" s="3">
        <f t="shared" si="80"/>
        <v>6.8517652290376443E-2</v>
      </c>
      <c r="H78" s="3">
        <f t="shared" si="80"/>
        <v>4.9467183546089533E-2</v>
      </c>
      <c r="I78" s="3">
        <f t="shared" si="80"/>
        <v>8.5700428020517569E-2</v>
      </c>
      <c r="J78" s="3">
        <f t="shared" si="80"/>
        <v>6.4867646514160118E-2</v>
      </c>
      <c r="K78" s="3">
        <f t="shared" si="80"/>
        <v>4.6030628400061308E-2</v>
      </c>
      <c r="L78" s="82">
        <v>3</v>
      </c>
      <c r="M78" s="3">
        <f t="shared" ref="M78:V78" si="81">M66/$W66</f>
        <v>0.10001229277462891</v>
      </c>
      <c r="N78" s="3">
        <f t="shared" si="81"/>
        <v>0.12135735579343777</v>
      </c>
      <c r="O78" s="3">
        <f t="shared" si="81"/>
        <v>0.14293721450545352</v>
      </c>
      <c r="P78" s="3">
        <f t="shared" si="81"/>
        <v>0.18587280876778756</v>
      </c>
      <c r="Q78" s="3">
        <f t="shared" si="81"/>
        <v>0.18759108634080165</v>
      </c>
      <c r="R78" s="3">
        <f t="shared" si="81"/>
        <v>0.18691871685570918</v>
      </c>
      <c r="S78" s="3">
        <f t="shared" si="81"/>
        <v>0.14574409029242688</v>
      </c>
      <c r="T78" s="3">
        <f t="shared" si="81"/>
        <v>0.12893485316511491</v>
      </c>
      <c r="U78" s="3">
        <f t="shared" si="81"/>
        <v>0.10343817538914774</v>
      </c>
      <c r="V78" s="3">
        <f t="shared" si="81"/>
        <v>8.910496557201758E-2</v>
      </c>
      <c r="Y78" s="82">
        <v>3</v>
      </c>
      <c r="Z78" s="3">
        <f t="shared" ref="Z78:AH78" si="82">Z66/$W66</f>
        <v>1.310586869354864E-2</v>
      </c>
      <c r="AA78" s="3">
        <f t="shared" si="82"/>
        <v>1.3938326151282186E-2</v>
      </c>
      <c r="AB78" s="3">
        <f t="shared" si="82"/>
        <v>5.8698923301724363E-4</v>
      </c>
      <c r="AC78" s="3">
        <f t="shared" si="82"/>
        <v>3.6820233707445284E-2</v>
      </c>
      <c r="AD78" s="3">
        <f t="shared" si="82"/>
        <v>3.3863942479340256E-2</v>
      </c>
      <c r="AE78" s="3">
        <f t="shared" si="82"/>
        <v>2.356494957276498E-2</v>
      </c>
      <c r="AF78" s="3">
        <f t="shared" si="82"/>
        <v>3.8506493685931183E-2</v>
      </c>
      <c r="AG78" s="3">
        <f t="shared" si="82"/>
        <v>2.7086884970868443E-2</v>
      </c>
      <c r="AH78" s="3">
        <f t="shared" si="82"/>
        <v>1.9029123681268099E-2</v>
      </c>
      <c r="AI78" s="82">
        <v>3</v>
      </c>
      <c r="AJ78" s="3">
        <f t="shared" ref="AJ78:AS78" si="83">AJ66/$W66</f>
        <v>4.3447875774785434E-2</v>
      </c>
      <c r="AK78" s="3">
        <f t="shared" si="83"/>
        <v>5.7226113953426548E-2</v>
      </c>
      <c r="AL78" s="3">
        <f t="shared" si="83"/>
        <v>7.0716193781313746E-2</v>
      </c>
      <c r="AM78" s="3">
        <f t="shared" si="83"/>
        <v>9.0503067199749557E-2</v>
      </c>
      <c r="AN78" s="3">
        <f t="shared" si="83"/>
        <v>9.2754971348233892E-2</v>
      </c>
      <c r="AO78" s="3">
        <f t="shared" si="83"/>
        <v>8.9852042777675889E-2</v>
      </c>
      <c r="AP78" s="3">
        <f t="shared" si="83"/>
        <v>7.2189003129611559E-2</v>
      </c>
      <c r="AQ78" s="3">
        <f t="shared" si="83"/>
        <v>5.8869683805874831E-2</v>
      </c>
      <c r="AR78" s="3">
        <f t="shared" si="83"/>
        <v>4.3639981341954709E-2</v>
      </c>
      <c r="AS78" s="3">
        <f t="shared" si="83"/>
        <v>3.1921541744628648E-2</v>
      </c>
    </row>
    <row r="79" spans="2:67" x14ac:dyDescent="0.25">
      <c r="B79" s="82">
        <v>4</v>
      </c>
      <c r="C79" s="3">
        <f t="shared" ref="C79:K79" si="84">C67/$W67</f>
        <v>1.6094590450076652E-2</v>
      </c>
      <c r="D79" s="3">
        <f t="shared" si="84"/>
        <v>3.1793875169800548E-2</v>
      </c>
      <c r="E79" s="3">
        <f t="shared" si="84"/>
        <v>3.8796433821763718E-2</v>
      </c>
      <c r="F79" s="3">
        <f t="shared" si="84"/>
        <v>1.256507500049844E-3</v>
      </c>
      <c r="G79" s="3">
        <f t="shared" si="84"/>
        <v>8.2308300284163929E-2</v>
      </c>
      <c r="H79" s="3">
        <f t="shared" si="84"/>
        <v>7.5743401547948452E-2</v>
      </c>
      <c r="I79" s="3">
        <f t="shared" si="84"/>
        <v>3.4984557136219251E-2</v>
      </c>
      <c r="J79" s="3">
        <f t="shared" si="84"/>
        <v>8.0755313486349525E-2</v>
      </c>
      <c r="K79" s="3">
        <f t="shared" si="84"/>
        <v>5.9069970564140976E-2</v>
      </c>
      <c r="L79" s="82">
        <v>4</v>
      </c>
      <c r="M79" s="3">
        <f t="shared" ref="M79:V79" si="85">M67/$W67</f>
        <v>0.10381010840299441</v>
      </c>
      <c r="N79" s="3">
        <f t="shared" si="85"/>
        <v>0.12491661079147212</v>
      </c>
      <c r="O79" s="3">
        <f t="shared" si="85"/>
        <v>0.13861113073583559</v>
      </c>
      <c r="P79" s="3">
        <f t="shared" si="85"/>
        <v>0.18247594874319362</v>
      </c>
      <c r="Q79" s="3">
        <f t="shared" si="85"/>
        <v>0.18662665891189761</v>
      </c>
      <c r="R79" s="3">
        <f t="shared" si="85"/>
        <v>0.18436776902416754</v>
      </c>
      <c r="S79" s="3">
        <f t="shared" si="85"/>
        <v>0.14437129994954723</v>
      </c>
      <c r="T79" s="3">
        <f t="shared" si="85"/>
        <v>0.13056383551079725</v>
      </c>
      <c r="U79" s="3">
        <f t="shared" si="85"/>
        <v>0.10804552694248827</v>
      </c>
      <c r="V79" s="3">
        <f t="shared" si="85"/>
        <v>0.10715608904919456</v>
      </c>
      <c r="Y79" s="82">
        <v>4</v>
      </c>
      <c r="Z79" s="3">
        <f t="shared" ref="Z79:AH79" si="86">Z67/$W67</f>
        <v>5.1813286799808171E-3</v>
      </c>
      <c r="AA79" s="3">
        <f t="shared" si="86"/>
        <v>1.9073501489520663E-2</v>
      </c>
      <c r="AB79" s="3">
        <f t="shared" si="86"/>
        <v>2.1798287416595046E-2</v>
      </c>
      <c r="AC79" s="3">
        <f t="shared" si="86"/>
        <v>5.9295859552913987E-4</v>
      </c>
      <c r="AD79" s="3">
        <f t="shared" si="86"/>
        <v>4.0038823260015254E-2</v>
      </c>
      <c r="AE79" s="3">
        <f t="shared" si="86"/>
        <v>3.5958703400302834E-2</v>
      </c>
      <c r="AF79" s="3">
        <f t="shared" si="86"/>
        <v>1.6362833624244597E-2</v>
      </c>
      <c r="AG79" s="3">
        <f t="shared" si="86"/>
        <v>3.4631605591261432E-2</v>
      </c>
      <c r="AH79" s="3">
        <f t="shared" si="86"/>
        <v>2.275831561888032E-2</v>
      </c>
      <c r="AI79" s="82">
        <v>4</v>
      </c>
      <c r="AJ79" s="3">
        <f t="shared" ref="AJ79:AS79" si="87">AJ67/$W67</f>
        <v>4.5926055029911712E-2</v>
      </c>
      <c r="AK79" s="3">
        <f t="shared" si="87"/>
        <v>6.425129924412179E-2</v>
      </c>
      <c r="AL79" s="3">
        <f t="shared" si="87"/>
        <v>7.7155207727779743E-2</v>
      </c>
      <c r="AM79" s="3">
        <f t="shared" si="87"/>
        <v>9.7104029048795809E-2</v>
      </c>
      <c r="AN79" s="3">
        <f t="shared" si="87"/>
        <v>0.10328774011645683</v>
      </c>
      <c r="AO79" s="3">
        <f t="shared" si="87"/>
        <v>9.8840550649988285E-2</v>
      </c>
      <c r="AP79" s="3">
        <f t="shared" si="87"/>
        <v>7.8044645621073452E-2</v>
      </c>
      <c r="AQ79" s="3">
        <f t="shared" si="87"/>
        <v>6.6129001463297407E-2</v>
      </c>
      <c r="AR79" s="3">
        <f t="shared" si="87"/>
        <v>4.8537896462599588E-2</v>
      </c>
      <c r="AS79" s="3">
        <f t="shared" si="87"/>
        <v>3.8372891967814335E-2</v>
      </c>
    </row>
    <row r="80" spans="2:67" x14ac:dyDescent="0.25">
      <c r="B80" s="82">
        <v>5</v>
      </c>
      <c r="C80" s="3">
        <f t="shared" ref="C80:K80" si="88">C68/$W68</f>
        <v>6.6308211436949288E-2</v>
      </c>
      <c r="D80" s="3">
        <f t="shared" si="88"/>
        <v>2.3749500482491491E-2</v>
      </c>
      <c r="E80" s="3">
        <f t="shared" si="88"/>
        <v>4.1032309057518125E-2</v>
      </c>
      <c r="F80" s="3">
        <f t="shared" si="88"/>
        <v>7.610672683988462E-2</v>
      </c>
      <c r="G80" s="3">
        <f t="shared" si="88"/>
        <v>1.5099889733166669E-3</v>
      </c>
      <c r="H80" s="3">
        <f t="shared" si="88"/>
        <v>7.8240406910875568E-2</v>
      </c>
      <c r="I80" s="3">
        <f t="shared" si="88"/>
        <v>4.1097960752010151E-2</v>
      </c>
      <c r="J80" s="3">
        <f t="shared" si="88"/>
        <v>2.4012107260459607E-2</v>
      </c>
      <c r="K80" s="3">
        <f t="shared" si="88"/>
        <v>6.8671672438662332E-2</v>
      </c>
      <c r="L80" s="82">
        <v>5</v>
      </c>
      <c r="M80" s="3">
        <f t="shared" ref="M80:V80" si="89">M68/$W68</f>
        <v>0.10568281520854368</v>
      </c>
      <c r="N80" s="3">
        <f t="shared" si="89"/>
        <v>0.12687189960584605</v>
      </c>
      <c r="O80" s="3">
        <f t="shared" si="89"/>
        <v>0.14230004781147285</v>
      </c>
      <c r="P80" s="3">
        <f t="shared" si="89"/>
        <v>0.18362778949420511</v>
      </c>
      <c r="Q80" s="3">
        <f t="shared" si="89"/>
        <v>0.18663135451721544</v>
      </c>
      <c r="R80" s="3">
        <f t="shared" si="89"/>
        <v>0.18679548375344551</v>
      </c>
      <c r="S80" s="3">
        <f t="shared" si="89"/>
        <v>0.14497535436202305</v>
      </c>
      <c r="T80" s="3">
        <f t="shared" si="89"/>
        <v>0.129071231371329</v>
      </c>
      <c r="U80" s="3">
        <f t="shared" si="89"/>
        <v>0.10633933215346397</v>
      </c>
      <c r="V80" s="3">
        <f t="shared" si="89"/>
        <v>9.8723735592388603E-2</v>
      </c>
      <c r="Y80" s="82">
        <v>5</v>
      </c>
      <c r="Z80" s="3">
        <f t="shared" ref="Z80:AH80" si="90">Z68/$W68</f>
        <v>2.5587747928268303E-2</v>
      </c>
      <c r="AA80" s="3">
        <f t="shared" si="90"/>
        <v>1.134133022349801E-2</v>
      </c>
      <c r="AB80" s="3">
        <f t="shared" si="90"/>
        <v>2.6260677796811599E-2</v>
      </c>
      <c r="AC80" s="3">
        <f t="shared" si="90"/>
        <v>3.7421465860456533E-2</v>
      </c>
      <c r="AD80" s="3">
        <f t="shared" si="90"/>
        <v>5.2521355593623201E-4</v>
      </c>
      <c r="AE80" s="3">
        <f t="shared" si="90"/>
        <v>3.7388640013210517E-2</v>
      </c>
      <c r="AF80" s="3">
        <f t="shared" si="90"/>
        <v>2.5636986699137325E-2</v>
      </c>
      <c r="AG80" s="3">
        <f t="shared" si="90"/>
        <v>1.0340141882494568E-2</v>
      </c>
      <c r="AH80" s="3">
        <f t="shared" si="90"/>
        <v>2.5325141150300188E-2</v>
      </c>
      <c r="AI80" s="82">
        <v>5</v>
      </c>
      <c r="AJ80" s="3">
        <f t="shared" ref="AJ80:AS80" si="91">AJ68/$W68</f>
        <v>5.0305610904517219E-2</v>
      </c>
      <c r="AK80" s="3">
        <f t="shared" si="91"/>
        <v>6.7210922236214693E-2</v>
      </c>
      <c r="AL80" s="3">
        <f t="shared" si="91"/>
        <v>7.9159530633763964E-2</v>
      </c>
      <c r="AM80" s="3">
        <f t="shared" si="91"/>
        <v>0.10008600825309821</v>
      </c>
      <c r="AN80" s="3">
        <f t="shared" si="91"/>
        <v>0.10551868597231361</v>
      </c>
      <c r="AO80" s="3">
        <f t="shared" si="91"/>
        <v>0.10184219108075998</v>
      </c>
      <c r="AP80" s="3">
        <f t="shared" si="91"/>
        <v>8.1982553496921212E-2</v>
      </c>
      <c r="AQ80" s="3">
        <f t="shared" si="91"/>
        <v>6.7079618847230627E-2</v>
      </c>
      <c r="AR80" s="3">
        <f t="shared" si="91"/>
        <v>5.0601043529731354E-2</v>
      </c>
      <c r="AS80" s="3">
        <f t="shared" si="91"/>
        <v>3.9391016695217398E-2</v>
      </c>
    </row>
    <row r="81" spans="2:45" x14ac:dyDescent="0.25">
      <c r="B81" s="82">
        <v>6</v>
      </c>
      <c r="C81" s="3">
        <f t="shared" ref="C81:K81" si="92">C69/$W69</f>
        <v>5.6742775077106802E-2</v>
      </c>
      <c r="D81" s="3">
        <f t="shared" si="92"/>
        <v>7.8896932426249886E-2</v>
      </c>
      <c r="E81" s="3">
        <f t="shared" si="92"/>
        <v>3.5123130730673198E-2</v>
      </c>
      <c r="F81" s="3">
        <f t="shared" si="92"/>
        <v>7.4044117006913782E-2</v>
      </c>
      <c r="G81" s="3">
        <f t="shared" si="92"/>
        <v>8.16257619663983E-2</v>
      </c>
      <c r="H81" s="3">
        <f t="shared" si="92"/>
        <v>1.4488115599757066E-3</v>
      </c>
      <c r="I81" s="3">
        <f t="shared" si="92"/>
        <v>3.802075385062461E-2</v>
      </c>
      <c r="J81" s="3">
        <f t="shared" si="92"/>
        <v>3.1705060739662554E-2</v>
      </c>
      <c r="K81" s="3">
        <f t="shared" si="92"/>
        <v>1.5500877078575035E-2</v>
      </c>
      <c r="L81" s="82">
        <v>6</v>
      </c>
      <c r="M81" s="3">
        <f t="shared" ref="M81:V81" si="93">M69/$W69</f>
        <v>0.10787316362576402</v>
      </c>
      <c r="N81" s="3">
        <f t="shared" si="93"/>
        <v>0.12999918871160659</v>
      </c>
      <c r="O81" s="3">
        <f t="shared" si="93"/>
        <v>0.14347454283254571</v>
      </c>
      <c r="P81" s="3">
        <f t="shared" si="93"/>
        <v>0.18352081964080624</v>
      </c>
      <c r="Q81" s="3">
        <f t="shared" si="93"/>
        <v>0.18591206202134869</v>
      </c>
      <c r="R81" s="3">
        <f t="shared" si="93"/>
        <v>0.18748746876617664</v>
      </c>
      <c r="S81" s="3">
        <f t="shared" si="93"/>
        <v>0.14070351489744654</v>
      </c>
      <c r="T81" s="3">
        <f t="shared" si="93"/>
        <v>0.12690463974855171</v>
      </c>
      <c r="U81" s="3">
        <f t="shared" si="93"/>
        <v>0.1070432618583993</v>
      </c>
      <c r="V81" s="3">
        <f t="shared" si="93"/>
        <v>0.10572104548327584</v>
      </c>
      <c r="Y81" s="82">
        <v>6</v>
      </c>
      <c r="Z81" s="3">
        <f t="shared" ref="Z81:AH81" si="94">Z69/$W69</f>
        <v>2.3110654301360056E-2</v>
      </c>
      <c r="AA81" s="3">
        <f t="shared" si="94"/>
        <v>3.5094998467372698E-2</v>
      </c>
      <c r="AB81" s="3">
        <f t="shared" si="94"/>
        <v>1.5289885103821291E-2</v>
      </c>
      <c r="AC81" s="3">
        <f t="shared" si="94"/>
        <v>3.6431280974146406E-2</v>
      </c>
      <c r="AD81" s="3">
        <f t="shared" si="94"/>
        <v>4.0482326889418288E-2</v>
      </c>
      <c r="AE81" s="3">
        <f t="shared" si="94"/>
        <v>5.2044687105923444E-4</v>
      </c>
      <c r="AF81" s="3">
        <f t="shared" si="94"/>
        <v>2.3012191379808311E-2</v>
      </c>
      <c r="AG81" s="3">
        <f t="shared" si="94"/>
        <v>1.8876748674634933E-2</v>
      </c>
      <c r="AH81" s="3">
        <f t="shared" si="94"/>
        <v>5.5279897385480843E-3</v>
      </c>
      <c r="AI81" s="82">
        <v>6</v>
      </c>
      <c r="AJ81" s="3">
        <f t="shared" ref="AJ81:AS81" si="95">AJ69/$W69</f>
        <v>4.9794106041883508E-2</v>
      </c>
      <c r="AK81" s="3">
        <f t="shared" si="95"/>
        <v>6.3846171560482834E-2</v>
      </c>
      <c r="AL81" s="3">
        <f t="shared" si="95"/>
        <v>7.8784403373047887E-2</v>
      </c>
      <c r="AM81" s="3">
        <f t="shared" si="95"/>
        <v>9.8280061840293809E-2</v>
      </c>
      <c r="AN81" s="3">
        <f t="shared" si="95"/>
        <v>0.10089636232724022</v>
      </c>
      <c r="AO81" s="3">
        <f t="shared" si="95"/>
        <v>9.9742939531919761E-2</v>
      </c>
      <c r="AP81" s="3">
        <f t="shared" si="95"/>
        <v>7.6097772227850219E-2</v>
      </c>
      <c r="AQ81" s="3">
        <f t="shared" si="95"/>
        <v>6.3396055347674854E-2</v>
      </c>
      <c r="AR81" s="3">
        <f t="shared" si="95"/>
        <v>4.9034534932770033E-2</v>
      </c>
      <c r="AS81" s="3">
        <f t="shared" si="95"/>
        <v>3.6937661713555392E-2</v>
      </c>
    </row>
    <row r="82" spans="2:45" x14ac:dyDescent="0.25">
      <c r="B82" s="82">
        <v>7</v>
      </c>
      <c r="C82" s="3">
        <f t="shared" ref="C82:K82" si="96">C70/$W70</f>
        <v>4.5987742725314855E-2</v>
      </c>
      <c r="D82" s="3">
        <f t="shared" si="96"/>
        <v>6.639075534288412E-2</v>
      </c>
      <c r="E82" s="3">
        <f t="shared" si="96"/>
        <v>8.5088119286603689E-2</v>
      </c>
      <c r="F82" s="3">
        <f t="shared" si="96"/>
        <v>4.9841645108633495E-2</v>
      </c>
      <c r="G82" s="3">
        <f t="shared" si="96"/>
        <v>7.1162253531754815E-2</v>
      </c>
      <c r="H82" s="3">
        <f t="shared" si="96"/>
        <v>7.6667828365067164E-2</v>
      </c>
      <c r="I82" s="3">
        <f t="shared" si="96"/>
        <v>1.4141770650272878E-3</v>
      </c>
      <c r="J82" s="3">
        <f t="shared" si="96"/>
        <v>2.3371704929649451E-2</v>
      </c>
      <c r="K82" s="3">
        <f t="shared" si="96"/>
        <v>2.3835900454811081E-2</v>
      </c>
      <c r="L82" s="82">
        <v>7</v>
      </c>
      <c r="M82" s="3">
        <f t="shared" ref="M82:V82" si="97">M70/$W70</f>
        <v>0.10215540126987195</v>
      </c>
      <c r="N82" s="3">
        <f t="shared" si="97"/>
        <v>0.12588334927697101</v>
      </c>
      <c r="O82" s="3">
        <f t="shared" si="97"/>
        <v>0.14358755070174012</v>
      </c>
      <c r="P82" s="3">
        <f t="shared" si="97"/>
        <v>0.18608842936595715</v>
      </c>
      <c r="Q82" s="3">
        <f t="shared" si="97"/>
        <v>0.18615320083458436</v>
      </c>
      <c r="R82" s="3">
        <f t="shared" si="97"/>
        <v>0.18411289957282745</v>
      </c>
      <c r="S82" s="3">
        <f t="shared" si="97"/>
        <v>0.14337164580631612</v>
      </c>
      <c r="T82" s="3">
        <f t="shared" si="97"/>
        <v>0.12483621053416455</v>
      </c>
      <c r="U82" s="3">
        <f t="shared" si="97"/>
        <v>0.10148609609405751</v>
      </c>
      <c r="V82" s="3">
        <f t="shared" si="97"/>
        <v>9.0313017755864811E-2</v>
      </c>
      <c r="Y82" s="82">
        <v>7</v>
      </c>
      <c r="Z82" s="3">
        <f t="shared" ref="Z82:AH82" si="98">Z70/$W70</f>
        <v>1.8546230516922751E-2</v>
      </c>
      <c r="AA82" s="3">
        <f t="shared" si="98"/>
        <v>2.6826183256433666E-2</v>
      </c>
      <c r="AB82" s="3">
        <f t="shared" si="98"/>
        <v>3.8657771525669599E-2</v>
      </c>
      <c r="AC82" s="3">
        <f t="shared" si="98"/>
        <v>2.2788761712004616E-2</v>
      </c>
      <c r="AD82" s="3">
        <f t="shared" si="98"/>
        <v>3.3691958930917296E-2</v>
      </c>
      <c r="AE82" s="3">
        <f t="shared" si="98"/>
        <v>3.7319161174040716E-2</v>
      </c>
      <c r="AF82" s="3">
        <f t="shared" si="98"/>
        <v>6.0453370718723757E-4</v>
      </c>
      <c r="AG82" s="3">
        <f t="shared" si="98"/>
        <v>1.4659942399290511E-2</v>
      </c>
      <c r="AH82" s="3">
        <f t="shared" si="98"/>
        <v>1.2274193304855163E-2</v>
      </c>
      <c r="AI82" s="82">
        <v>7</v>
      </c>
      <c r="AJ82" s="3">
        <f t="shared" ref="AJ82:AS82" si="99">AJ70/$W70</f>
        <v>4.2759964538725853E-2</v>
      </c>
      <c r="AK82" s="3">
        <f t="shared" si="99"/>
        <v>5.9103965122323673E-2</v>
      </c>
      <c r="AL82" s="3">
        <f t="shared" si="99"/>
        <v>7.2587225841553304E-2</v>
      </c>
      <c r="AM82" s="3">
        <f t="shared" si="99"/>
        <v>9.17379900656633E-2</v>
      </c>
      <c r="AN82" s="3">
        <f t="shared" si="99"/>
        <v>9.4771453846370687E-2</v>
      </c>
      <c r="AO82" s="3">
        <f t="shared" si="99"/>
        <v>9.1565266149324087E-2</v>
      </c>
      <c r="AP82" s="3">
        <f t="shared" si="99"/>
        <v>7.3224145283054154E-2</v>
      </c>
      <c r="AQ82" s="3">
        <f t="shared" si="99"/>
        <v>5.9309074772976485E-2</v>
      </c>
      <c r="AR82" s="3">
        <f t="shared" si="99"/>
        <v>4.266280733578505E-2</v>
      </c>
      <c r="AS82" s="3">
        <f t="shared" si="99"/>
        <v>3.0604518926353901E-2</v>
      </c>
    </row>
    <row r="83" spans="2:45" x14ac:dyDescent="0.25">
      <c r="B83" s="82">
        <v>8</v>
      </c>
      <c r="C83" s="3">
        <f t="shared" ref="C83:K83" si="100">C71/$W71</f>
        <v>4.9822632710526012E-2</v>
      </c>
      <c r="D83" s="3">
        <f t="shared" si="100"/>
        <v>5.5806678555164926E-2</v>
      </c>
      <c r="E83" s="3">
        <f t="shared" si="100"/>
        <v>7.286242055769851E-2</v>
      </c>
      <c r="F83" s="3">
        <f t="shared" si="100"/>
        <v>0.10499335497653398</v>
      </c>
      <c r="G83" s="3">
        <f t="shared" si="100"/>
        <v>5.3844299148623417E-2</v>
      </c>
      <c r="H83" s="3">
        <f t="shared" si="100"/>
        <v>6.4831201134630492E-2</v>
      </c>
      <c r="I83" s="3">
        <f t="shared" si="100"/>
        <v>6.1051803759069073E-2</v>
      </c>
      <c r="J83" s="3">
        <f t="shared" si="100"/>
        <v>1.5565787267937253E-3</v>
      </c>
      <c r="K83" s="3">
        <f t="shared" si="100"/>
        <v>1.7849173182338945E-2</v>
      </c>
      <c r="L83" s="82">
        <v>8</v>
      </c>
      <c r="M83" s="3">
        <f t="shared" ref="M83:V83" si="101">M71/$W71</f>
        <v>9.7434560225411138E-2</v>
      </c>
      <c r="N83" s="3">
        <f t="shared" si="101"/>
        <v>0.12245489765881533</v>
      </c>
      <c r="O83" s="3">
        <f t="shared" si="101"/>
        <v>0.14332032066972733</v>
      </c>
      <c r="P83" s="3">
        <f t="shared" si="101"/>
        <v>0.18261636261306466</v>
      </c>
      <c r="Q83" s="3">
        <f t="shared" si="101"/>
        <v>0.18346430433194061</v>
      </c>
      <c r="R83" s="3">
        <f t="shared" si="101"/>
        <v>0.17909740447972941</v>
      </c>
      <c r="S83" s="3">
        <f t="shared" si="101"/>
        <v>0.14436813436519549</v>
      </c>
      <c r="T83" s="3">
        <f t="shared" si="101"/>
        <v>0.12078929785388041</v>
      </c>
      <c r="U83" s="3">
        <f t="shared" si="101"/>
        <v>9.464240927968387E-2</v>
      </c>
      <c r="V83" s="3">
        <f t="shared" si="101"/>
        <v>8.0942093793273717E-2</v>
      </c>
      <c r="Y83" s="82">
        <v>8</v>
      </c>
      <c r="Z83" s="3">
        <f t="shared" ref="Z83:AH83" si="102">Z71/$W71</f>
        <v>1.4960114611597283E-2</v>
      </c>
      <c r="AA83" s="3">
        <f t="shared" si="102"/>
        <v>1.714053617442118E-2</v>
      </c>
      <c r="AB83" s="3">
        <f t="shared" si="102"/>
        <v>2.2331150839254729E-2</v>
      </c>
      <c r="AC83" s="3">
        <f t="shared" si="102"/>
        <v>3.2155161325089061E-2</v>
      </c>
      <c r="AD83" s="3">
        <f t="shared" si="102"/>
        <v>1.8400335299608318E-2</v>
      </c>
      <c r="AE83" s="3">
        <f t="shared" si="102"/>
        <v>2.213733558922594E-2</v>
      </c>
      <c r="AF83" s="3">
        <f t="shared" si="102"/>
        <v>2.0986557542179995E-2</v>
      </c>
      <c r="AG83" s="3">
        <f t="shared" si="102"/>
        <v>2.7255269535298696E-4</v>
      </c>
      <c r="AH83" s="3">
        <f t="shared" si="102"/>
        <v>7.0984835323044601E-3</v>
      </c>
      <c r="AI83" s="82">
        <v>8</v>
      </c>
      <c r="AJ83" s="3">
        <f t="shared" ref="AJ83:AS83" si="103">AJ71/$W71</f>
        <v>2.8581692652683229E-2</v>
      </c>
      <c r="AK83" s="3">
        <f t="shared" si="103"/>
        <v>3.822400134161557E-2</v>
      </c>
      <c r="AL83" s="3">
        <f t="shared" si="103"/>
        <v>4.7981387835252499E-2</v>
      </c>
      <c r="AM83" s="3">
        <f t="shared" si="103"/>
        <v>6.1057860485632477E-2</v>
      </c>
      <c r="AN83" s="3">
        <f t="shared" si="103"/>
        <v>6.2469077774904604E-2</v>
      </c>
      <c r="AO83" s="3">
        <f t="shared" si="103"/>
        <v>6.0888272141857283E-2</v>
      </c>
      <c r="AP83" s="3">
        <f t="shared" si="103"/>
        <v>4.8011671468069499E-2</v>
      </c>
      <c r="AQ83" s="3">
        <f t="shared" si="103"/>
        <v>3.8799390365138541E-2</v>
      </c>
      <c r="AR83" s="3">
        <f t="shared" si="103"/>
        <v>2.8605919558936828E-2</v>
      </c>
      <c r="AS83" s="3">
        <f t="shared" si="103"/>
        <v>1.9563226799781064E-2</v>
      </c>
    </row>
    <row r="84" spans="2:45" x14ac:dyDescent="0.25">
      <c r="B84" s="82">
        <v>9</v>
      </c>
      <c r="C84" s="3">
        <f t="shared" ref="C84:K84" si="104">C72/$W72</f>
        <v>4.5277265197009524E-2</v>
      </c>
      <c r="D84" s="3">
        <f t="shared" si="104"/>
        <v>5.9792334783995864E-2</v>
      </c>
      <c r="E84" s="3">
        <f t="shared" si="104"/>
        <v>6.2601468331539969E-2</v>
      </c>
      <c r="F84" s="3">
        <f t="shared" si="104"/>
        <v>9.2293864378120191E-2</v>
      </c>
      <c r="G84" s="3">
        <f t="shared" si="104"/>
        <v>9.3738457666170727E-2</v>
      </c>
      <c r="H84" s="3">
        <f t="shared" si="104"/>
        <v>5.275858459305964E-2</v>
      </c>
      <c r="I84" s="3">
        <f t="shared" si="104"/>
        <v>6.8205180330526929E-2</v>
      </c>
      <c r="J84" s="3">
        <f t="shared" si="104"/>
        <v>5.2492954089211556E-2</v>
      </c>
      <c r="K84" s="3">
        <f t="shared" si="104"/>
        <v>2.2050970593416198E-3</v>
      </c>
      <c r="L84" s="82">
        <v>9</v>
      </c>
      <c r="M84" s="3">
        <f t="shared" ref="M84:V84" si="105">M72/$W72</f>
        <v>9.0667332388803853E-2</v>
      </c>
      <c r="N84" s="3">
        <f t="shared" si="105"/>
        <v>0.11908615752652341</v>
      </c>
      <c r="O84" s="3">
        <f t="shared" si="105"/>
        <v>0.14054764672783837</v>
      </c>
      <c r="P84" s="3">
        <f t="shared" si="105"/>
        <v>0.17580372825912707</v>
      </c>
      <c r="Q84" s="3">
        <f t="shared" si="105"/>
        <v>0.18071971196732928</v>
      </c>
      <c r="R84" s="3">
        <f t="shared" si="105"/>
        <v>0.17529429989558282</v>
      </c>
      <c r="S84" s="3">
        <f t="shared" si="105"/>
        <v>0.13920130033847139</v>
      </c>
      <c r="T84" s="3">
        <f t="shared" si="105"/>
        <v>0.1193554268043968</v>
      </c>
      <c r="U84" s="3">
        <f t="shared" si="105"/>
        <v>8.9528396118879874E-2</v>
      </c>
      <c r="V84" s="3">
        <f t="shared" si="105"/>
        <v>7.2178721566172221E-2</v>
      </c>
      <c r="Y84" s="82">
        <v>9</v>
      </c>
      <c r="Z84" s="3">
        <f t="shared" ref="Z84:AH84" si="106">Z72/$W72</f>
        <v>8.9149963620246998E-3</v>
      </c>
      <c r="AA84" s="3">
        <f t="shared" si="106"/>
        <v>1.2186254210783967E-2</v>
      </c>
      <c r="AB84" s="3">
        <f t="shared" si="106"/>
        <v>1.3699984205315508E-2</v>
      </c>
      <c r="AC84" s="3">
        <f t="shared" si="106"/>
        <v>1.8372170053821513E-2</v>
      </c>
      <c r="AD84" s="3">
        <f t="shared" si="106"/>
        <v>1.9722155217213825E-2</v>
      </c>
      <c r="AE84" s="3">
        <f t="shared" si="106"/>
        <v>1.2444607166581417E-2</v>
      </c>
      <c r="AF84" s="3">
        <f t="shared" si="106"/>
        <v>1.4249439083138254E-2</v>
      </c>
      <c r="AG84" s="3">
        <f t="shared" si="106"/>
        <v>1.1811460486176397E-2</v>
      </c>
      <c r="AH84" s="3">
        <f t="shared" si="106"/>
        <v>3.0201824410124495E-4</v>
      </c>
      <c r="AI84" s="82">
        <v>9</v>
      </c>
      <c r="AJ84" s="3">
        <f t="shared" ref="AJ84:AS84" si="107">AJ72/$W72</f>
        <v>1.8102900775948113E-2</v>
      </c>
      <c r="AK84" s="3">
        <f t="shared" si="107"/>
        <v>2.5242175413618506E-2</v>
      </c>
      <c r="AL84" s="3">
        <f t="shared" si="107"/>
        <v>3.0602089552909276E-2</v>
      </c>
      <c r="AM84" s="3">
        <f t="shared" si="107"/>
        <v>3.9386090050022589E-2</v>
      </c>
      <c r="AN84" s="3">
        <f t="shared" si="107"/>
        <v>4.0692409925111112E-2</v>
      </c>
      <c r="AO84" s="3">
        <f t="shared" si="107"/>
        <v>3.9036767743592236E-2</v>
      </c>
      <c r="AP84" s="3">
        <f t="shared" si="107"/>
        <v>3.1348038228099097E-2</v>
      </c>
      <c r="AQ84" s="3">
        <f t="shared" si="107"/>
        <v>2.4914685751340048E-2</v>
      </c>
      <c r="AR84" s="3">
        <f t="shared" si="107"/>
        <v>1.8026486521416474E-2</v>
      </c>
      <c r="AS84" s="3">
        <f t="shared" si="107"/>
        <v>1.2524660195138374E-2</v>
      </c>
    </row>
    <row r="86" spans="2:45" ht="15" customHeight="1" x14ac:dyDescent="0.25">
      <c r="B86" s="101" t="s">
        <v>401</v>
      </c>
      <c r="C86" s="95" t="s">
        <v>400</v>
      </c>
      <c r="D86" s="95"/>
      <c r="E86" s="95"/>
      <c r="F86" s="95"/>
      <c r="G86" s="95"/>
      <c r="H86" s="95"/>
      <c r="I86" s="95"/>
      <c r="J86" s="95"/>
      <c r="K86" s="95"/>
      <c r="Y86" s="101" t="s">
        <v>403</v>
      </c>
      <c r="Z86" s="95" t="s">
        <v>400</v>
      </c>
      <c r="AA86" s="95"/>
      <c r="AB86" s="95"/>
      <c r="AC86" s="95"/>
      <c r="AD86" s="95"/>
      <c r="AE86" s="95"/>
      <c r="AF86" s="95"/>
      <c r="AG86" s="95"/>
      <c r="AH86" s="95"/>
    </row>
    <row r="87" spans="2:45" x14ac:dyDescent="0.25">
      <c r="B87" s="101"/>
      <c r="C87" s="82">
        <v>1</v>
      </c>
      <c r="D87" s="82">
        <v>2</v>
      </c>
      <c r="E87" s="82">
        <v>3</v>
      </c>
      <c r="F87" s="82">
        <v>4</v>
      </c>
      <c r="G87" s="82">
        <v>5</v>
      </c>
      <c r="H87" s="82">
        <v>6</v>
      </c>
      <c r="I87" s="82">
        <v>7</v>
      </c>
      <c r="J87" s="82">
        <v>8</v>
      </c>
      <c r="K87" s="82">
        <v>9</v>
      </c>
      <c r="Y87" s="101"/>
      <c r="Z87" s="82">
        <v>1</v>
      </c>
      <c r="AA87" s="82">
        <v>2</v>
      </c>
      <c r="AB87" s="82">
        <v>3</v>
      </c>
      <c r="AC87" s="82">
        <v>4</v>
      </c>
      <c r="AD87" s="82">
        <v>5</v>
      </c>
      <c r="AE87" s="82">
        <v>6</v>
      </c>
      <c r="AF87" s="82">
        <v>7</v>
      </c>
      <c r="AG87" s="82">
        <v>8</v>
      </c>
      <c r="AH87" s="82">
        <v>9</v>
      </c>
    </row>
    <row r="88" spans="2:45" x14ac:dyDescent="0.25">
      <c r="B88" s="82">
        <v>1</v>
      </c>
      <c r="C88" s="14"/>
      <c r="D88" s="3">
        <f t="shared" ref="D88:K88" si="108">D76*2/N76</f>
        <v>0.88037982488592914</v>
      </c>
      <c r="E88" s="3">
        <f t="shared" si="108"/>
        <v>0.96253453484468998</v>
      </c>
      <c r="F88" s="3">
        <f t="shared" si="108"/>
        <v>0.59830967288657455</v>
      </c>
      <c r="G88" s="3">
        <f t="shared" si="108"/>
        <v>1.0446666533074165</v>
      </c>
      <c r="H88" s="3">
        <f t="shared" si="108"/>
        <v>1.0419429640779463</v>
      </c>
      <c r="I88" s="3">
        <f t="shared" si="108"/>
        <v>0.88657460978682923</v>
      </c>
      <c r="J88" s="3">
        <f t="shared" si="108"/>
        <v>0.99201061231873122</v>
      </c>
      <c r="K88" s="3">
        <f t="shared" si="108"/>
        <v>1.0114631428116541</v>
      </c>
      <c r="Y88" s="82">
        <v>1</v>
      </c>
      <c r="Z88" s="14"/>
      <c r="AA88" s="3">
        <f t="shared" ref="AA88:AH88" si="109">AA76*2/AK76</f>
        <v>0.95591035593965124</v>
      </c>
      <c r="AB88" s="3">
        <f t="shared" si="109"/>
        <v>0.9298496778811739</v>
      </c>
      <c r="AC88" s="3">
        <f t="shared" si="109"/>
        <v>0.65270473328324563</v>
      </c>
      <c r="AD88" s="3">
        <f t="shared" si="109"/>
        <v>1.007270442509649</v>
      </c>
      <c r="AE88" s="3">
        <f t="shared" si="109"/>
        <v>0.97917250396936584</v>
      </c>
      <c r="AF88" s="3">
        <f t="shared" si="109"/>
        <v>0.9258270458502611</v>
      </c>
      <c r="AG88" s="3">
        <f t="shared" si="109"/>
        <v>1.0200029201343261</v>
      </c>
      <c r="AH88" s="3">
        <f t="shared" si="109"/>
        <v>1.0040502227622519</v>
      </c>
    </row>
    <row r="89" spans="2:45" x14ac:dyDescent="0.25">
      <c r="B89" s="82">
        <v>2</v>
      </c>
      <c r="C89" s="3">
        <f t="shared" ref="C89:C96" si="110">C77*2/M77</f>
        <v>0.3604496094494189</v>
      </c>
      <c r="D89" s="14"/>
      <c r="E89" s="3">
        <f t="shared" ref="E89:K89" si="111">E77*2/O77</f>
        <v>0.84859451270829822</v>
      </c>
      <c r="F89" s="3">
        <f t="shared" si="111"/>
        <v>0.72264057057555153</v>
      </c>
      <c r="G89" s="3">
        <f t="shared" si="111"/>
        <v>0.58732915997509094</v>
      </c>
      <c r="H89" s="3">
        <f t="shared" si="111"/>
        <v>1.1364606243639825</v>
      </c>
      <c r="I89" s="3">
        <f t="shared" si="111"/>
        <v>1.0307263731237786</v>
      </c>
      <c r="J89" s="3">
        <f t="shared" si="111"/>
        <v>0.89472656250000004</v>
      </c>
      <c r="K89" s="3">
        <f t="shared" si="111"/>
        <v>1.0236638863144887</v>
      </c>
      <c r="Y89" s="82">
        <v>2</v>
      </c>
      <c r="Z89" s="3">
        <f t="shared" ref="Z89:Z96" si="112">Z77*2/AJ77</f>
        <v>0.55381944444444442</v>
      </c>
      <c r="AA89" s="14"/>
      <c r="AB89" s="3">
        <f t="shared" ref="AB89:AH89" si="113">AB77*2/AL77</f>
        <v>0.86045340050377828</v>
      </c>
      <c r="AC89" s="3">
        <f t="shared" si="113"/>
        <v>0.75356415478615069</v>
      </c>
      <c r="AD89" s="3">
        <f t="shared" si="113"/>
        <v>0.58830409356725144</v>
      </c>
      <c r="AE89" s="3">
        <f t="shared" si="113"/>
        <v>1.0387931034482758</v>
      </c>
      <c r="AF89" s="3">
        <f t="shared" si="113"/>
        <v>0.9082476811230884</v>
      </c>
      <c r="AG89" s="3">
        <f t="shared" si="113"/>
        <v>0.88482405828553723</v>
      </c>
      <c r="AH89" s="3">
        <f t="shared" si="113"/>
        <v>0.99522722556546994</v>
      </c>
    </row>
    <row r="90" spans="2:45" x14ac:dyDescent="0.25">
      <c r="B90" s="82">
        <v>3</v>
      </c>
      <c r="C90" s="3">
        <f t="shared" si="110"/>
        <v>0.49749226336570268</v>
      </c>
      <c r="D90" s="3">
        <f t="shared" ref="D90:D96" si="114">D78*2/N78</f>
        <v>0.3632046433910826</v>
      </c>
      <c r="E90" s="14"/>
      <c r="F90" s="3">
        <f t="shared" ref="F90:K90" si="115">F78*2/P78</f>
        <v>0.82682590721175919</v>
      </c>
      <c r="G90" s="3">
        <f t="shared" si="115"/>
        <v>0.73050008533879507</v>
      </c>
      <c r="H90" s="3">
        <f t="shared" si="115"/>
        <v>0.52929085303186019</v>
      </c>
      <c r="I90" s="3">
        <f t="shared" si="115"/>
        <v>1.1760398359695372</v>
      </c>
      <c r="J90" s="3">
        <f t="shared" si="115"/>
        <v>1.0062080953563446</v>
      </c>
      <c r="K90" s="3">
        <f t="shared" si="115"/>
        <v>0.89001238134543958</v>
      </c>
      <c r="Y90" s="82">
        <v>3</v>
      </c>
      <c r="Z90" s="3">
        <f t="shared" si="112"/>
        <v>0.60329157455170723</v>
      </c>
      <c r="AA90" s="3">
        <f t="shared" ref="AA90:AA96" si="116">AA78*2/AK78</f>
        <v>0.4871316672883253</v>
      </c>
      <c r="AB90" s="14"/>
      <c r="AC90" s="3">
        <f t="shared" ref="AC90:AH90" si="117">AC78*2/AM78</f>
        <v>0.81367924528301894</v>
      </c>
      <c r="AD90" s="3">
        <f t="shared" si="117"/>
        <v>0.73018064664595561</v>
      </c>
      <c r="AE90" s="3">
        <f t="shared" si="117"/>
        <v>0.52452785366433063</v>
      </c>
      <c r="AF90" s="3">
        <f t="shared" si="117"/>
        <v>1.0668243642814903</v>
      </c>
      <c r="AG90" s="3">
        <f t="shared" si="117"/>
        <v>0.92023205221174775</v>
      </c>
      <c r="AH90" s="3">
        <f t="shared" si="117"/>
        <v>0.87209586696013708</v>
      </c>
    </row>
    <row r="91" spans="2:45" x14ac:dyDescent="0.25">
      <c r="B91" s="82">
        <v>4</v>
      </c>
      <c r="C91" s="3">
        <f t="shared" si="110"/>
        <v>0.31007751937984496</v>
      </c>
      <c r="D91" s="3">
        <f t="shared" si="114"/>
        <v>0.50904159132007243</v>
      </c>
      <c r="E91" s="3">
        <f t="shared" ref="E91:E96" si="118">E79*2/O79</f>
        <v>0.55978814422489309</v>
      </c>
      <c r="F91" s="14"/>
      <c r="G91" s="3">
        <f>G79*2/Q79</f>
        <v>0.88206369619487091</v>
      </c>
      <c r="H91" s="3">
        <f>H79*2/R79</f>
        <v>0.82165556321310973</v>
      </c>
      <c r="I91" s="3">
        <f>I79*2/S79</f>
        <v>0.48464697829063175</v>
      </c>
      <c r="J91" s="3">
        <f>J79*2/T79</f>
        <v>1.2370242214532874</v>
      </c>
      <c r="K91" s="3">
        <f>K79*2/U79</f>
        <v>1.0934274140859792</v>
      </c>
      <c r="Y91" s="82">
        <v>4</v>
      </c>
      <c r="Z91" s="3">
        <f t="shared" si="112"/>
        <v>0.22563787273286198</v>
      </c>
      <c r="AA91" s="3">
        <f t="shared" si="116"/>
        <v>0.59371566688639854</v>
      </c>
      <c r="AB91" s="3">
        <f t="shared" ref="AB91:AB96" si="119">AB79*2/AL79</f>
        <v>0.56505032021957913</v>
      </c>
      <c r="AC91" s="14"/>
      <c r="AD91" s="3">
        <f>AD79*2/AN79</f>
        <v>0.77528704209950794</v>
      </c>
      <c r="AE91" s="3">
        <f>AE79*2/AO79</f>
        <v>0.72761034137980285</v>
      </c>
      <c r="AF91" s="3">
        <f>AF79*2/AP79</f>
        <v>0.41931982633863968</v>
      </c>
      <c r="AG91" s="3">
        <f>AG79*2/AQ79</f>
        <v>1.047395388556789</v>
      </c>
      <c r="AH91" s="3">
        <f>AH79*2/AR79</f>
        <v>0.93775450843513675</v>
      </c>
    </row>
    <row r="92" spans="2:45" x14ac:dyDescent="0.25">
      <c r="B92" s="82">
        <v>5</v>
      </c>
      <c r="C92" s="3">
        <f t="shared" si="110"/>
        <v>1.2548532380804474</v>
      </c>
      <c r="D92" s="3">
        <f t="shared" si="114"/>
        <v>0.374385510996119</v>
      </c>
      <c r="E92" s="3">
        <f t="shared" si="118"/>
        <v>0.57670126874279126</v>
      </c>
      <c r="F92" s="3">
        <f>F80*2/P80</f>
        <v>0.82892384697890598</v>
      </c>
      <c r="G92" s="14"/>
      <c r="H92" s="3">
        <f>H80*2/R80</f>
        <v>0.83771197610051851</v>
      </c>
      <c r="I92" s="3">
        <f>I80*2/S80</f>
        <v>0.56696479112419329</v>
      </c>
      <c r="J92" s="3">
        <f>J80*2/T80</f>
        <v>0.37207527975584948</v>
      </c>
      <c r="K92" s="3">
        <f>K80*2/U80</f>
        <v>1.2915573390955395</v>
      </c>
      <c r="Y92" s="82">
        <v>5</v>
      </c>
      <c r="Z92" s="3">
        <f t="shared" si="112"/>
        <v>1.0172920065252855</v>
      </c>
      <c r="AA92" s="3">
        <f t="shared" si="116"/>
        <v>0.33748473748473745</v>
      </c>
      <c r="AB92" s="3">
        <f t="shared" si="119"/>
        <v>0.66348745594028613</v>
      </c>
      <c r="AC92" s="3">
        <f>AC80*2/AM80</f>
        <v>0.74778615939652349</v>
      </c>
      <c r="AD92" s="14"/>
      <c r="AE92" s="3">
        <f>AE80*2/AO80</f>
        <v>0.73424657534246585</v>
      </c>
      <c r="AF92" s="3">
        <f>AF80*2/AP80</f>
        <v>0.62542542542542545</v>
      </c>
      <c r="AG92" s="3">
        <f>AG80*2/AQ80</f>
        <v>0.30829459261071696</v>
      </c>
      <c r="AH92" s="3">
        <f>AH80*2/AR80</f>
        <v>1.000973078170613</v>
      </c>
    </row>
    <row r="93" spans="2:45" x14ac:dyDescent="0.25">
      <c r="B93" s="82">
        <v>6</v>
      </c>
      <c r="C93" s="3">
        <f t="shared" si="110"/>
        <v>1.0520276437605947</v>
      </c>
      <c r="D93" s="3">
        <f t="shared" si="114"/>
        <v>1.213806535381952</v>
      </c>
      <c r="E93" s="3">
        <f t="shared" si="118"/>
        <v>0.48960784313725486</v>
      </c>
      <c r="F93" s="3">
        <f>F81*2/P81</f>
        <v>0.80692879589177591</v>
      </c>
      <c r="G93" s="3">
        <f>G81*2/Q81</f>
        <v>0.87811152303851092</v>
      </c>
      <c r="H93" s="14"/>
      <c r="I93" s="3">
        <f>I81*2/S81</f>
        <v>0.54043786863940813</v>
      </c>
      <c r="J93" s="3">
        <f>J81*2/T81</f>
        <v>0.49966747949456886</v>
      </c>
      <c r="K93" s="3">
        <f>K81*2/U81</f>
        <v>0.28961892247043364</v>
      </c>
      <c r="Y93" s="82">
        <v>6</v>
      </c>
      <c r="Z93" s="3">
        <f t="shared" si="112"/>
        <v>0.92824858757062145</v>
      </c>
      <c r="AA93" s="3">
        <f t="shared" si="116"/>
        <v>1.0993610927517075</v>
      </c>
      <c r="AB93" s="3">
        <f t="shared" si="119"/>
        <v>0.38814497411176574</v>
      </c>
      <c r="AC93" s="3">
        <f>AC81*2/AM81</f>
        <v>0.74137684270788595</v>
      </c>
      <c r="AD93" s="3">
        <f>AD81*2/AN81</f>
        <v>0.80245364561550259</v>
      </c>
      <c r="AE93" s="14"/>
      <c r="AF93" s="3">
        <f>AF81*2/AP81</f>
        <v>0.60480591497227354</v>
      </c>
      <c r="AG93" s="3">
        <f>AG81*2/AQ81</f>
        <v>0.59551808298202791</v>
      </c>
      <c r="AH93" s="3">
        <f>AH81*2/AR81</f>
        <v>0.22547332185886401</v>
      </c>
    </row>
    <row r="94" spans="2:45" x14ac:dyDescent="0.25">
      <c r="B94" s="82">
        <v>7</v>
      </c>
      <c r="C94" s="3">
        <f t="shared" si="110"/>
        <v>0.90034872661946519</v>
      </c>
      <c r="D94" s="3">
        <f t="shared" si="114"/>
        <v>1.0547980447645999</v>
      </c>
      <c r="E94" s="3">
        <f t="shared" si="118"/>
        <v>1.1851740470641305</v>
      </c>
      <c r="F94" s="3">
        <f>F82*2/P82</f>
        <v>0.53567699269056734</v>
      </c>
      <c r="G94" s="3">
        <f>G82*2/Q82</f>
        <v>0.76455578752029685</v>
      </c>
      <c r="H94" s="3">
        <f>H82*2/R82</f>
        <v>0.83283494576370565</v>
      </c>
      <c r="I94" s="14"/>
      <c r="J94" s="3">
        <f>J82*2/T82</f>
        <v>0.37443791075752336</v>
      </c>
      <c r="K94" s="3">
        <f>K82*2/U82</f>
        <v>0.46973726199340493</v>
      </c>
      <c r="Y94" s="82">
        <v>7</v>
      </c>
      <c r="Z94" s="3">
        <f t="shared" si="112"/>
        <v>0.86745771269881344</v>
      </c>
      <c r="AA94" s="3">
        <f t="shared" si="116"/>
        <v>0.90776255707762554</v>
      </c>
      <c r="AB94" s="3">
        <f t="shared" si="119"/>
        <v>1.0651397977394408</v>
      </c>
      <c r="AC94" s="3">
        <f>AC82*2/AM82</f>
        <v>0.49682278183101908</v>
      </c>
      <c r="AD94" s="3">
        <f>AD82*2/AN82</f>
        <v>0.71101492197288996</v>
      </c>
      <c r="AE94" s="3">
        <f>AE82*2/AO82</f>
        <v>0.8151379391652912</v>
      </c>
      <c r="AF94" s="14"/>
      <c r="AG94" s="3">
        <f>AG82*2/AQ82</f>
        <v>0.49435748088824172</v>
      </c>
      <c r="AH94" s="3">
        <f>AH82*2/AR82</f>
        <v>0.5754048582995952</v>
      </c>
    </row>
    <row r="95" spans="2:45" x14ac:dyDescent="0.25">
      <c r="B95" s="82">
        <v>8</v>
      </c>
      <c r="C95" s="3">
        <f t="shared" si="110"/>
        <v>1.0226891278672219</v>
      </c>
      <c r="D95" s="3">
        <f t="shared" si="114"/>
        <v>0.91146503116035216</v>
      </c>
      <c r="E95" s="3">
        <f t="shared" si="118"/>
        <v>1.0167772471791405</v>
      </c>
      <c r="F95" s="3">
        <f>F83*2/P83</f>
        <v>1.1498789426553018</v>
      </c>
      <c r="G95" s="3">
        <f>G83*2/Q83</f>
        <v>0.58697302829223197</v>
      </c>
      <c r="H95" s="3">
        <f>H83*2/R83</f>
        <v>0.72397700371998652</v>
      </c>
      <c r="I95" s="3">
        <f>I83*2/S83</f>
        <v>0.84577949320355761</v>
      </c>
      <c r="J95" s="14"/>
      <c r="K95" s="3">
        <f>K83*2/U83</f>
        <v>0.37719185972097785</v>
      </c>
      <c r="Y95" s="82">
        <v>8</v>
      </c>
      <c r="Z95" s="3">
        <f t="shared" si="112"/>
        <v>1.0468319559228652</v>
      </c>
      <c r="AA95" s="3">
        <f t="shared" si="116"/>
        <v>0.89684677547139924</v>
      </c>
      <c r="AB95" s="3">
        <f t="shared" si="119"/>
        <v>0.9308255491037617</v>
      </c>
      <c r="AC95" s="3">
        <f>AC83*2/AM83</f>
        <v>1.0532685249479219</v>
      </c>
      <c r="AD95" s="3">
        <f>AD83*2/AN83</f>
        <v>0.58910219119643203</v>
      </c>
      <c r="AE95" s="3">
        <f>AE83*2/AO83</f>
        <v>0.72714612553466629</v>
      </c>
      <c r="AF95" s="3">
        <f>AF83*2/AP83</f>
        <v>0.87422732433455286</v>
      </c>
      <c r="AG95" s="14"/>
      <c r="AH95" s="3">
        <f>AH83*2/AR83</f>
        <v>0.496294727927165</v>
      </c>
    </row>
    <row r="96" spans="2:45" x14ac:dyDescent="0.25">
      <c r="B96" s="82">
        <v>9</v>
      </c>
      <c r="C96" s="3">
        <f t="shared" si="110"/>
        <v>0.99875586948669581</v>
      </c>
      <c r="D96" s="3">
        <f t="shared" si="114"/>
        <v>1.0041861459956611</v>
      </c>
      <c r="E96" s="3">
        <f t="shared" si="118"/>
        <v>0.89082200647249188</v>
      </c>
      <c r="F96" s="3">
        <f>F84*2/P84</f>
        <v>1.0499648135116115</v>
      </c>
      <c r="G96" s="3">
        <f>G84*2/Q84</f>
        <v>1.0373905164602839</v>
      </c>
      <c r="H96" s="3">
        <f>H84*2/R84</f>
        <v>0.60194295678166643</v>
      </c>
      <c r="I96" s="3">
        <f>I84*2/S84</f>
        <v>0.979950333289766</v>
      </c>
      <c r="J96" s="3">
        <f>J84*2/T84</f>
        <v>0.87960732904484618</v>
      </c>
      <c r="K96" s="14"/>
      <c r="Y96" s="82">
        <v>9</v>
      </c>
      <c r="Z96" s="3">
        <f t="shared" si="112"/>
        <v>0.98492462311557805</v>
      </c>
      <c r="AA96" s="3">
        <f t="shared" si="116"/>
        <v>0.96554706645524002</v>
      </c>
      <c r="AB96" s="3">
        <f t="shared" si="119"/>
        <v>0.89536266349583826</v>
      </c>
      <c r="AC96" s="3">
        <f>AC84*2/AM84</f>
        <v>0.93292682926829273</v>
      </c>
      <c r="AD96" s="3">
        <f>AD84*2/AN84</f>
        <v>0.9693284449611016</v>
      </c>
      <c r="AE96" s="3">
        <f>AE84*2/AO84</f>
        <v>0.63758389261744963</v>
      </c>
      <c r="AF96" s="3">
        <f>AF84*2/AP84</f>
        <v>0.90911201392919327</v>
      </c>
      <c r="AG96" s="3">
        <f>AG84*2/AQ84</f>
        <v>0.94815247553673132</v>
      </c>
      <c r="AH96" s="14"/>
    </row>
    <row r="99" spans="2:67" ht="18.75" x14ac:dyDescent="0.25">
      <c r="B99" s="105" t="s">
        <v>446</v>
      </c>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5"/>
      <c r="AR99" s="105"/>
      <c r="AS99" s="105"/>
      <c r="AT99" s="105"/>
    </row>
    <row r="101" spans="2:67" x14ac:dyDescent="0.25">
      <c r="B101" s="4" t="s">
        <v>406</v>
      </c>
      <c r="C101" s="4"/>
      <c r="D101" s="4" t="s">
        <v>441</v>
      </c>
      <c r="E101" s="4"/>
      <c r="F101" s="4"/>
      <c r="G101" s="4"/>
      <c r="H101" s="4"/>
      <c r="I101" s="4"/>
      <c r="J101" s="4"/>
      <c r="K101" s="4"/>
      <c r="L101" s="4"/>
      <c r="M101" s="4" t="s">
        <v>442</v>
      </c>
      <c r="N101" s="4"/>
      <c r="O101" s="4"/>
      <c r="P101" s="4"/>
      <c r="Q101" s="4"/>
      <c r="R101" s="4"/>
      <c r="S101" s="4"/>
      <c r="T101" s="4"/>
      <c r="U101" s="4"/>
      <c r="V101" s="4"/>
      <c r="Y101" s="4" t="s">
        <v>405</v>
      </c>
      <c r="Z101" s="4"/>
      <c r="AA101" s="4" t="s">
        <v>441</v>
      </c>
      <c r="AB101" s="4"/>
      <c r="AC101" s="4"/>
      <c r="AD101" s="4"/>
      <c r="AE101" s="4"/>
      <c r="AF101" s="4"/>
      <c r="AG101" s="4"/>
      <c r="AH101" s="4"/>
      <c r="AI101" s="4"/>
      <c r="AJ101" s="4" t="s">
        <v>442</v>
      </c>
      <c r="AK101" s="4"/>
      <c r="AL101" s="4"/>
      <c r="AM101" s="4"/>
      <c r="AN101" s="4"/>
      <c r="AO101" s="4"/>
      <c r="AP101" s="4"/>
      <c r="AQ101" s="4"/>
      <c r="AR101" s="4"/>
      <c r="AS101" s="4"/>
      <c r="AU101" s="4" t="s">
        <v>444</v>
      </c>
      <c r="AV101" s="4"/>
      <c r="AW101" s="4" t="s">
        <v>441</v>
      </c>
      <c r="AX101" s="4"/>
      <c r="AY101" s="4"/>
      <c r="AZ101" s="4"/>
      <c r="BA101" s="4"/>
      <c r="BB101" s="4"/>
      <c r="BC101" s="4"/>
      <c r="BD101" s="4"/>
      <c r="BE101" s="4"/>
      <c r="BF101" s="4" t="s">
        <v>442</v>
      </c>
      <c r="BG101" s="4"/>
      <c r="BH101" s="4"/>
      <c r="BI101" s="4"/>
      <c r="BJ101" s="4"/>
      <c r="BK101" s="4"/>
      <c r="BL101" s="4"/>
      <c r="BM101" s="4"/>
      <c r="BN101" s="4"/>
      <c r="BO101" s="4"/>
    </row>
    <row r="102" spans="2:67" x14ac:dyDescent="0.25">
      <c r="B102" s="4" t="s">
        <v>440</v>
      </c>
      <c r="C102" s="4" t="s">
        <v>407</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440</v>
      </c>
      <c r="Z102" s="4" t="s">
        <v>407</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443</v>
      </c>
      <c r="AV102" s="4" t="s">
        <v>407</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409</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409</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429</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414</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414</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428</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421</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421</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447</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420</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420</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430</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423</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423</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431</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412</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412</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434</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408</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408</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435</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417</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417</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439</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410</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410</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433</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413</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413</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437</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424</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424</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427</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419</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419</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438</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416</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416</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436</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415</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415</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432</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418</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418</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426</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426</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444</v>
      </c>
      <c r="AV118" s="4"/>
      <c r="AW118" s="4" t="s">
        <v>441</v>
      </c>
      <c r="AX118" s="4"/>
      <c r="AY118" s="4"/>
      <c r="AZ118" s="4"/>
      <c r="BA118" s="4"/>
      <c r="BB118" s="4"/>
      <c r="BC118" s="4"/>
      <c r="BD118" s="4"/>
      <c r="BE118" s="4"/>
      <c r="BF118" s="4" t="s">
        <v>442</v>
      </c>
      <c r="BG118" s="4"/>
      <c r="BH118" s="4"/>
      <c r="BI118" s="4"/>
      <c r="BJ118" s="4"/>
      <c r="BK118" s="4"/>
      <c r="BL118" s="4"/>
      <c r="BM118" s="4"/>
      <c r="BN118" s="4"/>
      <c r="BO118" s="4"/>
    </row>
    <row r="119" spans="2:67" x14ac:dyDescent="0.25">
      <c r="B119" s="4" t="s">
        <v>411</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411</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443</v>
      </c>
      <c r="AV119" s="4" t="s">
        <v>407</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425</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425</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429</v>
      </c>
      <c r="AV120" s="4">
        <f>AV103/$N$147</f>
        <v>0.13942496582779088</v>
      </c>
      <c r="AW120" s="70">
        <f t="shared" ref="AW120:BK120" si="120">AW103/$AV103</f>
        <v>2.6323338339267334E-3</v>
      </c>
      <c r="AX120" s="70">
        <f t="shared" si="120"/>
        <v>5.4536557379815401E-2</v>
      </c>
      <c r="AY120" s="70">
        <f t="shared" si="120"/>
        <v>6.957123331589693E-2</v>
      </c>
      <c r="AZ120" s="70">
        <f t="shared" si="120"/>
        <v>5.477279246747549E-2</v>
      </c>
      <c r="BA120" s="70">
        <f t="shared" si="120"/>
        <v>0.10417967365810034</v>
      </c>
      <c r="BB120" s="70">
        <f t="shared" si="120"/>
        <v>6.7057017025800247E-2</v>
      </c>
      <c r="BC120" s="70">
        <f t="shared" si="120"/>
        <v>5.8552553870036952E-2</v>
      </c>
      <c r="BD120" s="70">
        <f t="shared" si="120"/>
        <v>5.8198201238546819E-2</v>
      </c>
      <c r="BE120" s="70">
        <f t="shared" si="120"/>
        <v>2.075493984442232E-3</v>
      </c>
      <c r="BF120" s="70">
        <f t="shared" si="120"/>
        <v>9.4848387695526726E-2</v>
      </c>
      <c r="BG120" s="70">
        <f t="shared" si="120"/>
        <v>0.12559269696100434</v>
      </c>
      <c r="BH120" s="70">
        <f t="shared" si="120"/>
        <v>0.14796753454938158</v>
      </c>
      <c r="BI120" s="70">
        <f t="shared" si="120"/>
        <v>0.19065858967652666</v>
      </c>
      <c r="BJ120" s="70">
        <f t="shared" si="120"/>
        <v>0.19450584681841959</v>
      </c>
      <c r="BK120" s="70">
        <f t="shared" si="120"/>
        <v>0.18983176686971634</v>
      </c>
      <c r="BL120" s="70">
        <f t="shared" ref="BL120:BO133" si="121">BL103/$AV103</f>
        <v>0.14951993655400503</v>
      </c>
      <c r="BM120" s="70">
        <f t="shared" si="121"/>
        <v>0.12559269696100434</v>
      </c>
      <c r="BN120" s="70">
        <f t="shared" si="121"/>
        <v>9.5135244587685408E-2</v>
      </c>
      <c r="BO120" s="70">
        <f t="shared" si="121"/>
        <v>6.860941903042371E-2</v>
      </c>
    </row>
    <row r="121" spans="2:67" x14ac:dyDescent="0.25">
      <c r="B121" s="4" t="s">
        <v>422</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422</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428</v>
      </c>
      <c r="AV121" s="4">
        <f t="shared" ref="AV121:AV133" si="122">AV104/$N$147</f>
        <v>8.6466864132237628E-2</v>
      </c>
      <c r="AW121" s="70">
        <f t="shared" ref="AW121:BK121" si="123">AW104/$AV104</f>
        <v>1.3060158354420046E-3</v>
      </c>
      <c r="AX121" s="70">
        <f t="shared" si="123"/>
        <v>5.8770712594890216E-2</v>
      </c>
      <c r="AY121" s="70">
        <f t="shared" si="123"/>
        <v>9.0931352542649585E-2</v>
      </c>
      <c r="AZ121" s="70">
        <f t="shared" si="123"/>
        <v>2.1195548662694203E-2</v>
      </c>
      <c r="BA121" s="70">
        <f t="shared" si="123"/>
        <v>7.8905123391287788E-2</v>
      </c>
      <c r="BB121" s="70">
        <f t="shared" si="123"/>
        <v>8.987021467635295E-2</v>
      </c>
      <c r="BC121" s="70">
        <f t="shared" si="123"/>
        <v>8.9788588686637825E-4</v>
      </c>
      <c r="BD121" s="70">
        <f t="shared" si="123"/>
        <v>2.7916088482572852E-2</v>
      </c>
      <c r="BE121" s="70">
        <f t="shared" si="123"/>
        <v>2.4351753598345714E-2</v>
      </c>
      <c r="BF121" s="70">
        <f t="shared" si="123"/>
        <v>0.10004625472750524</v>
      </c>
      <c r="BG121" s="70">
        <f t="shared" si="123"/>
        <v>0.13277827660327049</v>
      </c>
      <c r="BH121" s="70">
        <f t="shared" si="123"/>
        <v>0.15196038418632493</v>
      </c>
      <c r="BI121" s="70">
        <f t="shared" si="123"/>
        <v>0.20142573395369084</v>
      </c>
      <c r="BJ121" s="70">
        <f t="shared" si="123"/>
        <v>0.20523494680706336</v>
      </c>
      <c r="BK121" s="70">
        <f t="shared" si="123"/>
        <v>0.19707234783555083</v>
      </c>
      <c r="BL121" s="70">
        <f t="shared" si="121"/>
        <v>0.15998693984164558</v>
      </c>
      <c r="BM121" s="70">
        <f t="shared" si="121"/>
        <v>0.13462846570348</v>
      </c>
      <c r="BN121" s="70">
        <f t="shared" si="121"/>
        <v>0.101842026501238</v>
      </c>
      <c r="BO121" s="70">
        <f t="shared" si="121"/>
        <v>7.9422087992816914E-2</v>
      </c>
    </row>
    <row r="122" spans="2:67" x14ac:dyDescent="0.25">
      <c r="AU122" s="4" t="s">
        <v>447</v>
      </c>
      <c r="AV122" s="4">
        <f t="shared" si="122"/>
        <v>3.6746005792218851E-2</v>
      </c>
      <c r="AW122" s="70">
        <f t="shared" ref="AW122:BK122" si="124">AW105/$AV105</f>
        <v>1.0884179524937576E-3</v>
      </c>
      <c r="AX122" s="70">
        <f t="shared" si="124"/>
        <v>6.6649593443882452E-2</v>
      </c>
      <c r="AY122" s="70">
        <f t="shared" si="124"/>
        <v>7.9902682630129965E-2</v>
      </c>
      <c r="AZ122" s="70">
        <f t="shared" si="124"/>
        <v>2.100006402458544E-2</v>
      </c>
      <c r="BA122" s="70">
        <f t="shared" si="124"/>
        <v>8.0030731801011584E-2</v>
      </c>
      <c r="BB122" s="70">
        <f t="shared" si="124"/>
        <v>7.8814264677636206E-2</v>
      </c>
      <c r="BC122" s="70">
        <f t="shared" si="124"/>
        <v>1.9847621486650873E-3</v>
      </c>
      <c r="BD122" s="70">
        <f t="shared" si="124"/>
        <v>2.6250080030731801E-2</v>
      </c>
      <c r="BE122" s="70">
        <f t="shared" si="124"/>
        <v>2.4777514565593187E-2</v>
      </c>
      <c r="BF122" s="70">
        <f t="shared" si="124"/>
        <v>0.10205518919264998</v>
      </c>
      <c r="BG122" s="70">
        <f t="shared" si="124"/>
        <v>0.13144247390998143</v>
      </c>
      <c r="BH122" s="70">
        <f t="shared" si="124"/>
        <v>0.15135411998207313</v>
      </c>
      <c r="BI122" s="70">
        <f t="shared" si="124"/>
        <v>0.20692746014469557</v>
      </c>
      <c r="BJ122" s="70">
        <f t="shared" si="124"/>
        <v>0.20750368141366285</v>
      </c>
      <c r="BK122" s="70">
        <f t="shared" si="124"/>
        <v>0.1954670593507907</v>
      </c>
      <c r="BL122" s="70">
        <f t="shared" si="121"/>
        <v>0.15782060311159485</v>
      </c>
      <c r="BM122" s="70">
        <f t="shared" si="121"/>
        <v>0.13310711313144247</v>
      </c>
      <c r="BN122" s="70">
        <f t="shared" si="121"/>
        <v>0.10621678724630258</v>
      </c>
      <c r="BO122" s="70">
        <f t="shared" si="121"/>
        <v>8.035085472821564E-2</v>
      </c>
    </row>
    <row r="123" spans="2:67" x14ac:dyDescent="0.25">
      <c r="B123" s="4" t="s">
        <v>406</v>
      </c>
      <c r="C123" s="4"/>
      <c r="D123" s="4" t="s">
        <v>441</v>
      </c>
      <c r="E123" s="4"/>
      <c r="F123" s="4"/>
      <c r="G123" s="4"/>
      <c r="H123" s="4"/>
      <c r="I123" s="4"/>
      <c r="J123" s="4"/>
      <c r="K123" s="4"/>
      <c r="L123" s="4"/>
      <c r="M123" s="4" t="s">
        <v>442</v>
      </c>
      <c r="N123" s="4"/>
      <c r="O123" s="4"/>
      <c r="P123" s="4"/>
      <c r="Q123" s="4"/>
      <c r="R123" s="4"/>
      <c r="S123" s="4"/>
      <c r="T123" s="4"/>
      <c r="U123" s="4"/>
      <c r="V123" s="4"/>
      <c r="Y123" s="4" t="s">
        <v>405</v>
      </c>
      <c r="Z123" s="4"/>
      <c r="AA123" s="4" t="s">
        <v>441</v>
      </c>
      <c r="AB123" s="4"/>
      <c r="AC123" s="4"/>
      <c r="AD123" s="4"/>
      <c r="AE123" s="4"/>
      <c r="AF123" s="4"/>
      <c r="AG123" s="4"/>
      <c r="AH123" s="4"/>
      <c r="AI123" s="4"/>
      <c r="AJ123" s="4" t="s">
        <v>442</v>
      </c>
      <c r="AK123" s="4"/>
      <c r="AL123" s="4"/>
      <c r="AM123" s="4"/>
      <c r="AN123" s="4"/>
      <c r="AO123" s="4"/>
      <c r="AP123" s="4"/>
      <c r="AQ123" s="4"/>
      <c r="AR123" s="4"/>
      <c r="AS123" s="4"/>
      <c r="AU123" s="4" t="s">
        <v>430</v>
      </c>
      <c r="AV123" s="4">
        <f t="shared" si="122"/>
        <v>6.5791795376106035E-2</v>
      </c>
      <c r="AW123" s="70">
        <f t="shared" ref="AW123:BK123" si="125">AW106/$AV106</f>
        <v>1.966744144466297E-2</v>
      </c>
      <c r="AX123" s="70">
        <f t="shared" si="125"/>
        <v>1.2515644555694619E-3</v>
      </c>
      <c r="AY123" s="70">
        <f t="shared" si="125"/>
        <v>6.5295905596281067E-2</v>
      </c>
      <c r="AZ123" s="70">
        <f t="shared" si="125"/>
        <v>8.7752547827641691E-2</v>
      </c>
      <c r="BA123" s="70">
        <f t="shared" si="125"/>
        <v>2.3922760593599143E-2</v>
      </c>
      <c r="BB123" s="70">
        <f t="shared" si="125"/>
        <v>8.6429465403182554E-2</v>
      </c>
      <c r="BC123" s="70">
        <f t="shared" si="125"/>
        <v>7.6059359914178434E-2</v>
      </c>
      <c r="BD123" s="70">
        <f t="shared" si="125"/>
        <v>5.7214375111746825E-4</v>
      </c>
      <c r="BE123" s="70">
        <f t="shared" si="125"/>
        <v>2.6175576613624175E-2</v>
      </c>
      <c r="BF123" s="70">
        <f t="shared" si="125"/>
        <v>0.10209190059002324</v>
      </c>
      <c r="BG123" s="70">
        <f t="shared" si="125"/>
        <v>0.12948328267477205</v>
      </c>
      <c r="BH123" s="70">
        <f t="shared" si="125"/>
        <v>0.16180940461290899</v>
      </c>
      <c r="BI123" s="70">
        <f t="shared" si="125"/>
        <v>0.19831932773109243</v>
      </c>
      <c r="BJ123" s="70">
        <f t="shared" si="125"/>
        <v>0.20210978008224567</v>
      </c>
      <c r="BK123" s="70">
        <f t="shared" si="125"/>
        <v>0.20210978008224567</v>
      </c>
      <c r="BL123" s="70">
        <f t="shared" si="121"/>
        <v>0.15998569640622207</v>
      </c>
      <c r="BM123" s="70">
        <f t="shared" si="121"/>
        <v>0.13470409440371894</v>
      </c>
      <c r="BN123" s="70">
        <f t="shared" si="121"/>
        <v>0.1040228857500447</v>
      </c>
      <c r="BO123" s="70">
        <f t="shared" si="121"/>
        <v>7.9241909529769353E-2</v>
      </c>
    </row>
    <row r="124" spans="2:67" x14ac:dyDescent="0.25">
      <c r="B124" s="4" t="s">
        <v>440</v>
      </c>
      <c r="C124" s="4" t="s">
        <v>407</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440</v>
      </c>
      <c r="Z124" s="4" t="s">
        <v>407</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431</v>
      </c>
      <c r="AV124" s="4">
        <f t="shared" si="122"/>
        <v>6.2672184409944168E-2</v>
      </c>
      <c r="AW124" s="70">
        <f t="shared" ref="AW124:BK124" si="126">AW107/$AV107</f>
        <v>1.9520252261721535E-3</v>
      </c>
      <c r="AX124" s="70">
        <f t="shared" si="126"/>
        <v>7.5228049100942232E-2</v>
      </c>
      <c r="AY124" s="70">
        <f t="shared" si="126"/>
        <v>2.1284582754607907E-2</v>
      </c>
      <c r="AZ124" s="70">
        <f t="shared" si="126"/>
        <v>3.5211531964413081E-2</v>
      </c>
      <c r="BA124" s="70">
        <f t="shared" si="126"/>
        <v>9.5686775029092688E-2</v>
      </c>
      <c r="BB124" s="70">
        <f t="shared" si="126"/>
        <v>1.501557866286272E-3</v>
      </c>
      <c r="BC124" s="70">
        <f t="shared" si="126"/>
        <v>3.8026952963699838E-2</v>
      </c>
      <c r="BD124" s="70">
        <f t="shared" si="126"/>
        <v>3.9453432936671799E-2</v>
      </c>
      <c r="BE124" s="70">
        <f t="shared" si="126"/>
        <v>1.3176170276662036E-2</v>
      </c>
      <c r="BF124" s="70">
        <f t="shared" si="126"/>
        <v>0.11085250947858404</v>
      </c>
      <c r="BG124" s="70">
        <f t="shared" si="126"/>
        <v>0.13667930477870791</v>
      </c>
      <c r="BH124" s="70">
        <f t="shared" si="126"/>
        <v>0.15890236119974474</v>
      </c>
      <c r="BI124" s="70">
        <f t="shared" si="126"/>
        <v>0.21070610758662112</v>
      </c>
      <c r="BJ124" s="70">
        <f t="shared" si="126"/>
        <v>0.20428694770824732</v>
      </c>
      <c r="BK124" s="70">
        <f t="shared" si="126"/>
        <v>0.20721498554750553</v>
      </c>
      <c r="BL124" s="70">
        <f t="shared" si="121"/>
        <v>0.16198055482563159</v>
      </c>
      <c r="BM124" s="70">
        <f t="shared" si="121"/>
        <v>0.13273771537970644</v>
      </c>
      <c r="BN124" s="70">
        <f t="shared" si="121"/>
        <v>0.10923833477232629</v>
      </c>
      <c r="BO124" s="70">
        <f t="shared" si="121"/>
        <v>9.0431322497090738E-2</v>
      </c>
    </row>
    <row r="125" spans="2:67" x14ac:dyDescent="0.25">
      <c r="B125" s="4" t="s">
        <v>409</v>
      </c>
      <c r="C125" s="4">
        <f>C103/$N$147</f>
        <v>2.7902402759185325E-2</v>
      </c>
      <c r="D125" s="70">
        <f>D103/$C103</f>
        <v>1.4333895446880271E-3</v>
      </c>
      <c r="E125" s="70">
        <f t="shared" ref="E125:V139" si="127">E103/$C103</f>
        <v>6.2394603709949412E-2</v>
      </c>
      <c r="F125" s="70">
        <f t="shared" si="127"/>
        <v>6.5682967959527827E-2</v>
      </c>
      <c r="G125" s="70">
        <f t="shared" si="127"/>
        <v>5.8600337268128161E-2</v>
      </c>
      <c r="H125" s="70">
        <f t="shared" si="127"/>
        <v>0.10050590219224283</v>
      </c>
      <c r="I125" s="70">
        <f t="shared" si="127"/>
        <v>9.097807757166948E-2</v>
      </c>
      <c r="J125" s="70">
        <f t="shared" si="127"/>
        <v>6.1888701517706576E-2</v>
      </c>
      <c r="K125" s="70">
        <f t="shared" si="127"/>
        <v>5.7672849915682965E-2</v>
      </c>
      <c r="L125" s="70">
        <f t="shared" si="127"/>
        <v>4.1821247892074198E-2</v>
      </c>
      <c r="M125" s="70">
        <f t="shared" si="127"/>
        <v>9.0640809443507595E-2</v>
      </c>
      <c r="N125" s="70">
        <f t="shared" si="127"/>
        <v>0.12116357504215852</v>
      </c>
      <c r="O125" s="70">
        <f t="shared" si="127"/>
        <v>0.1403035413153457</v>
      </c>
      <c r="P125" s="70">
        <f t="shared" si="127"/>
        <v>0.19468802698145024</v>
      </c>
      <c r="Q125" s="70">
        <f t="shared" si="127"/>
        <v>0.20295109612141651</v>
      </c>
      <c r="R125" s="70">
        <f t="shared" si="127"/>
        <v>0.19072512647554807</v>
      </c>
      <c r="S125" s="70">
        <f t="shared" si="127"/>
        <v>0.14822934232715007</v>
      </c>
      <c r="T125" s="70">
        <f t="shared" si="127"/>
        <v>0.12403035413153457</v>
      </c>
      <c r="U125" s="70">
        <f t="shared" si="127"/>
        <v>8.9207419898819557E-2</v>
      </c>
      <c r="V125" s="70">
        <f t="shared" si="127"/>
        <v>4.367622259696459E-2</v>
      </c>
      <c r="W125" s="5"/>
      <c r="Y125" s="4" t="s">
        <v>409</v>
      </c>
      <c r="Z125" s="4">
        <f>Z103/$N$147</f>
        <v>7.2950902593323652E-2</v>
      </c>
      <c r="AA125" s="70">
        <f>AA103/$Z103</f>
        <v>7.4174406604747166E-4</v>
      </c>
      <c r="AB125" s="70">
        <f t="shared" ref="AB125:AS125" si="128">AB103/$Z103</f>
        <v>5.0793343653250771E-2</v>
      </c>
      <c r="AC125" s="70">
        <f t="shared" si="128"/>
        <v>7.2432920536635706E-2</v>
      </c>
      <c r="AD125" s="70">
        <f t="shared" si="128"/>
        <v>5.1406088751289991E-2</v>
      </c>
      <c r="AE125" s="70">
        <f t="shared" si="128"/>
        <v>9.7587719298245612E-2</v>
      </c>
      <c r="AF125" s="70">
        <f t="shared" si="128"/>
        <v>9.8297213622291019E-2</v>
      </c>
      <c r="AG125" s="70">
        <f t="shared" si="128"/>
        <v>6.2532249742002069E-2</v>
      </c>
      <c r="AH125" s="70">
        <f t="shared" si="128"/>
        <v>5.9823271413828691E-2</v>
      </c>
      <c r="AI125" s="70">
        <f t="shared" si="128"/>
        <v>4.6117131062951497E-2</v>
      </c>
      <c r="AJ125" s="70">
        <f t="shared" si="128"/>
        <v>9.0105779153766774E-2</v>
      </c>
      <c r="AK125" s="70">
        <f t="shared" si="128"/>
        <v>0.11413183694530443</v>
      </c>
      <c r="AL125" s="70">
        <f t="shared" si="128"/>
        <v>0.14567208462332301</v>
      </c>
      <c r="AM125" s="70">
        <f t="shared" si="128"/>
        <v>0.17547084623323014</v>
      </c>
      <c r="AN125" s="70">
        <f t="shared" si="128"/>
        <v>0.18127579979360164</v>
      </c>
      <c r="AO125" s="70">
        <f t="shared" si="128"/>
        <v>0.18140479876160992</v>
      </c>
      <c r="AP125" s="70">
        <f t="shared" si="128"/>
        <v>0.14018962848297215</v>
      </c>
      <c r="AQ125" s="70">
        <f t="shared" si="128"/>
        <v>0.1190015479876161</v>
      </c>
      <c r="AR125" s="70">
        <f t="shared" si="128"/>
        <v>8.7816047471620223E-2</v>
      </c>
      <c r="AS125" s="70">
        <f t="shared" si="128"/>
        <v>6.9014447884416921E-2</v>
      </c>
      <c r="AU125" s="4" t="s">
        <v>434</v>
      </c>
      <c r="AV125" s="4">
        <f t="shared" si="122"/>
        <v>2.7747128005213468E-2</v>
      </c>
      <c r="AW125" s="70">
        <f t="shared" ref="AW125:BK125" si="129">AW108/$AV108</f>
        <v>1.1022553840936069E-3</v>
      </c>
      <c r="AX125" s="70">
        <f t="shared" si="129"/>
        <v>7.885365440054265E-2</v>
      </c>
      <c r="AY125" s="70">
        <f t="shared" si="129"/>
        <v>2.7980328980837715E-2</v>
      </c>
      <c r="AZ125" s="70">
        <f t="shared" si="129"/>
        <v>3.5356961166694928E-2</v>
      </c>
      <c r="BA125" s="70">
        <f t="shared" si="129"/>
        <v>9.3352552145158557E-2</v>
      </c>
      <c r="BB125" s="70">
        <f t="shared" si="129"/>
        <v>2.6284551466847551E-3</v>
      </c>
      <c r="BC125" s="70">
        <f t="shared" si="129"/>
        <v>3.8070205189079193E-2</v>
      </c>
      <c r="BD125" s="70">
        <f t="shared" si="129"/>
        <v>3.2558928268611155E-2</v>
      </c>
      <c r="BE125" s="70">
        <f t="shared" si="129"/>
        <v>1.3566220111921316E-2</v>
      </c>
      <c r="BF125" s="70">
        <f t="shared" si="129"/>
        <v>0.11081906053925725</v>
      </c>
      <c r="BG125" s="70">
        <f t="shared" si="129"/>
        <v>0.13752755638460235</v>
      </c>
      <c r="BH125" s="70">
        <f t="shared" si="129"/>
        <v>0.15745294217398678</v>
      </c>
      <c r="BI125" s="70">
        <f t="shared" si="129"/>
        <v>0.19967780227234186</v>
      </c>
      <c r="BJ125" s="70">
        <f t="shared" si="129"/>
        <v>0.20663049007970155</v>
      </c>
      <c r="BK125" s="70">
        <f t="shared" si="129"/>
        <v>0.20815668984229269</v>
      </c>
      <c r="BL125" s="70">
        <f t="shared" si="121"/>
        <v>0.15533322028149907</v>
      </c>
      <c r="BM125" s="70">
        <f t="shared" si="121"/>
        <v>0.13269459046973037</v>
      </c>
      <c r="BN125" s="70">
        <f t="shared" si="121"/>
        <v>0.11471934882143463</v>
      </c>
      <c r="BO125" s="70">
        <f t="shared" si="121"/>
        <v>8.6315075462099378E-2</v>
      </c>
    </row>
    <row r="126" spans="2:67" x14ac:dyDescent="0.25">
      <c r="B126" s="4" t="s">
        <v>414</v>
      </c>
      <c r="C126" s="4">
        <f t="shared" ref="C126:C143" si="130">C104/$N$147</f>
        <v>1.0130501372769983E-2</v>
      </c>
      <c r="D126" s="70">
        <f t="shared" ref="D126:S141" si="131">D104/$C104</f>
        <v>1.0450534138411519E-2</v>
      </c>
      <c r="E126" s="70">
        <f t="shared" si="131"/>
        <v>6.9670227589410129E-4</v>
      </c>
      <c r="F126" s="70">
        <f t="shared" si="131"/>
        <v>7.0831398049233621E-2</v>
      </c>
      <c r="G126" s="70">
        <f t="shared" si="131"/>
        <v>5.4575011611704596E-2</v>
      </c>
      <c r="H126" s="70">
        <f t="shared" si="131"/>
        <v>4.6911286576869486E-2</v>
      </c>
      <c r="I126" s="70">
        <f t="shared" si="131"/>
        <v>0.11170459823502091</v>
      </c>
      <c r="J126" s="70">
        <f t="shared" si="131"/>
        <v>6.061309800278681E-2</v>
      </c>
      <c r="K126" s="70">
        <f t="shared" si="131"/>
        <v>4.9001393404551785E-2</v>
      </c>
      <c r="L126" s="70">
        <f t="shared" si="131"/>
        <v>4.9465861588481187E-2</v>
      </c>
      <c r="M126" s="70">
        <f t="shared" si="131"/>
        <v>0.10032512772875057</v>
      </c>
      <c r="N126" s="70">
        <f t="shared" si="131"/>
        <v>0.13283790060380865</v>
      </c>
      <c r="O126" s="70">
        <f t="shared" si="131"/>
        <v>0.13910822108685555</v>
      </c>
      <c r="P126" s="70">
        <f t="shared" si="131"/>
        <v>0.20157919182535997</v>
      </c>
      <c r="Q126" s="70">
        <f t="shared" si="131"/>
        <v>0.20599163957268926</v>
      </c>
      <c r="R126" s="70">
        <f t="shared" si="131"/>
        <v>0.19832791453785414</v>
      </c>
      <c r="S126" s="70">
        <f t="shared" si="131"/>
        <v>0.14909428704133768</v>
      </c>
      <c r="T126" s="70">
        <f t="shared" si="127"/>
        <v>0.12796098467254993</v>
      </c>
      <c r="U126" s="70">
        <f t="shared" si="127"/>
        <v>9.8467254993032979E-2</v>
      </c>
      <c r="V126" s="70">
        <f t="shared" si="127"/>
        <v>6.7812354853692525E-2</v>
      </c>
      <c r="W126" s="5"/>
      <c r="Y126" s="4" t="s">
        <v>414</v>
      </c>
      <c r="Z126" s="4">
        <f t="shared" ref="Z126:Z143" si="132">Z104/$N$147</f>
        <v>4.0187929505261698E-2</v>
      </c>
      <c r="AA126" s="70">
        <f t="shared" ref="AA126:AS139" si="133">AA104/$Z104</f>
        <v>1.2293642430628733E-2</v>
      </c>
      <c r="AB126" s="70">
        <f t="shared" si="133"/>
        <v>5.2687038988408848E-4</v>
      </c>
      <c r="AC126" s="70">
        <f t="shared" si="133"/>
        <v>6.2580494087343397E-2</v>
      </c>
      <c r="AD126" s="70">
        <f t="shared" si="133"/>
        <v>6.3400070249385321E-2</v>
      </c>
      <c r="AE126" s="70">
        <f t="shared" si="133"/>
        <v>5.2745580142840413E-2</v>
      </c>
      <c r="AF126" s="70">
        <f t="shared" si="133"/>
        <v>0.10818405338953284</v>
      </c>
      <c r="AG126" s="70">
        <f t="shared" si="133"/>
        <v>7.6805994614213793E-2</v>
      </c>
      <c r="AH126" s="70">
        <f t="shared" si="133"/>
        <v>5.1399133590914414E-2</v>
      </c>
      <c r="AI126" s="70">
        <f t="shared" si="133"/>
        <v>4.8706240487062402E-2</v>
      </c>
      <c r="AJ126" s="70">
        <f t="shared" si="133"/>
        <v>9.4309799789251844E-2</v>
      </c>
      <c r="AK126" s="70">
        <f t="shared" si="133"/>
        <v>0.12211684814424541</v>
      </c>
      <c r="AL126" s="70">
        <f t="shared" si="133"/>
        <v>0.14623580377005035</v>
      </c>
      <c r="AM126" s="70">
        <f t="shared" si="133"/>
        <v>0.18709752956328299</v>
      </c>
      <c r="AN126" s="70">
        <f t="shared" si="133"/>
        <v>0.18768294110759864</v>
      </c>
      <c r="AO126" s="70">
        <f t="shared" si="133"/>
        <v>0.1873902353354408</v>
      </c>
      <c r="AP126" s="70">
        <f t="shared" si="133"/>
        <v>0.14810912071186044</v>
      </c>
      <c r="AQ126" s="70">
        <f t="shared" si="133"/>
        <v>0.12123873082777192</v>
      </c>
      <c r="AR126" s="70">
        <f t="shared" si="133"/>
        <v>9.5480622877883156E-2</v>
      </c>
      <c r="AS126" s="70">
        <f t="shared" si="133"/>
        <v>7.1244584943215075E-2</v>
      </c>
      <c r="AU126" s="4" t="s">
        <v>435</v>
      </c>
      <c r="AV126" s="4">
        <f t="shared" si="122"/>
        <v>5.0537227122264751E-2</v>
      </c>
      <c r="AW126" s="70">
        <f t="shared" ref="AW126:BK126" si="134">AW109/$AV109</f>
        <v>1.6758996322331361E-2</v>
      </c>
      <c r="AX126" s="70">
        <f t="shared" si="134"/>
        <v>1.815557934919231E-3</v>
      </c>
      <c r="AY126" s="70">
        <f t="shared" si="134"/>
        <v>8.8031283459801685E-2</v>
      </c>
      <c r="AZ126" s="70">
        <f t="shared" si="134"/>
        <v>2.1367720310972487E-2</v>
      </c>
      <c r="BA126" s="70">
        <f t="shared" si="134"/>
        <v>3.5426656114706016E-2</v>
      </c>
      <c r="BB126" s="70">
        <f t="shared" si="134"/>
        <v>0.10655928494949024</v>
      </c>
      <c r="BC126" s="70">
        <f t="shared" si="134"/>
        <v>9.7760811880266284E-4</v>
      </c>
      <c r="BD126" s="70">
        <f t="shared" si="134"/>
        <v>2.9421349099203947E-2</v>
      </c>
      <c r="BE126" s="70">
        <f t="shared" si="134"/>
        <v>3.1050695963875052E-2</v>
      </c>
      <c r="BF126" s="70">
        <f t="shared" si="134"/>
        <v>0.10641962664680416</v>
      </c>
      <c r="BG126" s="70">
        <f t="shared" si="134"/>
        <v>0.13928588054559843</v>
      </c>
      <c r="BH126" s="70">
        <f t="shared" si="134"/>
        <v>0.16130533960243937</v>
      </c>
      <c r="BI126" s="70">
        <f t="shared" si="134"/>
        <v>0.20878916251571156</v>
      </c>
      <c r="BJ126" s="70">
        <f t="shared" si="134"/>
        <v>0.20897537358595969</v>
      </c>
      <c r="BK126" s="70">
        <f t="shared" si="134"/>
        <v>0.20850984591033936</v>
      </c>
      <c r="BL126" s="70">
        <f t="shared" si="121"/>
        <v>0.16870722964480239</v>
      </c>
      <c r="BM126" s="70">
        <f t="shared" si="121"/>
        <v>0.13425818164889902</v>
      </c>
      <c r="BN126" s="70">
        <f t="shared" si="121"/>
        <v>0.10860760672221964</v>
      </c>
      <c r="BO126" s="70">
        <f t="shared" si="121"/>
        <v>8.3422559471160562E-2</v>
      </c>
    </row>
    <row r="127" spans="2:67" x14ac:dyDescent="0.25">
      <c r="B127" s="4" t="s">
        <v>421</v>
      </c>
      <c r="C127" s="4">
        <f t="shared" si="130"/>
        <v>6.0651259960522574E-3</v>
      </c>
      <c r="D127" s="70">
        <f t="shared" si="131"/>
        <v>1.0861132660977503E-2</v>
      </c>
      <c r="E127" s="70">
        <f t="shared" si="127"/>
        <v>1.0085337470907681E-2</v>
      </c>
      <c r="F127" s="70">
        <f t="shared" si="127"/>
        <v>7.7579519006982156E-4</v>
      </c>
      <c r="G127" s="70">
        <f t="shared" si="127"/>
        <v>6.9821567106283941E-2</v>
      </c>
      <c r="H127" s="70">
        <f t="shared" si="127"/>
        <v>4.8875096974398756E-2</v>
      </c>
      <c r="I127" s="70">
        <f t="shared" si="127"/>
        <v>5.2366175329712959E-2</v>
      </c>
      <c r="J127" s="70">
        <f t="shared" si="127"/>
        <v>8.6501163692785099E-2</v>
      </c>
      <c r="K127" s="70">
        <f t="shared" si="127"/>
        <v>4.7323506594259115E-2</v>
      </c>
      <c r="L127" s="70">
        <f t="shared" si="127"/>
        <v>4.2668735453840187E-2</v>
      </c>
      <c r="M127" s="70">
        <f t="shared" si="127"/>
        <v>0.10395655546935609</v>
      </c>
      <c r="N127" s="70">
        <f t="shared" si="127"/>
        <v>0.12218774243599689</v>
      </c>
      <c r="O127" s="70">
        <f t="shared" si="127"/>
        <v>0.15283165244375485</v>
      </c>
      <c r="P127" s="70">
        <f t="shared" si="127"/>
        <v>0.20364623739332816</v>
      </c>
      <c r="Q127" s="70">
        <f t="shared" si="127"/>
        <v>0.20791311093871218</v>
      </c>
      <c r="R127" s="70">
        <f t="shared" si="127"/>
        <v>0.21722265321955003</v>
      </c>
      <c r="S127" s="70">
        <f t="shared" si="127"/>
        <v>0.16136539953452289</v>
      </c>
      <c r="T127" s="70">
        <f t="shared" si="127"/>
        <v>0.13227307990690457</v>
      </c>
      <c r="U127" s="70">
        <f t="shared" si="127"/>
        <v>0.11753297129557796</v>
      </c>
      <c r="V127" s="70">
        <f t="shared" si="127"/>
        <v>8.4173778122575635E-2</v>
      </c>
      <c r="W127" s="5"/>
      <c r="Y127" s="4" t="s">
        <v>421</v>
      </c>
      <c r="Z127" s="4">
        <f t="shared" si="132"/>
        <v>2.1484379595015209E-2</v>
      </c>
      <c r="AA127" s="70">
        <f t="shared" si="133"/>
        <v>1.7849321068769162E-2</v>
      </c>
      <c r="AB127" s="70">
        <f t="shared" si="133"/>
        <v>1.8287341217696013E-2</v>
      </c>
      <c r="AC127" s="70">
        <f t="shared" si="133"/>
        <v>6.5703022339027597E-4</v>
      </c>
      <c r="AD127" s="70">
        <f t="shared" si="133"/>
        <v>7.3915900131406045E-2</v>
      </c>
      <c r="AE127" s="70">
        <f t="shared" si="133"/>
        <v>6.4936487078405603E-2</v>
      </c>
      <c r="AF127" s="70">
        <f t="shared" si="133"/>
        <v>5.1248357424441525E-2</v>
      </c>
      <c r="AG127" s="70">
        <f t="shared" si="133"/>
        <v>8.8042049934296984E-2</v>
      </c>
      <c r="AH127" s="70">
        <f t="shared" si="133"/>
        <v>6.0446780551905388E-2</v>
      </c>
      <c r="AI127" s="70">
        <f t="shared" si="133"/>
        <v>4.7196671046868158E-2</v>
      </c>
      <c r="AJ127" s="70">
        <f t="shared" si="133"/>
        <v>0.10227770477441962</v>
      </c>
      <c r="AK127" s="70">
        <f t="shared" si="133"/>
        <v>0.11793692509855454</v>
      </c>
      <c r="AL127" s="70">
        <f t="shared" si="133"/>
        <v>0.14848883048620237</v>
      </c>
      <c r="AM127" s="70">
        <f t="shared" si="133"/>
        <v>0.19185282522996058</v>
      </c>
      <c r="AN127" s="70">
        <f t="shared" si="133"/>
        <v>0.19754708716600963</v>
      </c>
      <c r="AO127" s="70">
        <f t="shared" si="133"/>
        <v>0.19031975470871659</v>
      </c>
      <c r="AP127" s="70">
        <f t="shared" si="133"/>
        <v>0.14816031537450722</v>
      </c>
      <c r="AQ127" s="70">
        <f t="shared" si="133"/>
        <v>0.13337713534822601</v>
      </c>
      <c r="AR127" s="70">
        <f t="shared" si="133"/>
        <v>0.10074463425317565</v>
      </c>
      <c r="AS127" s="70">
        <f t="shared" si="133"/>
        <v>8.56329391151993E-2</v>
      </c>
      <c r="AU127" s="4" t="s">
        <v>439</v>
      </c>
      <c r="AV127" s="4">
        <f t="shared" si="122"/>
        <v>3.2967653445570316E-2</v>
      </c>
      <c r="AW127" s="70">
        <f t="shared" ref="AW127:BK127" si="135">AW110/$AV110</f>
        <v>2.7617212588310854E-2</v>
      </c>
      <c r="AX127" s="70">
        <f t="shared" si="135"/>
        <v>7.1362306429743807E-4</v>
      </c>
      <c r="AY127" s="70">
        <f t="shared" si="135"/>
        <v>9.1129665310782842E-2</v>
      </c>
      <c r="AZ127" s="70">
        <f t="shared" si="135"/>
        <v>3.3254834796260617E-2</v>
      </c>
      <c r="BA127" s="70">
        <f t="shared" si="135"/>
        <v>3.0971240990508814E-2</v>
      </c>
      <c r="BB127" s="70">
        <f t="shared" si="135"/>
        <v>0.10397488046813673</v>
      </c>
      <c r="BC127" s="70">
        <f t="shared" si="135"/>
        <v>1.9267822736030828E-3</v>
      </c>
      <c r="BD127" s="70">
        <f t="shared" si="135"/>
        <v>2.5761792621137515E-2</v>
      </c>
      <c r="BE127" s="70">
        <f t="shared" si="135"/>
        <v>2.8473560265467782E-2</v>
      </c>
      <c r="BF127" s="70">
        <f t="shared" si="135"/>
        <v>0.10297580817812031</v>
      </c>
      <c r="BG127" s="70">
        <f t="shared" si="135"/>
        <v>0.13487475915221581</v>
      </c>
      <c r="BH127" s="70">
        <f t="shared" si="135"/>
        <v>0.15542710340398203</v>
      </c>
      <c r="BI127" s="70">
        <f t="shared" si="135"/>
        <v>0.20423892100192678</v>
      </c>
      <c r="BJ127" s="70">
        <f t="shared" si="135"/>
        <v>0.20409619638906729</v>
      </c>
      <c r="BK127" s="70">
        <f t="shared" si="135"/>
        <v>0.21066152858060372</v>
      </c>
      <c r="BL127" s="70">
        <f t="shared" si="121"/>
        <v>0.16035110254763435</v>
      </c>
      <c r="BM127" s="70">
        <f t="shared" si="121"/>
        <v>0.13373296224933989</v>
      </c>
      <c r="BN127" s="70">
        <f t="shared" si="121"/>
        <v>0.11182473417540854</v>
      </c>
      <c r="BO127" s="70">
        <f t="shared" si="121"/>
        <v>8.4635695425676158E-2</v>
      </c>
    </row>
    <row r="128" spans="2:67" x14ac:dyDescent="0.25">
      <c r="B128" s="4" t="s">
        <v>420</v>
      </c>
      <c r="C128" s="4">
        <f t="shared" si="130"/>
        <v>5.011139787273587E-3</v>
      </c>
      <c r="D128" s="70">
        <f t="shared" si="131"/>
        <v>1.1267605633802818E-2</v>
      </c>
      <c r="E128" s="70">
        <f t="shared" si="127"/>
        <v>2.3943661971830985E-2</v>
      </c>
      <c r="F128" s="70">
        <f t="shared" si="127"/>
        <v>2.3943661971830985E-2</v>
      </c>
      <c r="G128" s="70">
        <f t="shared" si="127"/>
        <v>1.4084507042253522E-3</v>
      </c>
      <c r="H128" s="70">
        <f t="shared" si="127"/>
        <v>6.8075117370892016E-2</v>
      </c>
      <c r="I128" s="70">
        <f t="shared" si="127"/>
        <v>5.6338028169014086E-2</v>
      </c>
      <c r="J128" s="70">
        <f t="shared" si="127"/>
        <v>3.9906103286384977E-2</v>
      </c>
      <c r="K128" s="70">
        <f t="shared" si="127"/>
        <v>7.6995305164319253E-2</v>
      </c>
      <c r="L128" s="70">
        <f t="shared" si="127"/>
        <v>5.2112676056338028E-2</v>
      </c>
      <c r="M128" s="70">
        <f t="shared" si="127"/>
        <v>0.11032863849765258</v>
      </c>
      <c r="N128" s="70">
        <f t="shared" si="127"/>
        <v>0.13427230046948357</v>
      </c>
      <c r="O128" s="70">
        <f t="shared" si="127"/>
        <v>0.14460093896713616</v>
      </c>
      <c r="P128" s="70">
        <f t="shared" si="127"/>
        <v>0.20469483568075117</v>
      </c>
      <c r="Q128" s="70">
        <f t="shared" si="127"/>
        <v>0.21502347417840376</v>
      </c>
      <c r="R128" s="70">
        <f t="shared" si="127"/>
        <v>0.20469483568075117</v>
      </c>
      <c r="S128" s="70">
        <f t="shared" si="127"/>
        <v>0.15211267605633802</v>
      </c>
      <c r="T128" s="70">
        <f t="shared" si="127"/>
        <v>0.13145539906103287</v>
      </c>
      <c r="U128" s="70">
        <f t="shared" si="127"/>
        <v>0.11220657276995305</v>
      </c>
      <c r="V128" s="70">
        <f t="shared" si="127"/>
        <v>9.2018779342723012E-2</v>
      </c>
      <c r="W128" s="5"/>
      <c r="Y128" s="4" t="s">
        <v>420</v>
      </c>
      <c r="Z128" s="4">
        <f t="shared" si="132"/>
        <v>1.5967420533439358E-2</v>
      </c>
      <c r="AA128" s="70">
        <f t="shared" si="133"/>
        <v>1.2965964343598054E-2</v>
      </c>
      <c r="AB128" s="70">
        <f t="shared" si="133"/>
        <v>2.7110652718432299E-2</v>
      </c>
      <c r="AC128" s="70">
        <f t="shared" si="133"/>
        <v>2.9468100780904671E-2</v>
      </c>
      <c r="AD128" s="70">
        <f t="shared" si="133"/>
        <v>7.3670251952261676E-4</v>
      </c>
      <c r="AE128" s="70">
        <f t="shared" si="133"/>
        <v>7.8090467069397373E-2</v>
      </c>
      <c r="AF128" s="70">
        <f t="shared" si="133"/>
        <v>6.3798438190658613E-2</v>
      </c>
      <c r="AG128" s="70">
        <f t="shared" si="133"/>
        <v>3.2267570355090612E-2</v>
      </c>
      <c r="AH128" s="70">
        <f t="shared" si="133"/>
        <v>8.0595255635774271E-2</v>
      </c>
      <c r="AI128" s="70">
        <f t="shared" si="133"/>
        <v>4.965374981582437E-2</v>
      </c>
      <c r="AJ128" s="70">
        <f t="shared" si="133"/>
        <v>0.10240165021364372</v>
      </c>
      <c r="AK128" s="70">
        <f t="shared" si="133"/>
        <v>0.1186091056431413</v>
      </c>
      <c r="AL128" s="70">
        <f t="shared" si="133"/>
        <v>0.14498305584205098</v>
      </c>
      <c r="AM128" s="70">
        <f t="shared" si="133"/>
        <v>0.18800648298217179</v>
      </c>
      <c r="AN128" s="70">
        <f t="shared" si="133"/>
        <v>0.18771180197436274</v>
      </c>
      <c r="AO128" s="70">
        <f t="shared" si="133"/>
        <v>0.19213201709149846</v>
      </c>
      <c r="AP128" s="70">
        <f t="shared" si="133"/>
        <v>0.1570649771622219</v>
      </c>
      <c r="AQ128" s="70">
        <f t="shared" si="133"/>
        <v>0.1287756004125534</v>
      </c>
      <c r="AR128" s="70">
        <f t="shared" si="133"/>
        <v>0.10785324885811109</v>
      </c>
      <c r="AS128" s="70">
        <f t="shared" si="133"/>
        <v>9.6655370561367318E-2</v>
      </c>
      <c r="AU128" s="4" t="s">
        <v>433</v>
      </c>
      <c r="AV128" s="4">
        <f t="shared" si="122"/>
        <v>8.8141949356903726E-2</v>
      </c>
      <c r="AW128" s="70">
        <f t="shared" ref="AW128:BK128" si="136">AW111/$AV111</f>
        <v>2.1353263045509143E-4</v>
      </c>
      <c r="AX128" s="70">
        <f t="shared" si="136"/>
        <v>3.168290404377419E-2</v>
      </c>
      <c r="AY128" s="70">
        <f t="shared" si="136"/>
        <v>3.5446416655545175E-2</v>
      </c>
      <c r="AZ128" s="70">
        <f t="shared" si="136"/>
        <v>1.0409715734685707E-3</v>
      </c>
      <c r="BA128" s="70">
        <f t="shared" si="136"/>
        <v>8.3571333244361404E-2</v>
      </c>
      <c r="BB128" s="70">
        <f t="shared" si="136"/>
        <v>7.6017616442012548E-2</v>
      </c>
      <c r="BC128" s="70">
        <f t="shared" si="136"/>
        <v>3.4005071399973309E-2</v>
      </c>
      <c r="BD128" s="70">
        <f t="shared" si="136"/>
        <v>7.7298812224743094E-2</v>
      </c>
      <c r="BE128" s="70">
        <f t="shared" si="136"/>
        <v>5.2635793407180033E-2</v>
      </c>
      <c r="BF128" s="70">
        <f t="shared" si="136"/>
        <v>0.10041371947150673</v>
      </c>
      <c r="BG128" s="70">
        <f t="shared" si="136"/>
        <v>0.1306018951020953</v>
      </c>
      <c r="BH128" s="70">
        <f t="shared" si="136"/>
        <v>0.15008674763112237</v>
      </c>
      <c r="BI128" s="70">
        <f t="shared" si="136"/>
        <v>0.19215267583077539</v>
      </c>
      <c r="BJ128" s="70">
        <f t="shared" si="136"/>
        <v>0.20205525156813026</v>
      </c>
      <c r="BK128" s="70">
        <f t="shared" si="136"/>
        <v>0.19815828106232483</v>
      </c>
      <c r="BL128" s="70">
        <f t="shared" si="121"/>
        <v>0.15315627919391431</v>
      </c>
      <c r="BM128" s="70">
        <f t="shared" si="121"/>
        <v>0.13276391298545309</v>
      </c>
      <c r="BN128" s="70">
        <f t="shared" si="121"/>
        <v>0.10564526891765648</v>
      </c>
      <c r="BO128" s="70">
        <f t="shared" si="121"/>
        <v>8.557320165487789E-2</v>
      </c>
    </row>
    <row r="129" spans="2:67" x14ac:dyDescent="0.25">
      <c r="B129" s="4" t="s">
        <v>423</v>
      </c>
      <c r="C129" s="4">
        <f t="shared" si="130"/>
        <v>2.8208246971554137E-3</v>
      </c>
      <c r="D129" s="70">
        <f t="shared" si="131"/>
        <v>6.0884070058381985E-2</v>
      </c>
      <c r="E129" s="70">
        <f t="shared" si="127"/>
        <v>2.0850708924103418E-2</v>
      </c>
      <c r="F129" s="70">
        <f t="shared" si="127"/>
        <v>2.7522935779816515E-2</v>
      </c>
      <c r="G129" s="70">
        <f t="shared" si="127"/>
        <v>5.9216013344453713E-2</v>
      </c>
      <c r="H129" s="70">
        <f t="shared" si="127"/>
        <v>8.3402835696413675E-4</v>
      </c>
      <c r="I129" s="70">
        <f t="shared" si="127"/>
        <v>4.7539616346955797E-2</v>
      </c>
      <c r="J129" s="70">
        <f t="shared" si="127"/>
        <v>2.4186822351959968E-2</v>
      </c>
      <c r="K129" s="70">
        <f t="shared" si="127"/>
        <v>2.8356964136780651E-2</v>
      </c>
      <c r="L129" s="70">
        <f t="shared" si="127"/>
        <v>5.3377814845704752E-2</v>
      </c>
      <c r="M129" s="70">
        <f t="shared" si="127"/>
        <v>9.9249374478732277E-2</v>
      </c>
      <c r="N129" s="70">
        <f t="shared" si="127"/>
        <v>0.13844870725604672</v>
      </c>
      <c r="O129" s="70">
        <f t="shared" si="127"/>
        <v>0.14595496246872394</v>
      </c>
      <c r="P129" s="70">
        <f t="shared" si="127"/>
        <v>0.20600500417014178</v>
      </c>
      <c r="Q129" s="70">
        <f t="shared" si="127"/>
        <v>0.23102585487906588</v>
      </c>
      <c r="R129" s="70">
        <f t="shared" si="127"/>
        <v>0.20266889074228525</v>
      </c>
      <c r="S129" s="70">
        <f t="shared" si="127"/>
        <v>0.15095913261050875</v>
      </c>
      <c r="T129" s="70">
        <f t="shared" si="127"/>
        <v>0.13928273561301086</v>
      </c>
      <c r="U129" s="70">
        <f t="shared" si="127"/>
        <v>0.11009174311926606</v>
      </c>
      <c r="V129" s="70">
        <f t="shared" si="127"/>
        <v>9.8415346121768138E-2</v>
      </c>
      <c r="W129" s="5"/>
      <c r="Y129" s="4" t="s">
        <v>423</v>
      </c>
      <c r="Z129" s="4">
        <f t="shared" si="132"/>
        <v>1.2330227054037968E-2</v>
      </c>
      <c r="AA129" s="70">
        <f t="shared" si="133"/>
        <v>6.067544361763022E-2</v>
      </c>
      <c r="AB129" s="70">
        <f t="shared" si="133"/>
        <v>2.4995229917954588E-2</v>
      </c>
      <c r="AC129" s="70">
        <f t="shared" si="133"/>
        <v>3.8542262926922345E-2</v>
      </c>
      <c r="AD129" s="70">
        <f t="shared" si="133"/>
        <v>6.9070788017553897E-2</v>
      </c>
      <c r="AE129" s="70">
        <f t="shared" si="133"/>
        <v>3.8160656363289447E-4</v>
      </c>
      <c r="AF129" s="70">
        <f t="shared" si="133"/>
        <v>6.9452394581186794E-2</v>
      </c>
      <c r="AG129" s="70">
        <f t="shared" si="133"/>
        <v>4.2549131845067735E-2</v>
      </c>
      <c r="AH129" s="70">
        <f t="shared" si="133"/>
        <v>1.9271131463461173E-2</v>
      </c>
      <c r="AI129" s="70">
        <f t="shared" si="133"/>
        <v>6.5063919099408507E-2</v>
      </c>
      <c r="AJ129" s="70">
        <f t="shared" si="133"/>
        <v>0.10398778858996374</v>
      </c>
      <c r="AK129" s="70">
        <f t="shared" si="133"/>
        <v>0.12211410036252623</v>
      </c>
      <c r="AL129" s="70">
        <f t="shared" si="133"/>
        <v>0.14539210074413281</v>
      </c>
      <c r="AM129" s="70">
        <f t="shared" si="133"/>
        <v>0.18908605228009923</v>
      </c>
      <c r="AN129" s="70">
        <f t="shared" si="133"/>
        <v>0.1829803472619729</v>
      </c>
      <c r="AO129" s="70">
        <f t="shared" si="133"/>
        <v>0.18927685556191567</v>
      </c>
      <c r="AP129" s="70">
        <f t="shared" si="133"/>
        <v>0.15092539591680976</v>
      </c>
      <c r="AQ129" s="70">
        <f t="shared" si="133"/>
        <v>0.12173249379889334</v>
      </c>
      <c r="AR129" s="70">
        <f t="shared" si="133"/>
        <v>0.10131654264453349</v>
      </c>
      <c r="AS129" s="70">
        <f t="shared" si="133"/>
        <v>9.0822362144628882E-2</v>
      </c>
      <c r="AU129" s="4" t="s">
        <v>437</v>
      </c>
      <c r="AV129" s="4">
        <f t="shared" si="122"/>
        <v>2.5942647152237486E-2</v>
      </c>
      <c r="AW129" s="70">
        <f t="shared" ref="AW129:BK129" si="137">AW112/$AV112</f>
        <v>0</v>
      </c>
      <c r="AX129" s="70">
        <f t="shared" si="137"/>
        <v>3.3191257821710347E-2</v>
      </c>
      <c r="AY129" s="70">
        <f t="shared" si="137"/>
        <v>3.872313412532874E-2</v>
      </c>
      <c r="AZ129" s="70">
        <f t="shared" si="137"/>
        <v>1.723043438831958E-3</v>
      </c>
      <c r="BA129" s="70">
        <f t="shared" si="137"/>
        <v>9.0867869774190618E-2</v>
      </c>
      <c r="BB129" s="70">
        <f t="shared" si="137"/>
        <v>7.9259998186270067E-2</v>
      </c>
      <c r="BC129" s="70">
        <f t="shared" si="137"/>
        <v>3.155890087965902E-2</v>
      </c>
      <c r="BD129" s="70">
        <f t="shared" si="137"/>
        <v>8.5698739457694753E-2</v>
      </c>
      <c r="BE129" s="70">
        <f t="shared" si="137"/>
        <v>5.4956017049061397E-2</v>
      </c>
      <c r="BF129" s="70">
        <f t="shared" si="137"/>
        <v>0.10365466582025937</v>
      </c>
      <c r="BG129" s="70">
        <f t="shared" si="137"/>
        <v>0.12015960823433391</v>
      </c>
      <c r="BH129" s="70">
        <f t="shared" si="137"/>
        <v>0.14573320032647138</v>
      </c>
      <c r="BI129" s="70">
        <f t="shared" si="137"/>
        <v>0.18844654031014782</v>
      </c>
      <c r="BJ129" s="70">
        <f t="shared" si="137"/>
        <v>0.19026027024576039</v>
      </c>
      <c r="BK129" s="70">
        <f t="shared" si="137"/>
        <v>0.19669901151718508</v>
      </c>
      <c r="BL129" s="70">
        <f t="shared" si="121"/>
        <v>0.14945134669447718</v>
      </c>
      <c r="BM129" s="70">
        <f t="shared" si="121"/>
        <v>0.12977237689308063</v>
      </c>
      <c r="BN129" s="70">
        <f t="shared" si="121"/>
        <v>0.10474290378162691</v>
      </c>
      <c r="BO129" s="70">
        <f t="shared" si="121"/>
        <v>8.6514917928720417E-2</v>
      </c>
    </row>
    <row r="130" spans="2:67" x14ac:dyDescent="0.25">
      <c r="B130" s="4" t="s">
        <v>412</v>
      </c>
      <c r="C130" s="4">
        <f t="shared" si="130"/>
        <v>5.8253911865108587E-2</v>
      </c>
      <c r="D130" s="70">
        <f t="shared" si="131"/>
        <v>7.2694963854448525E-4</v>
      </c>
      <c r="E130" s="70">
        <f t="shared" si="127"/>
        <v>1.4942853681192197E-3</v>
      </c>
      <c r="F130" s="70">
        <f t="shared" si="127"/>
        <v>8.069140987843787E-2</v>
      </c>
      <c r="G130" s="70">
        <f t="shared" si="127"/>
        <v>4.9069100601752756E-2</v>
      </c>
      <c r="H130" s="70">
        <f t="shared" si="127"/>
        <v>5.9650256451678041E-2</v>
      </c>
      <c r="I130" s="70">
        <f t="shared" si="127"/>
        <v>0.11659464480432939</v>
      </c>
      <c r="J130" s="70">
        <f t="shared" si="127"/>
        <v>5.9286781632405798E-2</v>
      </c>
      <c r="K130" s="70">
        <f t="shared" si="127"/>
        <v>5.44404507087759E-2</v>
      </c>
      <c r="L130" s="70">
        <f t="shared" si="127"/>
        <v>4.8503695327329267E-2</v>
      </c>
      <c r="M130" s="70">
        <f t="shared" si="127"/>
        <v>9.5957352287872055E-2</v>
      </c>
      <c r="N130" s="70">
        <f t="shared" si="127"/>
        <v>0.13093170712006785</v>
      </c>
      <c r="O130" s="70">
        <f t="shared" si="127"/>
        <v>0.14858042890028675</v>
      </c>
      <c r="P130" s="70">
        <f t="shared" si="127"/>
        <v>0.19203586284883487</v>
      </c>
      <c r="Q130" s="70">
        <f t="shared" si="127"/>
        <v>0.20205161342433667</v>
      </c>
      <c r="R130" s="70">
        <f t="shared" si="127"/>
        <v>0.19575138322361779</v>
      </c>
      <c r="S130" s="70">
        <f t="shared" si="127"/>
        <v>0.14547069989095757</v>
      </c>
      <c r="T130" s="70">
        <f t="shared" si="127"/>
        <v>0.13109325148418885</v>
      </c>
      <c r="U130" s="70">
        <f t="shared" si="127"/>
        <v>9.7128548927749289E-2</v>
      </c>
      <c r="V130" s="70">
        <f t="shared" si="127"/>
        <v>6.3688865554702961E-2</v>
      </c>
      <c r="W130" s="5"/>
      <c r="Y130" s="4" t="s">
        <v>412</v>
      </c>
      <c r="Z130" s="4">
        <f t="shared" si="132"/>
        <v>6.0968867411828644E-2</v>
      </c>
      <c r="AA130" s="70">
        <f t="shared" si="133"/>
        <v>4.6305228632066372E-4</v>
      </c>
      <c r="AB130" s="70">
        <f t="shared" si="133"/>
        <v>9.2610457264132745E-4</v>
      </c>
      <c r="AC130" s="70">
        <f t="shared" si="133"/>
        <v>5.996527107852595E-2</v>
      </c>
      <c r="AD130" s="70">
        <f t="shared" si="133"/>
        <v>6.0544086436426781E-2</v>
      </c>
      <c r="AE130" s="70">
        <f t="shared" si="133"/>
        <v>5.4138529808990934E-2</v>
      </c>
      <c r="AF130" s="70">
        <f t="shared" si="133"/>
        <v>0.1018329153000193</v>
      </c>
      <c r="AG130" s="70">
        <f t="shared" si="133"/>
        <v>7.4126953501832918E-2</v>
      </c>
      <c r="AH130" s="70">
        <f t="shared" si="133"/>
        <v>5.2865136021609103E-2</v>
      </c>
      <c r="AI130" s="70">
        <f t="shared" si="133"/>
        <v>4.7848736253135252E-2</v>
      </c>
      <c r="AJ130" s="70">
        <f t="shared" si="133"/>
        <v>9.6546401697858386E-2</v>
      </c>
      <c r="AK130" s="70">
        <f t="shared" si="133"/>
        <v>0.12243874204128882</v>
      </c>
      <c r="AL130" s="70">
        <f t="shared" si="133"/>
        <v>0.15315454370055953</v>
      </c>
      <c r="AM130" s="70">
        <f t="shared" si="133"/>
        <v>0.18846228053251013</v>
      </c>
      <c r="AN130" s="70">
        <f t="shared" si="133"/>
        <v>0.18965849893883852</v>
      </c>
      <c r="AO130" s="70">
        <f t="shared" si="133"/>
        <v>0.19154929577464788</v>
      </c>
      <c r="AP130" s="70">
        <f t="shared" si="133"/>
        <v>0.14883272236156667</v>
      </c>
      <c r="AQ130" s="70">
        <f t="shared" si="133"/>
        <v>0.12614316033185413</v>
      </c>
      <c r="AR130" s="70">
        <f t="shared" si="133"/>
        <v>9.5543121744163614E-2</v>
      </c>
      <c r="AS130" s="70">
        <f t="shared" si="133"/>
        <v>7.532317190816129E-2</v>
      </c>
      <c r="AU130" s="4" t="s">
        <v>427</v>
      </c>
      <c r="AV130" s="4">
        <f t="shared" si="122"/>
        <v>4.6540078531383144E-2</v>
      </c>
      <c r="AW130" s="70">
        <f t="shared" ref="AW130:BK130" si="138">AW113/$AV113</f>
        <v>1.7389546051966433E-2</v>
      </c>
      <c r="AX130" s="70">
        <f t="shared" si="138"/>
        <v>2.0220402386007482E-4</v>
      </c>
      <c r="AY130" s="70">
        <f t="shared" si="138"/>
        <v>3.8570417551309272E-2</v>
      </c>
      <c r="AZ130" s="70">
        <f t="shared" si="138"/>
        <v>3.8873723587099382E-2</v>
      </c>
      <c r="BA130" s="70">
        <f t="shared" si="138"/>
        <v>5.5606106561520571E-4</v>
      </c>
      <c r="BB130" s="70">
        <f t="shared" si="138"/>
        <v>8.664442422404206E-2</v>
      </c>
      <c r="BC130" s="70">
        <f t="shared" si="138"/>
        <v>4.6254170457992114E-2</v>
      </c>
      <c r="BD130" s="70">
        <f t="shared" si="138"/>
        <v>2.3253462743908604E-2</v>
      </c>
      <c r="BE130" s="70">
        <f t="shared" si="138"/>
        <v>6.4300879587503787E-2</v>
      </c>
      <c r="BF130" s="70">
        <f t="shared" si="138"/>
        <v>0.1048427863714488</v>
      </c>
      <c r="BG130" s="70">
        <f t="shared" si="138"/>
        <v>0.13780204226064099</v>
      </c>
      <c r="BH130" s="70">
        <f t="shared" si="138"/>
        <v>0.15898291375998383</v>
      </c>
      <c r="BI130" s="70">
        <f t="shared" si="138"/>
        <v>0.19891820847234859</v>
      </c>
      <c r="BJ130" s="70">
        <f t="shared" si="138"/>
        <v>0.21302193913658882</v>
      </c>
      <c r="BK130" s="70">
        <f t="shared" si="138"/>
        <v>0.20422606409867555</v>
      </c>
      <c r="BL130" s="70">
        <f t="shared" si="121"/>
        <v>0.1632291982610454</v>
      </c>
      <c r="BM130" s="70">
        <f t="shared" si="121"/>
        <v>0.13643716509958548</v>
      </c>
      <c r="BN130" s="70">
        <f t="shared" si="121"/>
        <v>0.10762309169952482</v>
      </c>
      <c r="BO130" s="70">
        <f t="shared" si="121"/>
        <v>9.0890708725103631E-2</v>
      </c>
    </row>
    <row r="131" spans="2:67" x14ac:dyDescent="0.25">
      <c r="B131" s="4" t="s">
        <v>408</v>
      </c>
      <c r="C131" s="4">
        <f t="shared" si="130"/>
        <v>3.2195984971285931E-2</v>
      </c>
      <c r="D131" s="70">
        <f t="shared" si="131"/>
        <v>4.3843624406284253E-4</v>
      </c>
      <c r="E131" s="70">
        <f t="shared" si="127"/>
        <v>1.3883814395323347E-3</v>
      </c>
      <c r="F131" s="70">
        <f t="shared" si="127"/>
        <v>6.1015710632078918E-2</v>
      </c>
      <c r="G131" s="70">
        <f t="shared" si="127"/>
        <v>5.8969674826452323E-2</v>
      </c>
      <c r="H131" s="70">
        <f t="shared" si="127"/>
        <v>4.9031786627694557E-2</v>
      </c>
      <c r="I131" s="70">
        <f t="shared" si="127"/>
        <v>0.10895140664961638</v>
      </c>
      <c r="J131" s="70">
        <f t="shared" si="127"/>
        <v>6.9199853854585311E-2</v>
      </c>
      <c r="K131" s="70">
        <f t="shared" si="127"/>
        <v>5.0274022652539274E-2</v>
      </c>
      <c r="L131" s="70">
        <f t="shared" si="127"/>
        <v>5.0274022652539274E-2</v>
      </c>
      <c r="M131" s="70">
        <f t="shared" si="127"/>
        <v>9.8867373036170991E-2</v>
      </c>
      <c r="N131" s="70">
        <f t="shared" si="127"/>
        <v>0.12619656558275485</v>
      </c>
      <c r="O131" s="70">
        <f t="shared" si="127"/>
        <v>0.14731457800511508</v>
      </c>
      <c r="P131" s="70">
        <f t="shared" si="127"/>
        <v>0.19985385458531238</v>
      </c>
      <c r="Q131" s="70">
        <f t="shared" si="127"/>
        <v>0.20160759956156377</v>
      </c>
      <c r="R131" s="70">
        <f t="shared" si="127"/>
        <v>0.19444647424187067</v>
      </c>
      <c r="S131" s="70">
        <f t="shared" si="127"/>
        <v>0.15264888564121301</v>
      </c>
      <c r="T131" s="70">
        <f t="shared" si="127"/>
        <v>0.1267811472415053</v>
      </c>
      <c r="U131" s="70">
        <f t="shared" si="127"/>
        <v>9.6675191815856779E-2</v>
      </c>
      <c r="V131" s="70">
        <f t="shared" si="127"/>
        <v>7.7164778955060284E-2</v>
      </c>
      <c r="W131" s="5"/>
      <c r="Y131" s="4" t="s">
        <v>408</v>
      </c>
      <c r="Z131" s="4">
        <f t="shared" si="132"/>
        <v>4.654478382695805E-2</v>
      </c>
      <c r="AA131" s="70">
        <f t="shared" si="133"/>
        <v>3.0327537403962798E-4</v>
      </c>
      <c r="AB131" s="70">
        <f t="shared" si="133"/>
        <v>1.4152850788515972E-3</v>
      </c>
      <c r="AC131" s="70">
        <f t="shared" si="133"/>
        <v>6.5608572583906191E-2</v>
      </c>
      <c r="AD131" s="70">
        <f t="shared" si="133"/>
        <v>6.0099069955519613E-2</v>
      </c>
      <c r="AE131" s="70">
        <f t="shared" si="133"/>
        <v>5.7268499797816418E-2</v>
      </c>
      <c r="AF131" s="70">
        <f t="shared" si="133"/>
        <v>0.11074605742013749</v>
      </c>
      <c r="AG131" s="70">
        <f t="shared" si="133"/>
        <v>7.521229276182774E-2</v>
      </c>
      <c r="AH131" s="70">
        <f t="shared" si="133"/>
        <v>5.7116862110796605E-2</v>
      </c>
      <c r="AI131" s="70">
        <f t="shared" si="133"/>
        <v>5.0798625151637689E-2</v>
      </c>
      <c r="AJ131" s="70">
        <f t="shared" si="133"/>
        <v>9.4015365952284671E-2</v>
      </c>
      <c r="AK131" s="70">
        <f t="shared" si="133"/>
        <v>0.12125960372017792</v>
      </c>
      <c r="AL131" s="70">
        <f t="shared" si="133"/>
        <v>0.14976748887990296</v>
      </c>
      <c r="AM131" s="70">
        <f t="shared" si="133"/>
        <v>0.18742418115649009</v>
      </c>
      <c r="AN131" s="70">
        <f t="shared" si="133"/>
        <v>0.19121512333198545</v>
      </c>
      <c r="AO131" s="70">
        <f t="shared" si="133"/>
        <v>0.1888394662353417</v>
      </c>
      <c r="AP131" s="70">
        <f t="shared" si="133"/>
        <v>0.1507278608976951</v>
      </c>
      <c r="AQ131" s="70">
        <f t="shared" si="133"/>
        <v>0.12080469065911847</v>
      </c>
      <c r="AR131" s="70">
        <f t="shared" si="133"/>
        <v>9.3661544682571776E-2</v>
      </c>
      <c r="AS131" s="70">
        <f t="shared" si="133"/>
        <v>7.2179539021431455E-2</v>
      </c>
      <c r="AU131" s="4" t="s">
        <v>438</v>
      </c>
      <c r="AV131" s="4">
        <f t="shared" si="122"/>
        <v>2.3837027382467599E-2</v>
      </c>
      <c r="AW131" s="70">
        <f t="shared" ref="AW131:BK131" si="139">AW114/$AV114</f>
        <v>4.2834583497828663E-2</v>
      </c>
      <c r="AX131" s="70">
        <f t="shared" si="139"/>
        <v>2.9609159099881565E-4</v>
      </c>
      <c r="AY131" s="70">
        <f t="shared" si="139"/>
        <v>3.3655744176865378E-2</v>
      </c>
      <c r="AZ131" s="70">
        <f t="shared" si="139"/>
        <v>5.3395183576786416E-2</v>
      </c>
      <c r="BA131" s="70">
        <f t="shared" si="139"/>
        <v>7.8957757599684166E-4</v>
      </c>
      <c r="BB131" s="70">
        <f t="shared" si="139"/>
        <v>8.5767864192656931E-2</v>
      </c>
      <c r="BC131" s="70">
        <f t="shared" si="139"/>
        <v>4.3031977891827874E-2</v>
      </c>
      <c r="BD131" s="70">
        <f t="shared" si="139"/>
        <v>2.0331622581918674E-2</v>
      </c>
      <c r="BE131" s="70">
        <f t="shared" si="139"/>
        <v>7.1950256612712205E-2</v>
      </c>
      <c r="BF131" s="70">
        <f t="shared" si="139"/>
        <v>0.10353335965258587</v>
      </c>
      <c r="BG131" s="70">
        <f t="shared" si="139"/>
        <v>0.13304382155546782</v>
      </c>
      <c r="BH131" s="70">
        <f t="shared" si="139"/>
        <v>0.1554480852743782</v>
      </c>
      <c r="BI131" s="70">
        <f t="shared" si="139"/>
        <v>0.19236083695223055</v>
      </c>
      <c r="BJ131" s="70">
        <f t="shared" si="139"/>
        <v>0.20331622581918674</v>
      </c>
      <c r="BK131" s="70">
        <f t="shared" si="139"/>
        <v>0.20351362021318595</v>
      </c>
      <c r="BL131" s="70">
        <f t="shared" si="121"/>
        <v>0.15386893012238453</v>
      </c>
      <c r="BM131" s="70">
        <f t="shared" si="121"/>
        <v>0.13215554678247138</v>
      </c>
      <c r="BN131" s="70">
        <f t="shared" si="121"/>
        <v>0.10925779707856297</v>
      </c>
      <c r="BO131" s="70">
        <f t="shared" si="121"/>
        <v>8.833399131464667E-2</v>
      </c>
    </row>
    <row r="132" spans="2:67" x14ac:dyDescent="0.25">
      <c r="B132" s="4" t="s">
        <v>417</v>
      </c>
      <c r="C132" s="4">
        <f t="shared" si="130"/>
        <v>2.1940793265780974E-2</v>
      </c>
      <c r="D132" s="70">
        <f t="shared" si="131"/>
        <v>6.4336264207591675E-3</v>
      </c>
      <c r="E132" s="70">
        <f t="shared" si="127"/>
        <v>8.5781685610122243E-4</v>
      </c>
      <c r="F132" s="70">
        <f t="shared" si="127"/>
        <v>4.6965472871541923E-2</v>
      </c>
      <c r="G132" s="70">
        <f t="shared" si="127"/>
        <v>8.5781685610122243E-4</v>
      </c>
      <c r="H132" s="70">
        <f t="shared" si="127"/>
        <v>5.5329187218528843E-2</v>
      </c>
      <c r="I132" s="70">
        <f t="shared" si="127"/>
        <v>8.674672957323612E-2</v>
      </c>
      <c r="J132" s="70">
        <f t="shared" si="127"/>
        <v>3.4634355565086851E-2</v>
      </c>
      <c r="K132" s="70">
        <f t="shared" si="127"/>
        <v>6.3478447351490455E-2</v>
      </c>
      <c r="L132" s="70">
        <f t="shared" si="127"/>
        <v>4.8466652369719067E-2</v>
      </c>
      <c r="M132" s="70">
        <f t="shared" si="127"/>
        <v>0.10122238901994424</v>
      </c>
      <c r="N132" s="70">
        <f t="shared" si="127"/>
        <v>0.13210379583958826</v>
      </c>
      <c r="O132" s="70">
        <f t="shared" si="127"/>
        <v>0.15408535277718208</v>
      </c>
      <c r="P132" s="70">
        <f t="shared" si="127"/>
        <v>0.19997855457859748</v>
      </c>
      <c r="Q132" s="70">
        <f t="shared" si="127"/>
        <v>0.20212309671885054</v>
      </c>
      <c r="R132" s="70">
        <f t="shared" si="127"/>
        <v>0.20298091357495174</v>
      </c>
      <c r="S132" s="70">
        <f t="shared" si="127"/>
        <v>0.1592322539137894</v>
      </c>
      <c r="T132" s="70">
        <f t="shared" si="127"/>
        <v>0.13381942955179069</v>
      </c>
      <c r="U132" s="70">
        <f t="shared" si="127"/>
        <v>0.10840660518979198</v>
      </c>
      <c r="V132" s="70">
        <f t="shared" si="127"/>
        <v>8.9641861462577743E-2</v>
      </c>
      <c r="W132" s="5"/>
      <c r="Y132" s="4" t="s">
        <v>417</v>
      </c>
      <c r="Z132" s="4">
        <f t="shared" si="132"/>
        <v>2.4058176274488124E-2</v>
      </c>
      <c r="AA132" s="70">
        <f t="shared" si="133"/>
        <v>1.056131429689028E-2</v>
      </c>
      <c r="AB132" s="70">
        <f t="shared" si="133"/>
        <v>4.8894973596714261E-4</v>
      </c>
      <c r="AC132" s="70">
        <f t="shared" si="133"/>
        <v>3.9996088402112266E-2</v>
      </c>
      <c r="AD132" s="70">
        <f t="shared" si="133"/>
        <v>6.8452963035399959E-4</v>
      </c>
      <c r="AE132" s="70">
        <f t="shared" si="133"/>
        <v>5.0557402699002545E-2</v>
      </c>
      <c r="AF132" s="70">
        <f t="shared" si="133"/>
        <v>8.5370623899863093E-2</v>
      </c>
      <c r="AG132" s="70">
        <f t="shared" si="133"/>
        <v>3.0119303735575982E-2</v>
      </c>
      <c r="AH132" s="70">
        <f t="shared" si="133"/>
        <v>6.5128104830823388E-2</v>
      </c>
      <c r="AI132" s="70">
        <f t="shared" si="133"/>
        <v>5.7598278896929395E-2</v>
      </c>
      <c r="AJ132" s="70">
        <f t="shared" si="133"/>
        <v>0.10395071386661452</v>
      </c>
      <c r="AK132" s="70">
        <f t="shared" si="133"/>
        <v>0.13631918638763935</v>
      </c>
      <c r="AL132" s="70">
        <f t="shared" si="133"/>
        <v>0.15529043614316448</v>
      </c>
      <c r="AM132" s="70">
        <f t="shared" si="133"/>
        <v>0.19528652454527676</v>
      </c>
      <c r="AN132" s="70">
        <f t="shared" si="133"/>
        <v>0.20799921768042245</v>
      </c>
      <c r="AO132" s="70">
        <f t="shared" si="133"/>
        <v>0.20242519069039702</v>
      </c>
      <c r="AP132" s="70">
        <f t="shared" si="133"/>
        <v>0.15929982397809506</v>
      </c>
      <c r="AQ132" s="70">
        <f t="shared" si="133"/>
        <v>0.14150205358889106</v>
      </c>
      <c r="AR132" s="70">
        <f t="shared" si="133"/>
        <v>0.10932916096225308</v>
      </c>
      <c r="AS132" s="70">
        <f t="shared" si="133"/>
        <v>8.8010952474085663E-2</v>
      </c>
      <c r="AU132" s="4" t="s">
        <v>436</v>
      </c>
      <c r="AV132" s="4">
        <f t="shared" si="122"/>
        <v>2.8756413906030544E-2</v>
      </c>
      <c r="AW132" s="70">
        <f t="shared" ref="AW132:BK132" si="140">AW115/$AV115</f>
        <v>2.5280209441217377E-2</v>
      </c>
      <c r="AX132" s="70">
        <f t="shared" si="140"/>
        <v>2.5934713245520741E-2</v>
      </c>
      <c r="AY132" s="70">
        <f t="shared" si="140"/>
        <v>2.4543892661376093E-4</v>
      </c>
      <c r="AZ132" s="70">
        <f t="shared" si="140"/>
        <v>5.9641659167143909E-2</v>
      </c>
      <c r="BA132" s="70">
        <f t="shared" si="140"/>
        <v>5.3178434099648203E-2</v>
      </c>
      <c r="BB132" s="70">
        <f t="shared" si="140"/>
        <v>8.181297553792031E-4</v>
      </c>
      <c r="BC132" s="70">
        <f t="shared" si="140"/>
        <v>5.6941830974392538E-2</v>
      </c>
      <c r="BD132" s="70">
        <f t="shared" si="140"/>
        <v>4.1888243475415199E-2</v>
      </c>
      <c r="BE132" s="70">
        <f t="shared" si="140"/>
        <v>1.4971774523439417E-2</v>
      </c>
      <c r="BF132" s="70">
        <f t="shared" si="140"/>
        <v>0.11551992145954348</v>
      </c>
      <c r="BG132" s="70">
        <f t="shared" si="140"/>
        <v>0.13589135236848565</v>
      </c>
      <c r="BH132" s="70">
        <f t="shared" si="140"/>
        <v>0.16321688619815103</v>
      </c>
      <c r="BI132" s="70">
        <f t="shared" si="140"/>
        <v>0.20976846927922768</v>
      </c>
      <c r="BJ132" s="70">
        <f t="shared" si="140"/>
        <v>0.21140472878998609</v>
      </c>
      <c r="BK132" s="70">
        <f t="shared" si="140"/>
        <v>0.21508631268919251</v>
      </c>
      <c r="BL132" s="70">
        <f t="shared" si="121"/>
        <v>0.16141700073631679</v>
      </c>
      <c r="BM132" s="70">
        <f t="shared" si="121"/>
        <v>0.14251820338705717</v>
      </c>
      <c r="BN132" s="70">
        <f t="shared" si="121"/>
        <v>0.1164198641904606</v>
      </c>
      <c r="BO132" s="70">
        <f t="shared" si="121"/>
        <v>9.7112001963511413E-2</v>
      </c>
    </row>
    <row r="133" spans="2:67" x14ac:dyDescent="0.25">
      <c r="B133" s="4" t="s">
        <v>410</v>
      </c>
      <c r="C133" s="4">
        <f t="shared" si="130"/>
        <v>1.1431515599231154E-2</v>
      </c>
      <c r="D133" s="70">
        <f t="shared" si="131"/>
        <v>2.5108046923235233E-2</v>
      </c>
      <c r="E133" s="70">
        <f t="shared" si="127"/>
        <v>8.2321465322082732E-4</v>
      </c>
      <c r="F133" s="70">
        <f t="shared" si="127"/>
        <v>3.8896892364684091E-2</v>
      </c>
      <c r="G133" s="70">
        <f t="shared" si="127"/>
        <v>1.6464293064416546E-3</v>
      </c>
      <c r="H133" s="70">
        <f t="shared" si="127"/>
        <v>7.141387116690677E-2</v>
      </c>
      <c r="I133" s="70">
        <f t="shared" si="127"/>
        <v>8.376209096521918E-2</v>
      </c>
      <c r="J133" s="70">
        <f t="shared" si="127"/>
        <v>3.0047334842560197E-2</v>
      </c>
      <c r="K133" s="70">
        <f t="shared" si="127"/>
        <v>7.7999588392673389E-2</v>
      </c>
      <c r="L133" s="70">
        <f t="shared" si="127"/>
        <v>6.3387528298003704E-2</v>
      </c>
      <c r="M133" s="70">
        <f t="shared" si="127"/>
        <v>0.10413665363243466</v>
      </c>
      <c r="N133" s="70">
        <f t="shared" si="127"/>
        <v>0.11422103313438979</v>
      </c>
      <c r="O133" s="70">
        <f t="shared" si="127"/>
        <v>0.14138711669067711</v>
      </c>
      <c r="P133" s="70">
        <f t="shared" si="127"/>
        <v>0.18769294093434863</v>
      </c>
      <c r="Q133" s="70">
        <f t="shared" si="127"/>
        <v>0.18872195925087468</v>
      </c>
      <c r="R133" s="70">
        <f t="shared" si="127"/>
        <v>0.20189339370240791</v>
      </c>
      <c r="S133" s="70">
        <f t="shared" si="127"/>
        <v>0.14612060094669685</v>
      </c>
      <c r="T133" s="70">
        <f t="shared" si="127"/>
        <v>0.12698086025931263</v>
      </c>
      <c r="U133" s="70">
        <f t="shared" si="127"/>
        <v>0.1146326404610002</v>
      </c>
      <c r="V133" s="70">
        <f t="shared" si="127"/>
        <v>0.10887013788845441</v>
      </c>
      <c r="W133" s="5"/>
      <c r="Y133" s="4" t="s">
        <v>410</v>
      </c>
      <c r="Z133" s="4">
        <f t="shared" si="132"/>
        <v>1.8298894490804678E-2</v>
      </c>
      <c r="AA133" s="70">
        <f t="shared" si="133"/>
        <v>8.8711751092825919E-3</v>
      </c>
      <c r="AB133" s="70">
        <f t="shared" si="133"/>
        <v>0</v>
      </c>
      <c r="AC133" s="70">
        <f t="shared" si="133"/>
        <v>3.2141938801748524E-2</v>
      </c>
      <c r="AD133" s="70">
        <f t="shared" si="133"/>
        <v>1.2856775520699408E-3</v>
      </c>
      <c r="AE133" s="70">
        <f t="shared" si="133"/>
        <v>6.4155309848290043E-2</v>
      </c>
      <c r="AF133" s="70">
        <f t="shared" si="133"/>
        <v>8.3311905374132161E-2</v>
      </c>
      <c r="AG133" s="70">
        <f t="shared" si="133"/>
        <v>3.3684751864232448E-2</v>
      </c>
      <c r="AH133" s="70">
        <f t="shared" si="133"/>
        <v>8.2026227822062231E-2</v>
      </c>
      <c r="AI133" s="70">
        <f t="shared" si="133"/>
        <v>5.8498328619182312E-2</v>
      </c>
      <c r="AJ133" s="70">
        <f t="shared" si="133"/>
        <v>0.10362561069683723</v>
      </c>
      <c r="AK133" s="70">
        <f t="shared" si="133"/>
        <v>0.12933916173823606</v>
      </c>
      <c r="AL133" s="70">
        <f t="shared" si="133"/>
        <v>0.14913859604011315</v>
      </c>
      <c r="AM133" s="70">
        <f t="shared" si="133"/>
        <v>0.1892517356646953</v>
      </c>
      <c r="AN133" s="70">
        <f t="shared" si="133"/>
        <v>0.20017999485728979</v>
      </c>
      <c r="AO133" s="70">
        <f t="shared" si="133"/>
        <v>0.20467986628953458</v>
      </c>
      <c r="AP133" s="70">
        <f t="shared" si="133"/>
        <v>0.15132424787863205</v>
      </c>
      <c r="AQ133" s="70">
        <f t="shared" si="133"/>
        <v>0.1349961429673438</v>
      </c>
      <c r="AR133" s="70">
        <f t="shared" si="133"/>
        <v>0.11031113396760092</v>
      </c>
      <c r="AS133" s="70">
        <f t="shared" si="133"/>
        <v>8.8068912316790954E-2</v>
      </c>
      <c r="AU133" s="4" t="s">
        <v>432</v>
      </c>
      <c r="AV133" s="4">
        <f t="shared" si="122"/>
        <v>2.592617861772532E-2</v>
      </c>
      <c r="AW133" s="70">
        <f t="shared" ref="AW133:BK133" si="141">AW116/$AV116</f>
        <v>3.3756805807622504E-2</v>
      </c>
      <c r="AX133" s="70">
        <f t="shared" si="141"/>
        <v>4.2468239564428314E-2</v>
      </c>
      <c r="AY133" s="70">
        <f t="shared" si="141"/>
        <v>4.5372050816696913E-4</v>
      </c>
      <c r="AZ133" s="70">
        <f t="shared" si="141"/>
        <v>5.4900181488203269E-2</v>
      </c>
      <c r="BA133" s="70">
        <f t="shared" si="141"/>
        <v>5.6079854809437384E-2</v>
      </c>
      <c r="BB133" s="70">
        <f t="shared" si="141"/>
        <v>5.4446460980036302E-4</v>
      </c>
      <c r="BC133" s="70">
        <f t="shared" si="141"/>
        <v>4.3103448275862072E-2</v>
      </c>
      <c r="BD133" s="70">
        <f t="shared" si="141"/>
        <v>3.3121597096188747E-2</v>
      </c>
      <c r="BE133" s="70">
        <f t="shared" si="141"/>
        <v>1.3339382940108892E-2</v>
      </c>
      <c r="BF133" s="70">
        <f t="shared" si="141"/>
        <v>0.1177858439201452</v>
      </c>
      <c r="BG133" s="70">
        <f t="shared" si="141"/>
        <v>0.13711433756805808</v>
      </c>
      <c r="BH133" s="70">
        <f t="shared" si="141"/>
        <v>0.16052631578947368</v>
      </c>
      <c r="BI133" s="70">
        <f t="shared" si="141"/>
        <v>0.20916515426497279</v>
      </c>
      <c r="BJ133" s="70">
        <f t="shared" si="141"/>
        <v>0.20526315789473684</v>
      </c>
      <c r="BK133" s="70">
        <f t="shared" si="141"/>
        <v>0.20762250453720507</v>
      </c>
      <c r="BL133" s="70">
        <f t="shared" si="121"/>
        <v>0.16343012704174228</v>
      </c>
      <c r="BM133" s="70">
        <f t="shared" si="121"/>
        <v>0.13647912885662433</v>
      </c>
      <c r="BN133" s="70">
        <f t="shared" si="121"/>
        <v>0.11442831215970962</v>
      </c>
      <c r="BO133" s="70">
        <f t="shared" si="121"/>
        <v>0.10018148820326679</v>
      </c>
    </row>
    <row r="134" spans="2:67" x14ac:dyDescent="0.25">
      <c r="B134" s="4" t="s">
        <v>413</v>
      </c>
      <c r="C134" s="4">
        <f t="shared" si="130"/>
        <v>3.8541076054045026E-2</v>
      </c>
      <c r="D134" s="70">
        <f t="shared" si="131"/>
        <v>1.465022585764864E-3</v>
      </c>
      <c r="E134" s="70">
        <f t="shared" si="127"/>
        <v>3.0399218654620926E-2</v>
      </c>
      <c r="F134" s="70">
        <f t="shared" si="127"/>
        <v>1.4039799780246611E-3</v>
      </c>
      <c r="G134" s="70">
        <f t="shared" si="127"/>
        <v>6.1530948602124283E-2</v>
      </c>
      <c r="H134" s="70">
        <f t="shared" si="127"/>
        <v>7.7279941399096566E-2</v>
      </c>
      <c r="I134" s="70">
        <f t="shared" si="127"/>
        <v>5.3351239164937128E-2</v>
      </c>
      <c r="J134" s="70">
        <f t="shared" si="127"/>
        <v>7.9416432670003659E-2</v>
      </c>
      <c r="K134" s="70">
        <f t="shared" si="127"/>
        <v>6.0920522524722256E-2</v>
      </c>
      <c r="L134" s="70">
        <f t="shared" si="127"/>
        <v>4.1203760224636794E-2</v>
      </c>
      <c r="M134" s="70">
        <f t="shared" si="127"/>
        <v>0.1008423879868148</v>
      </c>
      <c r="N134" s="70">
        <f t="shared" si="127"/>
        <v>0.1260529849835185</v>
      </c>
      <c r="O134" s="70">
        <f t="shared" si="127"/>
        <v>0.15565864973751678</v>
      </c>
      <c r="P134" s="70">
        <f t="shared" si="127"/>
        <v>0.20241728726651204</v>
      </c>
      <c r="Q134" s="70">
        <f t="shared" si="127"/>
        <v>0.2062019289464046</v>
      </c>
      <c r="R134" s="70">
        <f t="shared" si="127"/>
        <v>0.20461482114515933</v>
      </c>
      <c r="S134" s="70">
        <f t="shared" si="127"/>
        <v>0.15755097057746306</v>
      </c>
      <c r="T134" s="70">
        <f t="shared" si="127"/>
        <v>0.13240141618849957</v>
      </c>
      <c r="U134" s="70">
        <f t="shared" si="127"/>
        <v>0.10432181662800635</v>
      </c>
      <c r="V134" s="70">
        <f t="shared" si="127"/>
        <v>6.9039189354169209E-2</v>
      </c>
      <c r="W134" s="5"/>
      <c r="Y134" s="4" t="s">
        <v>413</v>
      </c>
      <c r="Z134" s="4">
        <f t="shared" si="132"/>
        <v>4.1477180492785606E-2</v>
      </c>
      <c r="AA134" s="70">
        <f t="shared" si="133"/>
        <v>8.5082246171298923E-4</v>
      </c>
      <c r="AB134" s="70">
        <f t="shared" si="133"/>
        <v>2.4390243902439025E-2</v>
      </c>
      <c r="AC134" s="70">
        <f t="shared" si="133"/>
        <v>1.0209869540555871E-3</v>
      </c>
      <c r="AD134" s="70">
        <f t="shared" si="133"/>
        <v>5.5019852524106634E-2</v>
      </c>
      <c r="AE134" s="70">
        <f t="shared" si="133"/>
        <v>7.1185479296653434E-2</v>
      </c>
      <c r="AF134" s="70">
        <f t="shared" si="133"/>
        <v>5.2410663641520139E-2</v>
      </c>
      <c r="AG134" s="70">
        <f t="shared" si="133"/>
        <v>7.9013045944412927E-2</v>
      </c>
      <c r="AH134" s="70">
        <f t="shared" si="133"/>
        <v>6.3414634146341464E-2</v>
      </c>
      <c r="AI134" s="70">
        <f t="shared" si="133"/>
        <v>4.7872943845717525E-2</v>
      </c>
      <c r="AJ134" s="70">
        <f t="shared" si="133"/>
        <v>0.1</v>
      </c>
      <c r="AK134" s="70">
        <f t="shared" si="133"/>
        <v>0.13125354509359047</v>
      </c>
      <c r="AL134" s="70">
        <f t="shared" si="133"/>
        <v>0.15467952353942144</v>
      </c>
      <c r="AM134" s="70">
        <f t="shared" si="133"/>
        <v>0.19580260918888259</v>
      </c>
      <c r="AN134" s="70">
        <f t="shared" si="133"/>
        <v>0.20277935337492911</v>
      </c>
      <c r="AO134" s="70">
        <f t="shared" si="133"/>
        <v>0.19444129325014181</v>
      </c>
      <c r="AP134" s="70">
        <f t="shared" si="133"/>
        <v>0.15076574021554168</v>
      </c>
      <c r="AQ134" s="70">
        <f t="shared" si="133"/>
        <v>0.13386273397617698</v>
      </c>
      <c r="AR134" s="70">
        <f t="shared" si="133"/>
        <v>9.8581962563811687E-2</v>
      </c>
      <c r="AS134" s="70">
        <f t="shared" si="133"/>
        <v>8.0431083380601245E-2</v>
      </c>
    </row>
    <row r="135" spans="2:67" x14ac:dyDescent="0.25">
      <c r="B135" s="4" t="s">
        <v>424</v>
      </c>
      <c r="C135" s="4">
        <f t="shared" si="130"/>
        <v>1.3374802671666828E-2</v>
      </c>
      <c r="D135" s="70">
        <f t="shared" si="131"/>
        <v>8.7950747581354446E-4</v>
      </c>
      <c r="E135" s="70">
        <f t="shared" si="127"/>
        <v>2.4450307827616535E-2</v>
      </c>
      <c r="F135" s="70">
        <f t="shared" si="127"/>
        <v>1.7590149516270889E-3</v>
      </c>
      <c r="G135" s="70">
        <f t="shared" si="127"/>
        <v>7.8979771328056295E-2</v>
      </c>
      <c r="H135" s="70">
        <f t="shared" si="127"/>
        <v>7.7220756376429195E-2</v>
      </c>
      <c r="I135" s="70">
        <f t="shared" si="127"/>
        <v>4.7317502198768686E-2</v>
      </c>
      <c r="J135" s="70">
        <f t="shared" si="127"/>
        <v>9.006156552330695E-2</v>
      </c>
      <c r="K135" s="70">
        <f t="shared" si="127"/>
        <v>6.5259454705364997E-2</v>
      </c>
      <c r="L135" s="70">
        <f t="shared" si="127"/>
        <v>4.2919964819700965E-2</v>
      </c>
      <c r="M135" s="70">
        <f t="shared" si="127"/>
        <v>0.10501319261213721</v>
      </c>
      <c r="N135" s="70">
        <f t="shared" si="127"/>
        <v>0.12576956904133685</v>
      </c>
      <c r="O135" s="70">
        <f t="shared" si="127"/>
        <v>0.14758135444151274</v>
      </c>
      <c r="P135" s="70">
        <f t="shared" si="127"/>
        <v>0.1980650835532102</v>
      </c>
      <c r="Q135" s="70">
        <f t="shared" si="127"/>
        <v>0.19929639401934918</v>
      </c>
      <c r="R135" s="70">
        <f t="shared" si="127"/>
        <v>0.20158311345646437</v>
      </c>
      <c r="S135" s="70">
        <f t="shared" si="127"/>
        <v>0.1505716798592788</v>
      </c>
      <c r="T135" s="70">
        <f t="shared" si="127"/>
        <v>0.12506596306068601</v>
      </c>
      <c r="U135" s="70">
        <f t="shared" si="127"/>
        <v>0.10677220756376429</v>
      </c>
      <c r="V135" s="70">
        <f t="shared" si="127"/>
        <v>8.3905013192612135E-2</v>
      </c>
      <c r="W135" s="5"/>
      <c r="Y135" s="4" t="s">
        <v>424</v>
      </c>
      <c r="Z135" s="4">
        <f t="shared" si="132"/>
        <v>2.4159340129348575E-2</v>
      </c>
      <c r="AA135" s="70">
        <f t="shared" si="133"/>
        <v>1.9476093095724997E-4</v>
      </c>
      <c r="AB135" s="70">
        <f t="shared" si="133"/>
        <v>2.2884409387476871E-2</v>
      </c>
      <c r="AC135" s="70">
        <f t="shared" si="133"/>
        <v>2.1423702405297495E-3</v>
      </c>
      <c r="AD135" s="70">
        <f t="shared" si="133"/>
        <v>6.2128736975362739E-2</v>
      </c>
      <c r="AE135" s="70">
        <f t="shared" si="133"/>
        <v>7.546986074593437E-2</v>
      </c>
      <c r="AF135" s="70">
        <f t="shared" si="133"/>
        <v>5.6285909046645245E-2</v>
      </c>
      <c r="AG135" s="70">
        <f t="shared" si="133"/>
        <v>8.3649819846138868E-2</v>
      </c>
      <c r="AH135" s="70">
        <f t="shared" si="133"/>
        <v>6.6510857921900868E-2</v>
      </c>
      <c r="AI135" s="70">
        <f t="shared" si="133"/>
        <v>4.7813808550004867E-2</v>
      </c>
      <c r="AJ135" s="70">
        <f t="shared" si="133"/>
        <v>0.10400233713117149</v>
      </c>
      <c r="AK135" s="70">
        <f t="shared" si="133"/>
        <v>0.12279676696854611</v>
      </c>
      <c r="AL135" s="70">
        <f t="shared" si="133"/>
        <v>0.15775635407537247</v>
      </c>
      <c r="AM135" s="70">
        <f t="shared" si="133"/>
        <v>0.19485831142272861</v>
      </c>
      <c r="AN135" s="70">
        <f t="shared" si="133"/>
        <v>0.19904567143830948</v>
      </c>
      <c r="AO135" s="70">
        <f t="shared" si="133"/>
        <v>0.19846138864543772</v>
      </c>
      <c r="AP135" s="70">
        <f t="shared" si="133"/>
        <v>0.14908949264777485</v>
      </c>
      <c r="AQ135" s="70">
        <f t="shared" si="133"/>
        <v>0.13117148699970785</v>
      </c>
      <c r="AR135" s="70">
        <f t="shared" si="133"/>
        <v>0.10098354270133411</v>
      </c>
      <c r="AS135" s="70">
        <f t="shared" si="133"/>
        <v>7.5762002142370236E-2</v>
      </c>
      <c r="AU135" s="4" t="s">
        <v>444</v>
      </c>
      <c r="AV135" s="4"/>
      <c r="AW135" s="4" t="s">
        <v>400</v>
      </c>
      <c r="AX135" s="4"/>
      <c r="AY135" s="4"/>
      <c r="AZ135" s="4"/>
      <c r="BA135" s="4"/>
      <c r="BB135" s="4"/>
      <c r="BC135" s="4"/>
      <c r="BD135" s="4"/>
      <c r="BE135" s="4"/>
    </row>
    <row r="136" spans="2:67" x14ac:dyDescent="0.25">
      <c r="B136" s="4" t="s">
        <v>419</v>
      </c>
      <c r="C136" s="4">
        <f t="shared" si="130"/>
        <v>1.0337534378065795E-2</v>
      </c>
      <c r="D136" s="70">
        <f t="shared" si="131"/>
        <v>2.4123805188893947E-2</v>
      </c>
      <c r="E136" s="70">
        <f t="shared" si="127"/>
        <v>1.3882567137005006E-2</v>
      </c>
      <c r="F136" s="70">
        <f t="shared" si="127"/>
        <v>6.8274920345926264E-4</v>
      </c>
      <c r="G136" s="70">
        <f t="shared" si="127"/>
        <v>6.3723258989531184E-2</v>
      </c>
      <c r="H136" s="70">
        <f t="shared" si="127"/>
        <v>9.1033227127901685E-4</v>
      </c>
      <c r="I136" s="70">
        <f t="shared" si="127"/>
        <v>5.439235320892126E-2</v>
      </c>
      <c r="J136" s="70">
        <f t="shared" si="127"/>
        <v>6.2585343650432404E-2</v>
      </c>
      <c r="K136" s="70">
        <f t="shared" si="127"/>
        <v>2.7765134274010013E-2</v>
      </c>
      <c r="L136" s="70">
        <f t="shared" si="127"/>
        <v>5.5530268548020026E-2</v>
      </c>
      <c r="M136" s="70">
        <f t="shared" si="127"/>
        <v>0.10605370960400547</v>
      </c>
      <c r="N136" s="70">
        <f t="shared" si="127"/>
        <v>0.12517068730086481</v>
      </c>
      <c r="O136" s="70">
        <f t="shared" si="127"/>
        <v>0.15270823850705509</v>
      </c>
      <c r="P136" s="70">
        <f t="shared" si="127"/>
        <v>0.19845243513882568</v>
      </c>
      <c r="Q136" s="70">
        <f t="shared" si="127"/>
        <v>0.21187983614019118</v>
      </c>
      <c r="R136" s="70">
        <f t="shared" si="127"/>
        <v>0.20505234410559856</v>
      </c>
      <c r="S136" s="70">
        <f t="shared" si="127"/>
        <v>0.14747382794720074</v>
      </c>
      <c r="T136" s="70">
        <f t="shared" si="127"/>
        <v>0.14155666818388712</v>
      </c>
      <c r="U136" s="70">
        <f t="shared" si="127"/>
        <v>0.10946745562130178</v>
      </c>
      <c r="V136" s="70">
        <f t="shared" si="127"/>
        <v>0.10787437414656349</v>
      </c>
      <c r="W136" s="5"/>
      <c r="Y136" s="4" t="s">
        <v>419</v>
      </c>
      <c r="Z136" s="4">
        <f t="shared" si="132"/>
        <v>1.2513733581459253E-2</v>
      </c>
      <c r="AA136" s="70">
        <f t="shared" si="133"/>
        <v>3.4780973867268285E-2</v>
      </c>
      <c r="AB136" s="70">
        <f t="shared" si="133"/>
        <v>9.0242526790750149E-3</v>
      </c>
      <c r="AC136" s="70">
        <f t="shared" si="133"/>
        <v>7.5202105658958454E-4</v>
      </c>
      <c r="AD136" s="70">
        <f t="shared" si="133"/>
        <v>4.9821394999059972E-2</v>
      </c>
      <c r="AE136" s="70">
        <f t="shared" si="133"/>
        <v>7.5202105658958454E-4</v>
      </c>
      <c r="AF136" s="70">
        <f t="shared" si="133"/>
        <v>4.6249294980259446E-2</v>
      </c>
      <c r="AG136" s="70">
        <f t="shared" si="133"/>
        <v>4.8317352885880807E-2</v>
      </c>
      <c r="AH136" s="70">
        <f t="shared" si="133"/>
        <v>2.030456852791878E-2</v>
      </c>
      <c r="AI136" s="70">
        <f t="shared" si="133"/>
        <v>5.2829479225418315E-2</v>
      </c>
      <c r="AJ136" s="70">
        <f t="shared" si="133"/>
        <v>0.11581124271479601</v>
      </c>
      <c r="AK136" s="70">
        <f t="shared" si="133"/>
        <v>0.14062793758225231</v>
      </c>
      <c r="AL136" s="70">
        <f t="shared" si="133"/>
        <v>0.15341229554427524</v>
      </c>
      <c r="AM136" s="70">
        <f t="shared" si="133"/>
        <v>0.19326941154352323</v>
      </c>
      <c r="AN136" s="70">
        <f t="shared" si="133"/>
        <v>0.20830983267531492</v>
      </c>
      <c r="AO136" s="70">
        <f t="shared" si="133"/>
        <v>0.20736980635457794</v>
      </c>
      <c r="AP136" s="70">
        <f t="shared" si="133"/>
        <v>0.16920473773265651</v>
      </c>
      <c r="AQ136" s="70">
        <f t="shared" si="133"/>
        <v>0.14288400075202107</v>
      </c>
      <c r="AR136" s="70">
        <f t="shared" si="133"/>
        <v>0.11637525850723821</v>
      </c>
      <c r="AS136" s="70">
        <f t="shared" si="133"/>
        <v>0.10753901109231058</v>
      </c>
      <c r="AU136" s="4" t="s">
        <v>443</v>
      </c>
      <c r="AV136" s="4" t="s">
        <v>407</v>
      </c>
      <c r="AW136" s="4">
        <v>1</v>
      </c>
      <c r="AX136" s="4">
        <v>2</v>
      </c>
      <c r="AY136" s="4">
        <v>3</v>
      </c>
      <c r="AZ136" s="4">
        <v>4</v>
      </c>
      <c r="BA136" s="4">
        <v>5</v>
      </c>
      <c r="BB136" s="4">
        <v>6</v>
      </c>
      <c r="BC136" s="4">
        <v>7</v>
      </c>
      <c r="BD136" s="4">
        <v>8</v>
      </c>
      <c r="BE136" s="4">
        <v>9</v>
      </c>
    </row>
    <row r="137" spans="2:67" x14ac:dyDescent="0.25">
      <c r="B137" s="4" t="s">
        <v>416</v>
      </c>
      <c r="C137" s="4">
        <f t="shared" si="130"/>
        <v>8.4083631923548355E-3</v>
      </c>
      <c r="D137" s="70">
        <f t="shared" si="131"/>
        <v>5.0643536653609399E-2</v>
      </c>
      <c r="E137" s="70">
        <f t="shared" si="127"/>
        <v>2.1544487968662564E-2</v>
      </c>
      <c r="F137" s="70">
        <f t="shared" si="127"/>
        <v>5.5959709009513155E-4</v>
      </c>
      <c r="G137" s="70">
        <f t="shared" si="127"/>
        <v>6.3794068270844995E-2</v>
      </c>
      <c r="H137" s="70">
        <f t="shared" si="127"/>
        <v>1.6787912702853946E-3</v>
      </c>
      <c r="I137" s="70">
        <f t="shared" si="127"/>
        <v>6.8830442081701179E-2</v>
      </c>
      <c r="J137" s="70">
        <f t="shared" si="127"/>
        <v>4.6726357022943484E-2</v>
      </c>
      <c r="K137" s="70">
        <f t="shared" si="127"/>
        <v>1.8746502518186905E-2</v>
      </c>
      <c r="L137" s="70">
        <f t="shared" si="127"/>
        <v>7.1348628987129264E-2</v>
      </c>
      <c r="M137" s="70">
        <f t="shared" si="127"/>
        <v>0.11303861219921657</v>
      </c>
      <c r="N137" s="70">
        <f t="shared" si="127"/>
        <v>0.13766088416340236</v>
      </c>
      <c r="O137" s="70">
        <f t="shared" si="127"/>
        <v>0.14297705651930609</v>
      </c>
      <c r="P137" s="70">
        <f t="shared" si="127"/>
        <v>0.19921656407386681</v>
      </c>
      <c r="Q137" s="70">
        <f t="shared" si="127"/>
        <v>0.20928931169557918</v>
      </c>
      <c r="R137" s="70">
        <f t="shared" si="127"/>
        <v>0.19613878007834359</v>
      </c>
      <c r="S137" s="70">
        <f t="shared" si="127"/>
        <v>0.15304980414101846</v>
      </c>
      <c r="T137" s="70">
        <f t="shared" si="127"/>
        <v>0.13010632344711809</v>
      </c>
      <c r="U137" s="70">
        <f t="shared" si="127"/>
        <v>0.11303861219921657</v>
      </c>
      <c r="V137" s="70">
        <f t="shared" si="127"/>
        <v>0.10100727476217124</v>
      </c>
      <c r="W137" s="5"/>
      <c r="Y137" s="4" t="s">
        <v>416</v>
      </c>
      <c r="Z137" s="4">
        <f t="shared" si="132"/>
        <v>1.300308432124935E-2</v>
      </c>
      <c r="AA137" s="70">
        <f t="shared" si="133"/>
        <v>3.3472046318074905E-2</v>
      </c>
      <c r="AB137" s="70">
        <f t="shared" si="133"/>
        <v>1.1217658766057535E-2</v>
      </c>
      <c r="AC137" s="70">
        <f t="shared" si="133"/>
        <v>5.4278994029310652E-4</v>
      </c>
      <c r="AD137" s="70">
        <f t="shared" si="133"/>
        <v>5.2831554188529042E-2</v>
      </c>
      <c r="AE137" s="70">
        <f t="shared" si="133"/>
        <v>9.046499004885109E-4</v>
      </c>
      <c r="AF137" s="70">
        <f t="shared" si="133"/>
        <v>6.694409263614981E-2</v>
      </c>
      <c r="AG137" s="70">
        <f t="shared" si="133"/>
        <v>5.0117604487063504E-2</v>
      </c>
      <c r="AH137" s="70">
        <f t="shared" si="133"/>
        <v>2.2073457571919666E-2</v>
      </c>
      <c r="AI137" s="70">
        <f t="shared" si="133"/>
        <v>7.4181291840057895E-2</v>
      </c>
      <c r="AJ137" s="70">
        <f t="shared" si="133"/>
        <v>0.11217658766057535</v>
      </c>
      <c r="AK137" s="70">
        <f t="shared" si="133"/>
        <v>0.13370725529220193</v>
      </c>
      <c r="AL137" s="70">
        <f t="shared" si="133"/>
        <v>0.15686629274470779</v>
      </c>
      <c r="AM137" s="70">
        <f t="shared" si="133"/>
        <v>0.20553645739098969</v>
      </c>
      <c r="AN137" s="70">
        <f t="shared" si="133"/>
        <v>0.20408901755020806</v>
      </c>
      <c r="AO137" s="70">
        <f t="shared" si="133"/>
        <v>0.19739460828659308</v>
      </c>
      <c r="AP137" s="70">
        <f t="shared" si="133"/>
        <v>0.15759001266509862</v>
      </c>
      <c r="AQ137" s="70">
        <f t="shared" si="133"/>
        <v>0.13678306495386286</v>
      </c>
      <c r="AR137" s="70">
        <f t="shared" si="133"/>
        <v>9.8968699113443095E-2</v>
      </c>
      <c r="AS137" s="70">
        <f t="shared" si="133"/>
        <v>9.8064049212954585E-2</v>
      </c>
      <c r="AU137" s="4" t="s">
        <v>429</v>
      </c>
      <c r="AV137" s="17">
        <f>AV120</f>
        <v>0.13942496582779088</v>
      </c>
      <c r="AW137" s="70">
        <f>AW120*2/BF120</f>
        <v>5.5506137697918519E-2</v>
      </c>
      <c r="AX137" s="70">
        <f t="shared" ref="AX137:BE150" si="142">AX120*2/BG120</f>
        <v>0.86846701598817688</v>
      </c>
      <c r="AY137" s="70">
        <f t="shared" si="142"/>
        <v>0.94035807959858586</v>
      </c>
      <c r="AZ137" s="70">
        <f t="shared" si="142"/>
        <v>0.57456412071864771</v>
      </c>
      <c r="BA137" s="70">
        <f t="shared" si="142"/>
        <v>1.0712240825887047</v>
      </c>
      <c r="BB137" s="70">
        <f t="shared" si="142"/>
        <v>0.70648888888888894</v>
      </c>
      <c r="BC137" s="70">
        <f t="shared" si="142"/>
        <v>0.78320731294436297</v>
      </c>
      <c r="BD137" s="70">
        <f t="shared" si="142"/>
        <v>0.92677683729678895</v>
      </c>
      <c r="BE137" s="70">
        <f t="shared" si="142"/>
        <v>4.363249379212486E-2</v>
      </c>
    </row>
    <row r="138" spans="2:67" x14ac:dyDescent="0.25">
      <c r="B138" s="4" t="s">
        <v>415</v>
      </c>
      <c r="C138" s="4">
        <f t="shared" si="130"/>
        <v>8.5848117764137644E-3</v>
      </c>
      <c r="D138" s="70">
        <f t="shared" si="131"/>
        <v>1.4250479583447519E-2</v>
      </c>
      <c r="E138" s="70">
        <f t="shared" si="127"/>
        <v>8.2214305289120303E-4</v>
      </c>
      <c r="F138" s="70">
        <f t="shared" si="127"/>
        <v>3.0145245272677444E-3</v>
      </c>
      <c r="G138" s="70">
        <f t="shared" si="127"/>
        <v>8.9065497396546997E-2</v>
      </c>
      <c r="H138" s="70">
        <f t="shared" si="127"/>
        <v>4.9876678542066316E-2</v>
      </c>
      <c r="I138" s="70">
        <f t="shared" si="127"/>
        <v>5.6727870649493015E-2</v>
      </c>
      <c r="J138" s="70">
        <f t="shared" si="127"/>
        <v>9.7286927925459024E-2</v>
      </c>
      <c r="K138" s="70">
        <f t="shared" si="127"/>
        <v>4.2751438750342562E-2</v>
      </c>
      <c r="L138" s="70">
        <f t="shared" si="127"/>
        <v>4.0010961907371884E-2</v>
      </c>
      <c r="M138" s="70">
        <f t="shared" si="127"/>
        <v>9.3176212661003011E-2</v>
      </c>
      <c r="N138" s="70">
        <f t="shared" si="127"/>
        <v>0.11811455193203617</v>
      </c>
      <c r="O138" s="70">
        <f t="shared" si="127"/>
        <v>0.14469717730885173</v>
      </c>
      <c r="P138" s="70">
        <f t="shared" si="127"/>
        <v>0.20252123869553301</v>
      </c>
      <c r="Q138" s="70">
        <f t="shared" si="127"/>
        <v>0.2011510002740477</v>
      </c>
      <c r="R138" s="70">
        <f t="shared" si="127"/>
        <v>0.20060290490545354</v>
      </c>
      <c r="S138" s="70">
        <f t="shared" si="127"/>
        <v>0.15785146615511098</v>
      </c>
      <c r="T138" s="70">
        <f t="shared" si="127"/>
        <v>0.12633598246094821</v>
      </c>
      <c r="U138" s="70">
        <f t="shared" si="127"/>
        <v>9.9753357084132632E-2</v>
      </c>
      <c r="V138" s="70">
        <f t="shared" si="127"/>
        <v>8.6873115922170452E-2</v>
      </c>
      <c r="W138" s="5"/>
      <c r="Y138" s="4" t="s">
        <v>415</v>
      </c>
      <c r="Z138" s="4">
        <f t="shared" si="132"/>
        <v>3.5150910592326133E-2</v>
      </c>
      <c r="AA138" s="70">
        <f t="shared" si="133"/>
        <v>1.5929321999866141E-2</v>
      </c>
      <c r="AB138" s="70">
        <f t="shared" si="133"/>
        <v>3.346496218459273E-4</v>
      </c>
      <c r="AC138" s="70">
        <f t="shared" si="133"/>
        <v>1.1378087142761529E-3</v>
      </c>
      <c r="AD138" s="70">
        <f t="shared" si="133"/>
        <v>6.224482966334248E-2</v>
      </c>
      <c r="AE138" s="70">
        <f t="shared" si="133"/>
        <v>5.8229034201191354E-2</v>
      </c>
      <c r="AF138" s="70">
        <f t="shared" si="133"/>
        <v>4.9929723579412354E-2</v>
      </c>
      <c r="AG138" s="70">
        <f t="shared" si="133"/>
        <v>7.9445820226223138E-2</v>
      </c>
      <c r="AH138" s="70">
        <f t="shared" si="133"/>
        <v>6.3181848604511079E-2</v>
      </c>
      <c r="AI138" s="70">
        <f t="shared" si="133"/>
        <v>4.4508399705508329E-2</v>
      </c>
      <c r="AJ138" s="70">
        <f t="shared" si="133"/>
        <v>0.10046181647814738</v>
      </c>
      <c r="AK138" s="70">
        <f t="shared" si="133"/>
        <v>0.13185195100729535</v>
      </c>
      <c r="AL138" s="70">
        <f t="shared" si="133"/>
        <v>0.15353724650291145</v>
      </c>
      <c r="AM138" s="70">
        <f t="shared" si="133"/>
        <v>0.19349441135131518</v>
      </c>
      <c r="AN138" s="70">
        <f t="shared" si="133"/>
        <v>0.19945117462017267</v>
      </c>
      <c r="AO138" s="70">
        <f t="shared" si="133"/>
        <v>0.20105749280503313</v>
      </c>
      <c r="AP138" s="70">
        <f t="shared" si="133"/>
        <v>0.15567900408272539</v>
      </c>
      <c r="AQ138" s="70">
        <f t="shared" si="133"/>
        <v>0.13198581085603373</v>
      </c>
      <c r="AR138" s="70">
        <f t="shared" si="133"/>
        <v>0.1077571782343886</v>
      </c>
      <c r="AS138" s="70">
        <f t="shared" si="133"/>
        <v>8.4130914932066134E-2</v>
      </c>
      <c r="AU138" s="4" t="s">
        <v>428</v>
      </c>
      <c r="AV138" s="17">
        <f t="shared" ref="AV138:AV150" si="143">AV121</f>
        <v>8.6466864132237628E-2</v>
      </c>
      <c r="AW138" s="70">
        <f t="shared" ref="AW138:AW150" si="144">AW121*2/BF121</f>
        <v>2.610824041338047E-2</v>
      </c>
      <c r="AX138" s="70">
        <f t="shared" si="142"/>
        <v>0.88524590163934425</v>
      </c>
      <c r="AY138" s="70">
        <f t="shared" si="142"/>
        <v>1.1967770814682184</v>
      </c>
      <c r="AZ138" s="70">
        <f t="shared" si="142"/>
        <v>0.21045522085640958</v>
      </c>
      <c r="BA138" s="70">
        <f t="shared" si="142"/>
        <v>0.76892483096911046</v>
      </c>
      <c r="BB138" s="70">
        <f t="shared" si="142"/>
        <v>0.91205301670578487</v>
      </c>
      <c r="BC138" s="70">
        <f t="shared" si="142"/>
        <v>1.1224489795918367E-2</v>
      </c>
      <c r="BD138" s="70">
        <f t="shared" si="142"/>
        <v>0.41471301535974131</v>
      </c>
      <c r="BE138" s="70">
        <f t="shared" si="142"/>
        <v>0.47822602190756075</v>
      </c>
    </row>
    <row r="139" spans="2:67" x14ac:dyDescent="0.25">
      <c r="B139" s="4" t="s">
        <v>418</v>
      </c>
      <c r="C139" s="4">
        <f t="shared" si="130"/>
        <v>7.5919944101088569E-3</v>
      </c>
      <c r="D139" s="70">
        <f t="shared" si="131"/>
        <v>2.9748992872637124E-2</v>
      </c>
      <c r="E139" s="70">
        <f t="shared" si="127"/>
        <v>3.0988534242330339E-4</v>
      </c>
      <c r="F139" s="70">
        <f t="shared" si="127"/>
        <v>1.5494267121165168E-3</v>
      </c>
      <c r="G139" s="70">
        <f t="shared" si="127"/>
        <v>9.8543538890610474E-2</v>
      </c>
      <c r="H139" s="70">
        <f t="shared" si="127"/>
        <v>4.7412457390765418E-2</v>
      </c>
      <c r="I139" s="70">
        <f t="shared" si="127"/>
        <v>5.4229934924078092E-2</v>
      </c>
      <c r="J139" s="70">
        <f t="shared" si="127"/>
        <v>9.1106290672451198E-2</v>
      </c>
      <c r="K139" s="70">
        <f t="shared" si="127"/>
        <v>5.0511310814998447E-2</v>
      </c>
      <c r="L139" s="70">
        <f t="shared" si="127"/>
        <v>4.6482801363495509E-2</v>
      </c>
      <c r="M139" s="70">
        <f t="shared" si="127"/>
        <v>0.10598078710876975</v>
      </c>
      <c r="N139" s="70">
        <f t="shared" si="127"/>
        <v>0.12147505422993492</v>
      </c>
      <c r="O139" s="70">
        <f t="shared" si="127"/>
        <v>0.1369693213511001</v>
      </c>
      <c r="P139" s="70">
        <f t="shared" si="127"/>
        <v>0.19305856832971802</v>
      </c>
      <c r="Q139" s="70">
        <f t="shared" si="127"/>
        <v>0.20576386736907346</v>
      </c>
      <c r="R139" s="70">
        <f t="shared" si="127"/>
        <v>0.2014254725751472</v>
      </c>
      <c r="S139" s="70">
        <f t="shared" si="127"/>
        <v>0.14688565230864581</v>
      </c>
      <c r="T139" s="70">
        <f t="shared" si="127"/>
        <v>0.13511000929656028</v>
      </c>
      <c r="U139" s="70">
        <f t="shared" si="127"/>
        <v>0.10629067245119306</v>
      </c>
      <c r="V139" s="70">
        <f t="shared" si="127"/>
        <v>9.8543538890610474E-2</v>
      </c>
      <c r="W139" s="5"/>
      <c r="Y139" s="4" t="s">
        <v>418</v>
      </c>
      <c r="Z139" s="4">
        <f t="shared" si="132"/>
        <v>2.5836778001802129E-2</v>
      </c>
      <c r="AA139" s="70">
        <f t="shared" si="133"/>
        <v>1.8940083773447459E-2</v>
      </c>
      <c r="AB139" s="70">
        <f t="shared" si="133"/>
        <v>2.7317428519395374E-4</v>
      </c>
      <c r="AC139" s="70">
        <f t="shared" si="133"/>
        <v>1.0926971407758149E-3</v>
      </c>
      <c r="AD139" s="70">
        <f t="shared" si="133"/>
        <v>7.8583136040794033E-2</v>
      </c>
      <c r="AE139" s="70">
        <f t="shared" si="133"/>
        <v>5.7184483700600981E-2</v>
      </c>
      <c r="AF139" s="70">
        <f t="shared" si="133"/>
        <v>4.9899836095428883E-2</v>
      </c>
      <c r="AG139" s="70">
        <f t="shared" si="133"/>
        <v>9.2788198870879621E-2</v>
      </c>
      <c r="AH139" s="70">
        <f t="shared" si="133"/>
        <v>6.374066654525587E-2</v>
      </c>
      <c r="AI139" s="70">
        <f t="shared" ref="AI139:AS139" si="145">AI117/$Z117</f>
        <v>4.3252595155709339E-2</v>
      </c>
      <c r="AJ139" s="70">
        <f t="shared" si="145"/>
        <v>0.10225824075760336</v>
      </c>
      <c r="AK139" s="70">
        <f t="shared" si="145"/>
        <v>0.12693498452012383</v>
      </c>
      <c r="AL139" s="70">
        <f t="shared" si="145"/>
        <v>0.15343289018393735</v>
      </c>
      <c r="AM139" s="70">
        <f t="shared" si="145"/>
        <v>0.19094882535057367</v>
      </c>
      <c r="AN139" s="70">
        <f t="shared" si="145"/>
        <v>0.19914405390639228</v>
      </c>
      <c r="AO139" s="70">
        <f t="shared" si="145"/>
        <v>0.19477326534328901</v>
      </c>
      <c r="AP139" s="70">
        <f t="shared" si="145"/>
        <v>0.15215807685303223</v>
      </c>
      <c r="AQ139" s="70">
        <f t="shared" si="145"/>
        <v>0.13449280641048988</v>
      </c>
      <c r="AR139" s="70">
        <f t="shared" si="145"/>
        <v>0.10471680932434893</v>
      </c>
      <c r="AS139" s="70">
        <f t="shared" si="145"/>
        <v>8.1952285558186122E-2</v>
      </c>
      <c r="AU139" s="4" t="s">
        <v>447</v>
      </c>
      <c r="AV139" s="17">
        <f t="shared" si="143"/>
        <v>3.6746005792218851E-2</v>
      </c>
      <c r="AW139" s="70">
        <f t="shared" si="144"/>
        <v>2.1329987452948555E-2</v>
      </c>
      <c r="AX139" s="70">
        <f t="shared" si="142"/>
        <v>1.014125669751583</v>
      </c>
      <c r="AY139" s="70">
        <f t="shared" si="142"/>
        <v>1.0558375634517765</v>
      </c>
      <c r="AZ139" s="70">
        <f t="shared" si="142"/>
        <v>0.20297029702970296</v>
      </c>
      <c r="BA139" s="70">
        <f t="shared" si="142"/>
        <v>0.77136686207960503</v>
      </c>
      <c r="BB139" s="70">
        <f t="shared" si="142"/>
        <v>0.80641991483786435</v>
      </c>
      <c r="BC139" s="70">
        <f t="shared" si="142"/>
        <v>2.5152129817444219E-2</v>
      </c>
      <c r="BD139" s="70">
        <f t="shared" si="142"/>
        <v>0.39442039442039445</v>
      </c>
      <c r="BE139" s="70">
        <f t="shared" si="142"/>
        <v>0.46654611211573233</v>
      </c>
    </row>
    <row r="140" spans="2:67" x14ac:dyDescent="0.25">
      <c r="B140" s="4" t="s">
        <v>426</v>
      </c>
      <c r="C140" s="4">
        <f t="shared" si="130"/>
        <v>3.7218887997496784E-3</v>
      </c>
      <c r="D140" s="70">
        <f t="shared" si="131"/>
        <v>9.4816687737041723E-3</v>
      </c>
      <c r="E140" s="70">
        <f t="shared" si="131"/>
        <v>2.5916561314791402E-2</v>
      </c>
      <c r="F140" s="70">
        <f t="shared" si="131"/>
        <v>6.3211125158027818E-4</v>
      </c>
      <c r="G140" s="70">
        <f t="shared" si="131"/>
        <v>1.8963337547408343E-3</v>
      </c>
      <c r="H140" s="70">
        <f t="shared" si="131"/>
        <v>7.7117572692793929E-2</v>
      </c>
      <c r="I140" s="70">
        <f t="shared" si="131"/>
        <v>4.8672566371681415E-2</v>
      </c>
      <c r="J140" s="70">
        <f t="shared" si="131"/>
        <v>4.1719342604298354E-2</v>
      </c>
      <c r="K140" s="70">
        <f t="shared" si="131"/>
        <v>7.7749683944374204E-2</v>
      </c>
      <c r="L140" s="70">
        <f t="shared" si="131"/>
        <v>4.487989886219975E-2</v>
      </c>
      <c r="M140" s="70">
        <f t="shared" si="131"/>
        <v>9.5448798988621991E-2</v>
      </c>
      <c r="N140" s="70">
        <f t="shared" si="131"/>
        <v>0.10176991150442478</v>
      </c>
      <c r="O140" s="70">
        <f t="shared" si="131"/>
        <v>0.14601769911504425</v>
      </c>
      <c r="P140" s="70">
        <f t="shared" si="131"/>
        <v>0.20986093552465235</v>
      </c>
      <c r="Q140" s="70">
        <f t="shared" si="131"/>
        <v>0.17825537294563842</v>
      </c>
      <c r="R140" s="70">
        <f t="shared" si="131"/>
        <v>0.20543615676359039</v>
      </c>
      <c r="S140" s="70">
        <f t="shared" si="131"/>
        <v>0.15865992414664981</v>
      </c>
      <c r="T140" s="70">
        <f t="shared" ref="E140:V143" si="146">T118/$C118</f>
        <v>0.12705436156763592</v>
      </c>
      <c r="U140" s="70">
        <f t="shared" si="146"/>
        <v>0.11378002528445007</v>
      </c>
      <c r="V140" s="70">
        <f t="shared" si="146"/>
        <v>0.11504424778761062</v>
      </c>
      <c r="W140" s="5"/>
      <c r="Y140" s="4" t="s">
        <v>426</v>
      </c>
      <c r="Z140" s="4">
        <f t="shared" si="132"/>
        <v>1.7536636607670103E-2</v>
      </c>
      <c r="AA140" s="70">
        <f t="shared" ref="AA140:AS143" si="147">AA118/$Z118</f>
        <v>1.314730346122887E-2</v>
      </c>
      <c r="AB140" s="70">
        <f t="shared" si="147"/>
        <v>1.9452642876308022E-2</v>
      </c>
      <c r="AC140" s="70">
        <f t="shared" si="147"/>
        <v>1.3415615776764153E-4</v>
      </c>
      <c r="AD140" s="70">
        <f t="shared" si="147"/>
        <v>8.0493694660584917E-4</v>
      </c>
      <c r="AE140" s="70">
        <f t="shared" si="147"/>
        <v>7.4859136034343979E-2</v>
      </c>
      <c r="AF140" s="70">
        <f t="shared" si="147"/>
        <v>5.9565334048832838E-2</v>
      </c>
      <c r="AG140" s="70">
        <f t="shared" si="147"/>
        <v>3.0587603971022271E-2</v>
      </c>
      <c r="AH140" s="70">
        <f t="shared" si="147"/>
        <v>7.5529916823182178E-2</v>
      </c>
      <c r="AI140" s="70">
        <f t="shared" si="147"/>
        <v>5.9028709417762275E-2</v>
      </c>
      <c r="AJ140" s="70">
        <f t="shared" si="147"/>
        <v>0.10343439763885162</v>
      </c>
      <c r="AK140" s="70">
        <f t="shared" si="147"/>
        <v>0.13348537697880333</v>
      </c>
      <c r="AL140" s="70">
        <f t="shared" si="147"/>
        <v>0.1495841159109203</v>
      </c>
      <c r="AM140" s="70">
        <f t="shared" si="147"/>
        <v>0.19774617654950363</v>
      </c>
      <c r="AN140" s="70">
        <f t="shared" si="147"/>
        <v>0.19989267507378589</v>
      </c>
      <c r="AO140" s="70">
        <f t="shared" si="147"/>
        <v>0.19922189428494769</v>
      </c>
      <c r="AP140" s="70">
        <f t="shared" si="147"/>
        <v>0.15776764153474646</v>
      </c>
      <c r="AQ140" s="70">
        <f t="shared" si="147"/>
        <v>0.13630265629192381</v>
      </c>
      <c r="AR140" s="70">
        <f t="shared" si="147"/>
        <v>0.10987389321169842</v>
      </c>
      <c r="AS140" s="70">
        <f t="shared" si="147"/>
        <v>9.7129058223772477E-2</v>
      </c>
      <c r="AU140" s="4" t="s">
        <v>430</v>
      </c>
      <c r="AV140" s="17">
        <f t="shared" si="143"/>
        <v>6.5791795376106035E-2</v>
      </c>
      <c r="AW140" s="70">
        <f t="shared" si="144"/>
        <v>0.38528896672504376</v>
      </c>
      <c r="AX140" s="70">
        <f t="shared" si="142"/>
        <v>1.9331676332504832E-2</v>
      </c>
      <c r="AY140" s="70">
        <f t="shared" si="142"/>
        <v>0.80707182320441995</v>
      </c>
      <c r="AZ140" s="70">
        <f t="shared" si="142"/>
        <v>0.88496213487197983</v>
      </c>
      <c r="BA140" s="70">
        <f t="shared" si="142"/>
        <v>0.23673036093418259</v>
      </c>
      <c r="BB140" s="70">
        <f t="shared" si="142"/>
        <v>0.85527246992215145</v>
      </c>
      <c r="BC140" s="70">
        <f t="shared" si="142"/>
        <v>0.95082700044702717</v>
      </c>
      <c r="BD140" s="70">
        <f t="shared" si="142"/>
        <v>8.4948234669498263E-3</v>
      </c>
      <c r="BE140" s="70">
        <f t="shared" si="142"/>
        <v>0.50326572705397044</v>
      </c>
    </row>
    <row r="141" spans="2:67" x14ac:dyDescent="0.25">
      <c r="B141" s="4" t="s">
        <v>411</v>
      </c>
      <c r="C141" s="4">
        <f t="shared" si="130"/>
        <v>4.8911547501135156E-3</v>
      </c>
      <c r="D141" s="70">
        <f t="shared" si="131"/>
        <v>1.8278018278018279E-2</v>
      </c>
      <c r="E141" s="70">
        <f t="shared" si="146"/>
        <v>4.280904280904281E-2</v>
      </c>
      <c r="F141" s="70">
        <f t="shared" si="146"/>
        <v>9.6200096200096204E-4</v>
      </c>
      <c r="G141" s="70">
        <f t="shared" si="146"/>
        <v>1.9240019240019241E-3</v>
      </c>
      <c r="H141" s="70">
        <f t="shared" si="146"/>
        <v>8.6099086099086106E-2</v>
      </c>
      <c r="I141" s="70">
        <f t="shared" si="146"/>
        <v>4.1847041847041848E-2</v>
      </c>
      <c r="J141" s="70">
        <f t="shared" si="146"/>
        <v>2.9822029822029823E-2</v>
      </c>
      <c r="K141" s="70">
        <f t="shared" si="146"/>
        <v>6.5897065897065898E-2</v>
      </c>
      <c r="L141" s="70">
        <f t="shared" si="146"/>
        <v>4.2328042328042326E-2</v>
      </c>
      <c r="M141" s="70">
        <f t="shared" si="146"/>
        <v>0.10533910533910534</v>
      </c>
      <c r="N141" s="70">
        <f t="shared" si="146"/>
        <v>0.10437710437710437</v>
      </c>
      <c r="O141" s="70">
        <f t="shared" si="146"/>
        <v>0.14381914381914382</v>
      </c>
      <c r="P141" s="70">
        <f t="shared" si="146"/>
        <v>0.1976911976911977</v>
      </c>
      <c r="Q141" s="70">
        <f t="shared" si="146"/>
        <v>0.17989417989417988</v>
      </c>
      <c r="R141" s="70">
        <f t="shared" si="146"/>
        <v>0.18999518999518999</v>
      </c>
      <c r="S141" s="70">
        <f t="shared" si="146"/>
        <v>0.15007215007215008</v>
      </c>
      <c r="T141" s="70">
        <f t="shared" si="146"/>
        <v>0.12025012025012025</v>
      </c>
      <c r="U141" s="70">
        <f t="shared" si="146"/>
        <v>0.113997113997114</v>
      </c>
      <c r="V141" s="70">
        <f t="shared" si="146"/>
        <v>0.13564213564213565</v>
      </c>
      <c r="W141" s="5"/>
      <c r="Y141" s="4" t="s">
        <v>411</v>
      </c>
      <c r="Z141" s="4">
        <f t="shared" si="132"/>
        <v>1.7995402926223317E-2</v>
      </c>
      <c r="AA141" s="70">
        <f t="shared" si="147"/>
        <v>1.0066675382402928E-2</v>
      </c>
      <c r="AB141" s="70">
        <f t="shared" si="147"/>
        <v>2.2225127467642828E-2</v>
      </c>
      <c r="AC141" s="70">
        <f t="shared" si="147"/>
        <v>1.3073604392731077E-4</v>
      </c>
      <c r="AD141" s="70">
        <f t="shared" si="147"/>
        <v>1.3073604392731077E-4</v>
      </c>
      <c r="AE141" s="70">
        <f t="shared" si="147"/>
        <v>8.0141194927441498E-2</v>
      </c>
      <c r="AF141" s="70">
        <f t="shared" si="147"/>
        <v>5.8961955811217152E-2</v>
      </c>
      <c r="AG141" s="70">
        <f t="shared" si="147"/>
        <v>3.0069290103281476E-2</v>
      </c>
      <c r="AH141" s="70">
        <f t="shared" si="147"/>
        <v>8.419401228918813E-2</v>
      </c>
      <c r="AI141" s="70">
        <f t="shared" si="147"/>
        <v>5.6477970976598249E-2</v>
      </c>
      <c r="AJ141" s="70">
        <f t="shared" si="147"/>
        <v>0.10641913975683095</v>
      </c>
      <c r="AK141" s="70">
        <f t="shared" si="147"/>
        <v>0.12511439403843641</v>
      </c>
      <c r="AL141" s="70">
        <f t="shared" si="147"/>
        <v>0.15636030853706367</v>
      </c>
      <c r="AM141" s="70">
        <f t="shared" si="147"/>
        <v>0.19440449731991111</v>
      </c>
      <c r="AN141" s="70">
        <f t="shared" si="147"/>
        <v>0.19898025885736698</v>
      </c>
      <c r="AO141" s="70">
        <f t="shared" si="147"/>
        <v>0.20198718786769512</v>
      </c>
      <c r="AP141" s="70">
        <f t="shared" si="147"/>
        <v>0.15100013073604393</v>
      </c>
      <c r="AQ141" s="70">
        <f t="shared" si="147"/>
        <v>0.13557327755262125</v>
      </c>
      <c r="AR141" s="70">
        <f t="shared" si="147"/>
        <v>0.11243299777748725</v>
      </c>
      <c r="AS141" s="70">
        <f t="shared" si="147"/>
        <v>9.5045103935154918E-2</v>
      </c>
      <c r="AU141" s="4" t="s">
        <v>431</v>
      </c>
      <c r="AV141" s="17">
        <f t="shared" si="143"/>
        <v>6.2672184409944168E-2</v>
      </c>
      <c r="AW141" s="70">
        <f t="shared" si="144"/>
        <v>3.521842194378598E-2</v>
      </c>
      <c r="AX141" s="70">
        <f t="shared" si="142"/>
        <v>1.1007964844822853</v>
      </c>
      <c r="AY141" s="70">
        <f t="shared" si="142"/>
        <v>0.26789510985116938</v>
      </c>
      <c r="AZ141" s="70">
        <f t="shared" si="142"/>
        <v>0.33422412257259937</v>
      </c>
      <c r="BA141" s="70">
        <f t="shared" si="142"/>
        <v>0.93678794560823231</v>
      </c>
      <c r="BB141" s="70">
        <f t="shared" si="142"/>
        <v>1.4492753623188406E-2</v>
      </c>
      <c r="BC141" s="70">
        <f t="shared" si="142"/>
        <v>0.46952491309385863</v>
      </c>
      <c r="BD141" s="70">
        <f t="shared" si="142"/>
        <v>0.59445701357466074</v>
      </c>
      <c r="BE141" s="70">
        <f t="shared" si="142"/>
        <v>0.24123711340206183</v>
      </c>
    </row>
    <row r="142" spans="2:67" x14ac:dyDescent="0.25">
      <c r="B142" s="4" t="s">
        <v>425</v>
      </c>
      <c r="C142" s="4">
        <f t="shared" si="130"/>
        <v>3.6748358440006307E-3</v>
      </c>
      <c r="D142" s="70">
        <f t="shared" ref="D142:D143" si="148">D120/$C120</f>
        <v>1.856594110115237E-2</v>
      </c>
      <c r="E142" s="70">
        <f t="shared" si="146"/>
        <v>1.4084507042253521E-2</v>
      </c>
      <c r="F142" s="70">
        <f t="shared" si="146"/>
        <v>6.7861715749039694E-2</v>
      </c>
      <c r="G142" s="70">
        <f t="shared" si="146"/>
        <v>6.4020486555697821E-4</v>
      </c>
      <c r="H142" s="70">
        <f t="shared" si="146"/>
        <v>1.9206145966709346E-3</v>
      </c>
      <c r="I142" s="70">
        <f t="shared" si="146"/>
        <v>9.4110115236875805E-2</v>
      </c>
      <c r="J142" s="70">
        <f t="shared" si="146"/>
        <v>2.1126760563380281E-2</v>
      </c>
      <c r="K142" s="70">
        <f t="shared" si="146"/>
        <v>2.9449423815621E-2</v>
      </c>
      <c r="L142" s="70">
        <f t="shared" si="146"/>
        <v>6.1459667093469908E-2</v>
      </c>
      <c r="M142" s="70">
        <f t="shared" si="146"/>
        <v>9.7951344430217663E-2</v>
      </c>
      <c r="N142" s="70">
        <f t="shared" si="146"/>
        <v>0.13764404609475031</v>
      </c>
      <c r="O142" s="70">
        <f t="shared" si="146"/>
        <v>0.12163892445582586</v>
      </c>
      <c r="P142" s="70">
        <f t="shared" si="146"/>
        <v>0.15044814340588988</v>
      </c>
      <c r="Q142" s="70">
        <f t="shared" si="146"/>
        <v>0.18822023047375161</v>
      </c>
      <c r="R142" s="70">
        <f t="shared" si="146"/>
        <v>0.18693982074263765</v>
      </c>
      <c r="S142" s="70">
        <f t="shared" si="146"/>
        <v>0.10243277848911651</v>
      </c>
      <c r="T142" s="70">
        <f t="shared" si="146"/>
        <v>0.12676056338028169</v>
      </c>
      <c r="U142" s="70">
        <f t="shared" si="146"/>
        <v>0.12099871959026888</v>
      </c>
      <c r="V142" s="70">
        <f t="shared" si="146"/>
        <v>0.16261203585147246</v>
      </c>
      <c r="W142" s="5"/>
      <c r="Y142" s="4" t="s">
        <v>425</v>
      </c>
      <c r="Z142" s="4">
        <f t="shared" si="132"/>
        <v>1.2158483765553943E-2</v>
      </c>
      <c r="AA142" s="70">
        <f t="shared" si="147"/>
        <v>1.6447368421052631E-2</v>
      </c>
      <c r="AB142" s="70">
        <f t="shared" si="147"/>
        <v>1.3157894736842105E-2</v>
      </c>
      <c r="AC142" s="70">
        <f t="shared" si="147"/>
        <v>3.9086687306501548E-2</v>
      </c>
      <c r="AD142" s="70">
        <f t="shared" si="147"/>
        <v>7.7399380804953565E-4</v>
      </c>
      <c r="AE142" s="70">
        <f t="shared" si="147"/>
        <v>7.7399380804953565E-4</v>
      </c>
      <c r="AF142" s="70">
        <f t="shared" si="147"/>
        <v>7.1594427244582037E-2</v>
      </c>
      <c r="AG142" s="70">
        <f t="shared" si="147"/>
        <v>3.4055727554179564E-2</v>
      </c>
      <c r="AH142" s="70">
        <f t="shared" si="147"/>
        <v>1.9543343653250774E-2</v>
      </c>
      <c r="AI142" s="70">
        <f t="shared" si="147"/>
        <v>5.7856037151702788E-2</v>
      </c>
      <c r="AJ142" s="70">
        <f t="shared" si="147"/>
        <v>0.11551857585139319</v>
      </c>
      <c r="AK142" s="70">
        <f t="shared" si="147"/>
        <v>0.12906346749226005</v>
      </c>
      <c r="AL142" s="70">
        <f t="shared" si="147"/>
        <v>0.1538312693498452</v>
      </c>
      <c r="AM142" s="70">
        <f t="shared" si="147"/>
        <v>0.2114938080495356</v>
      </c>
      <c r="AN142" s="70">
        <f t="shared" si="147"/>
        <v>0.19117647058823528</v>
      </c>
      <c r="AO142" s="70">
        <f t="shared" si="147"/>
        <v>0.21381578947368421</v>
      </c>
      <c r="AP142" s="70">
        <f t="shared" si="147"/>
        <v>0.17182662538699692</v>
      </c>
      <c r="AQ142" s="70">
        <f t="shared" si="147"/>
        <v>0.13680340557275542</v>
      </c>
      <c r="AR142" s="70">
        <f t="shared" si="147"/>
        <v>0.1201625386996904</v>
      </c>
      <c r="AS142" s="70">
        <f t="shared" si="147"/>
        <v>0.10468266253869969</v>
      </c>
      <c r="AU142" s="4" t="s">
        <v>434</v>
      </c>
      <c r="AV142" s="17">
        <f t="shared" si="143"/>
        <v>2.7747128005213468E-2</v>
      </c>
      <c r="AW142" s="70">
        <f t="shared" si="144"/>
        <v>1.9892884468247895E-2</v>
      </c>
      <c r="AX142" s="70">
        <f t="shared" si="142"/>
        <v>1.1467324290998766</v>
      </c>
      <c r="AY142" s="70">
        <f t="shared" si="142"/>
        <v>0.35541195476575121</v>
      </c>
      <c r="AZ142" s="70">
        <f t="shared" si="142"/>
        <v>0.35414012738853501</v>
      </c>
      <c r="BA142" s="70">
        <f t="shared" si="142"/>
        <v>0.90356996306934756</v>
      </c>
      <c r="BB142" s="70">
        <f t="shared" si="142"/>
        <v>2.5254582484725053E-2</v>
      </c>
      <c r="BC142" s="70">
        <f t="shared" si="142"/>
        <v>0.49017467248908297</v>
      </c>
      <c r="BD142" s="70">
        <f t="shared" si="142"/>
        <v>0.49073482428115012</v>
      </c>
      <c r="BE142" s="70">
        <f t="shared" si="142"/>
        <v>0.23651145602365115</v>
      </c>
    </row>
    <row r="143" spans="2:67" x14ac:dyDescent="0.25">
      <c r="B143" s="4" t="s">
        <v>422</v>
      </c>
      <c r="C143" s="4">
        <f t="shared" si="130"/>
        <v>2.4749854723999124E-3</v>
      </c>
      <c r="D143" s="70">
        <f t="shared" si="148"/>
        <v>1.6159695817490494E-2</v>
      </c>
      <c r="E143" s="70">
        <f t="shared" si="146"/>
        <v>2.5665399239543727E-2</v>
      </c>
      <c r="F143" s="70">
        <f t="shared" si="146"/>
        <v>3.0418250950570342E-2</v>
      </c>
      <c r="G143" s="70">
        <f t="shared" si="146"/>
        <v>9.5057034220532319E-4</v>
      </c>
      <c r="H143" s="70">
        <f t="shared" si="146"/>
        <v>0</v>
      </c>
      <c r="I143" s="70">
        <f t="shared" si="146"/>
        <v>8.17490494296578E-2</v>
      </c>
      <c r="J143" s="70">
        <f t="shared" si="146"/>
        <v>1.9961977186311788E-2</v>
      </c>
      <c r="K143" s="70">
        <f t="shared" si="146"/>
        <v>2.5665399239543727E-2</v>
      </c>
      <c r="L143" s="70">
        <f t="shared" si="146"/>
        <v>7.2243346007604556E-2</v>
      </c>
      <c r="M143" s="70">
        <f t="shared" si="146"/>
        <v>0.11692015209125475</v>
      </c>
      <c r="N143" s="70">
        <f t="shared" si="146"/>
        <v>0.12642585551330798</v>
      </c>
      <c r="O143" s="70">
        <f t="shared" si="146"/>
        <v>0.13593155893536121</v>
      </c>
      <c r="P143" s="70">
        <f t="shared" si="146"/>
        <v>0.20057034220532319</v>
      </c>
      <c r="Q143" s="70">
        <f t="shared" si="146"/>
        <v>0.21482889733840305</v>
      </c>
      <c r="R143" s="70">
        <f t="shared" si="146"/>
        <v>0.18821292775665399</v>
      </c>
      <c r="S143" s="70">
        <f t="shared" si="146"/>
        <v>0.14353612167300381</v>
      </c>
      <c r="T143" s="70">
        <f t="shared" si="146"/>
        <v>0.13878326996197718</v>
      </c>
      <c r="U143" s="70">
        <f t="shared" si="146"/>
        <v>9.6958174904942962E-2</v>
      </c>
      <c r="V143" s="70">
        <f t="shared" si="146"/>
        <v>0.14923954372623574</v>
      </c>
      <c r="W143" s="5"/>
      <c r="Y143" s="4" t="s">
        <v>422</v>
      </c>
      <c r="Z143" s="4">
        <f t="shared" si="132"/>
        <v>1.2132604639891966E-2</v>
      </c>
      <c r="AA143" s="70">
        <f t="shared" si="147"/>
        <v>1.6288539848749273E-2</v>
      </c>
      <c r="AB143" s="70">
        <f t="shared" si="147"/>
        <v>1.3767694395966647E-2</v>
      </c>
      <c r="AC143" s="70">
        <f t="shared" si="147"/>
        <v>3.7618770603063796E-2</v>
      </c>
      <c r="AD143" s="70">
        <f t="shared" si="147"/>
        <v>3.8782237735117316E-4</v>
      </c>
      <c r="AE143" s="70">
        <f t="shared" si="147"/>
        <v>1.1634671320535194E-3</v>
      </c>
      <c r="AF143" s="70">
        <f t="shared" si="147"/>
        <v>8.5902656583284859E-2</v>
      </c>
      <c r="AG143" s="70">
        <f t="shared" si="147"/>
        <v>2.6565832848555362E-2</v>
      </c>
      <c r="AH143" s="70">
        <f t="shared" si="147"/>
        <v>2.1911964320341284E-2</v>
      </c>
      <c r="AI143" s="70">
        <f t="shared" si="147"/>
        <v>7.620709714950552E-2</v>
      </c>
      <c r="AJ143" s="70">
        <f t="shared" si="147"/>
        <v>0.1126624006205158</v>
      </c>
      <c r="AK143" s="70">
        <f t="shared" si="147"/>
        <v>0.13554392088423503</v>
      </c>
      <c r="AL143" s="70">
        <f t="shared" si="147"/>
        <v>0.15842544114795423</v>
      </c>
      <c r="AM143" s="70">
        <f t="shared" si="147"/>
        <v>0.19449292224161335</v>
      </c>
      <c r="AN143" s="70">
        <f t="shared" si="147"/>
        <v>0.19837114601512507</v>
      </c>
      <c r="AO143" s="70">
        <f t="shared" si="147"/>
        <v>0.20787279426022881</v>
      </c>
      <c r="AP143" s="70">
        <f t="shared" si="147"/>
        <v>0.15609850688384719</v>
      </c>
      <c r="AQ143" s="70">
        <f t="shared" si="147"/>
        <v>0.13360480899747915</v>
      </c>
      <c r="AR143" s="70">
        <f t="shared" si="147"/>
        <v>0.11944929222416134</v>
      </c>
      <c r="AS143" s="70">
        <f t="shared" si="147"/>
        <v>0.10219119643203413</v>
      </c>
      <c r="AU143" s="4" t="s">
        <v>435</v>
      </c>
      <c r="AV143" s="17">
        <f t="shared" si="143"/>
        <v>5.0537227122264751E-2</v>
      </c>
      <c r="AW143" s="70">
        <f t="shared" si="144"/>
        <v>0.31496062992125978</v>
      </c>
      <c r="AX143" s="70">
        <f t="shared" si="142"/>
        <v>2.6069518716577544E-2</v>
      </c>
      <c r="AY143" s="70">
        <f t="shared" si="142"/>
        <v>1.0914862914862915</v>
      </c>
      <c r="AZ143" s="70">
        <f t="shared" si="142"/>
        <v>0.20468227424749164</v>
      </c>
      <c r="BA143" s="70">
        <f t="shared" si="142"/>
        <v>0.33905101358877254</v>
      </c>
      <c r="BB143" s="70">
        <f t="shared" si="142"/>
        <v>1.0221031480241125</v>
      </c>
      <c r="BC143" s="70">
        <f t="shared" si="142"/>
        <v>1.1589403973509934E-2</v>
      </c>
      <c r="BD143" s="70">
        <f t="shared" si="142"/>
        <v>0.43828016643550627</v>
      </c>
      <c r="BE143" s="70">
        <f t="shared" si="142"/>
        <v>0.57179597085297895</v>
      </c>
    </row>
    <row r="144" spans="2:67" x14ac:dyDescent="0.25">
      <c r="AU144" s="4" t="s">
        <v>439</v>
      </c>
      <c r="AV144" s="17">
        <f t="shared" si="143"/>
        <v>3.2967653445570316E-2</v>
      </c>
      <c r="AW144" s="70">
        <f t="shared" si="144"/>
        <v>0.53638253638253641</v>
      </c>
      <c r="AX144" s="70">
        <f t="shared" si="142"/>
        <v>1.0582010582010581E-2</v>
      </c>
      <c r="AY144" s="70">
        <f t="shared" si="142"/>
        <v>1.1726354453627179</v>
      </c>
      <c r="AZ144" s="70">
        <f t="shared" si="142"/>
        <v>0.32564640111809923</v>
      </c>
      <c r="BA144" s="70">
        <f t="shared" si="142"/>
        <v>0.30349650349650353</v>
      </c>
      <c r="BB144" s="70">
        <f t="shared" si="142"/>
        <v>0.98712737127371275</v>
      </c>
      <c r="BC144" s="70">
        <f t="shared" si="142"/>
        <v>2.4032042723631505E-2</v>
      </c>
      <c r="BD144" s="70">
        <f t="shared" si="142"/>
        <v>0.38527214514407687</v>
      </c>
      <c r="BE144" s="70">
        <f t="shared" si="142"/>
        <v>0.50925335035098918</v>
      </c>
    </row>
    <row r="145" spans="2:57" x14ac:dyDescent="0.25">
      <c r="B145" s="4" t="s">
        <v>406</v>
      </c>
      <c r="C145" s="4"/>
      <c r="D145" s="4" t="s">
        <v>400</v>
      </c>
      <c r="E145" s="4"/>
      <c r="F145" s="4"/>
      <c r="G145" s="4"/>
      <c r="H145" s="4"/>
      <c r="I145" s="4"/>
      <c r="J145" s="4"/>
      <c r="K145" s="4"/>
      <c r="L145" s="4"/>
      <c r="Y145" s="4" t="s">
        <v>405</v>
      </c>
      <c r="Z145" s="4"/>
      <c r="AA145" s="4" t="s">
        <v>400</v>
      </c>
      <c r="AB145" s="4"/>
      <c r="AC145" s="4"/>
      <c r="AD145" s="4"/>
      <c r="AE145" s="4"/>
      <c r="AF145" s="4"/>
      <c r="AG145" s="4"/>
      <c r="AH145" s="4"/>
      <c r="AI145" s="4"/>
      <c r="AU145" s="4" t="s">
        <v>433</v>
      </c>
      <c r="AV145" s="17">
        <f t="shared" si="143"/>
        <v>8.8141949356903726E-2</v>
      </c>
      <c r="AW145" s="70">
        <f t="shared" si="144"/>
        <v>4.2530568846358323E-3</v>
      </c>
      <c r="AX145" s="70">
        <f t="shared" si="142"/>
        <v>0.48518291436746369</v>
      </c>
      <c r="AY145" s="70">
        <f t="shared" si="142"/>
        <v>0.47234572292370625</v>
      </c>
      <c r="AZ145" s="70">
        <f t="shared" si="142"/>
        <v>1.083483817196833E-2</v>
      </c>
      <c r="BA145" s="70">
        <f t="shared" si="142"/>
        <v>0.82721268163804496</v>
      </c>
      <c r="BB145" s="70">
        <f t="shared" si="142"/>
        <v>0.76724137931034486</v>
      </c>
      <c r="BC145" s="70">
        <f t="shared" si="142"/>
        <v>0.44405716277448593</v>
      </c>
      <c r="BD145" s="70">
        <f t="shared" si="142"/>
        <v>1.1644551668677121</v>
      </c>
      <c r="BE145" s="70">
        <f t="shared" si="142"/>
        <v>0.99646286003031836</v>
      </c>
    </row>
    <row r="146" spans="2:57" x14ac:dyDescent="0.25">
      <c r="B146" s="4" t="s">
        <v>440</v>
      </c>
      <c r="C146" s="4" t="s">
        <v>407</v>
      </c>
      <c r="D146" s="4">
        <v>1</v>
      </c>
      <c r="E146" s="4">
        <v>2</v>
      </c>
      <c r="F146" s="4">
        <v>3</v>
      </c>
      <c r="G146" s="4">
        <v>4</v>
      </c>
      <c r="H146" s="4">
        <v>5</v>
      </c>
      <c r="I146" s="4">
        <v>6</v>
      </c>
      <c r="J146" s="4">
        <v>7</v>
      </c>
      <c r="K146" s="4">
        <v>8</v>
      </c>
      <c r="L146" s="4">
        <v>9</v>
      </c>
      <c r="N146" s="4" t="s">
        <v>450</v>
      </c>
      <c r="Y146" s="4" t="s">
        <v>440</v>
      </c>
      <c r="Z146" s="4" t="s">
        <v>407</v>
      </c>
      <c r="AA146" s="4">
        <v>1</v>
      </c>
      <c r="AB146" s="4">
        <v>2</v>
      </c>
      <c r="AC146" s="4">
        <v>3</v>
      </c>
      <c r="AD146" s="4">
        <v>4</v>
      </c>
      <c r="AE146" s="4">
        <v>5</v>
      </c>
      <c r="AF146" s="4">
        <v>6</v>
      </c>
      <c r="AG146" s="4">
        <v>7</v>
      </c>
      <c r="AH146" s="4">
        <v>8</v>
      </c>
      <c r="AI146" s="4">
        <v>9</v>
      </c>
      <c r="AU146" s="4" t="s">
        <v>437</v>
      </c>
      <c r="AV146" s="17">
        <f t="shared" si="143"/>
        <v>2.5942647152237486E-2</v>
      </c>
      <c r="AW146" s="70">
        <f t="shared" si="144"/>
        <v>0</v>
      </c>
      <c r="AX146" s="70">
        <f t="shared" si="142"/>
        <v>0.55245283018867919</v>
      </c>
      <c r="AY146" s="70">
        <f t="shared" si="142"/>
        <v>0.53142501555693844</v>
      </c>
      <c r="AZ146" s="70">
        <f t="shared" si="142"/>
        <v>1.8286814244465835E-2</v>
      </c>
      <c r="BA146" s="70">
        <f t="shared" si="142"/>
        <v>0.95519542421353676</v>
      </c>
      <c r="BB146" s="70">
        <f t="shared" si="142"/>
        <v>0.805901337021669</v>
      </c>
      <c r="BC146" s="70">
        <f t="shared" si="142"/>
        <v>0.42233009708737868</v>
      </c>
      <c r="BD146" s="70">
        <f t="shared" si="142"/>
        <v>1.320754716981132</v>
      </c>
      <c r="BE146" s="70">
        <f t="shared" si="142"/>
        <v>1.0493506493506495</v>
      </c>
    </row>
    <row r="147" spans="2:57" x14ac:dyDescent="0.25">
      <c r="B147" s="4" t="s">
        <v>409</v>
      </c>
      <c r="C147" s="90">
        <f>C125</f>
        <v>2.7902402759185325E-2</v>
      </c>
      <c r="D147" s="70">
        <f>2*D125/M125</f>
        <v>3.1627906976744183E-2</v>
      </c>
      <c r="E147" s="70">
        <f t="shared" ref="E147:L162" si="149">2*E125/N125</f>
        <v>1.0299234516353515</v>
      </c>
      <c r="F147" s="70">
        <f t="shared" si="149"/>
        <v>0.93629807692307698</v>
      </c>
      <c r="G147" s="70">
        <f t="shared" si="149"/>
        <v>0.60199220441749679</v>
      </c>
      <c r="H147" s="70">
        <f t="shared" si="149"/>
        <v>0.99044453676776067</v>
      </c>
      <c r="I147" s="70">
        <f t="shared" si="149"/>
        <v>0.95402298850574707</v>
      </c>
      <c r="J147" s="70">
        <f t="shared" si="149"/>
        <v>0.83503981797497162</v>
      </c>
      <c r="K147" s="70">
        <f t="shared" si="149"/>
        <v>0.92997960571040106</v>
      </c>
      <c r="L147" s="70">
        <f t="shared" si="149"/>
        <v>0.93761814744801519</v>
      </c>
      <c r="N147" s="4">
        <v>425053</v>
      </c>
      <c r="Y147" s="4" t="s">
        <v>409</v>
      </c>
      <c r="Z147" s="17">
        <f>Z125</f>
        <v>7.2950902593323652E-2</v>
      </c>
      <c r="AA147" s="70">
        <f>2*AA125/AJ125</f>
        <v>1.6463851109520401E-2</v>
      </c>
      <c r="AB147" s="70">
        <f t="shared" ref="AB147:AI162" si="150">2*AB125/AK125</f>
        <v>0.89008194405199204</v>
      </c>
      <c r="AC147" s="70">
        <f t="shared" si="150"/>
        <v>0.99446535311047157</v>
      </c>
      <c r="AD147" s="70">
        <f t="shared" si="150"/>
        <v>0.58592170556882928</v>
      </c>
      <c r="AE147" s="70">
        <f t="shared" si="150"/>
        <v>1.0766767479096246</v>
      </c>
      <c r="AF147" s="70">
        <f t="shared" si="150"/>
        <v>1.0837333333333332</v>
      </c>
      <c r="AG147" s="70">
        <f t="shared" si="150"/>
        <v>0.89210950080515294</v>
      </c>
      <c r="AH147" s="70">
        <f t="shared" si="150"/>
        <v>1.005420054200542</v>
      </c>
      <c r="AI147" s="70">
        <f t="shared" si="150"/>
        <v>1.0503121557106134</v>
      </c>
      <c r="AU147" s="4" t="s">
        <v>427</v>
      </c>
      <c r="AV147" s="17">
        <f t="shared" si="143"/>
        <v>4.6540078531383144E-2</v>
      </c>
      <c r="AW147" s="70">
        <f t="shared" si="144"/>
        <v>0.33172613307618126</v>
      </c>
      <c r="AX147" s="70">
        <f t="shared" si="142"/>
        <v>2.9347028613352895E-3</v>
      </c>
      <c r="AY147" s="70">
        <f t="shared" si="142"/>
        <v>0.48521462639109697</v>
      </c>
      <c r="AZ147" s="70">
        <f t="shared" si="142"/>
        <v>0.39085133418043205</v>
      </c>
      <c r="BA147" s="70">
        <f t="shared" si="142"/>
        <v>5.2206929283341239E-3</v>
      </c>
      <c r="BB147" s="70">
        <f t="shared" si="142"/>
        <v>0.8485148514851486</v>
      </c>
      <c r="BC147" s="70">
        <f t="shared" si="142"/>
        <v>0.56673892846082374</v>
      </c>
      <c r="BD147" s="70">
        <f t="shared" si="142"/>
        <v>0.34086698777324936</v>
      </c>
      <c r="BE147" s="70">
        <f t="shared" si="142"/>
        <v>1.1949271958666039</v>
      </c>
    </row>
    <row r="148" spans="2:57" x14ac:dyDescent="0.25">
      <c r="B148" s="4" t="s">
        <v>414</v>
      </c>
      <c r="C148" s="90">
        <f t="shared" ref="C148:C165" si="151">C126</f>
        <v>1.0130501372769983E-2</v>
      </c>
      <c r="D148" s="70">
        <f t="shared" ref="D148:L163" si="152">2*D126/M126</f>
        <v>0.20833333333333334</v>
      </c>
      <c r="E148" s="70">
        <f t="shared" si="149"/>
        <v>1.048951048951049E-2</v>
      </c>
      <c r="F148" s="70">
        <f t="shared" si="149"/>
        <v>1.018363939899833</v>
      </c>
      <c r="G148" s="70">
        <f t="shared" si="149"/>
        <v>0.54147465437788012</v>
      </c>
      <c r="H148" s="70">
        <f t="shared" si="149"/>
        <v>0.45546786922209698</v>
      </c>
      <c r="I148" s="70">
        <f t="shared" si="149"/>
        <v>1.1264637002341922</v>
      </c>
      <c r="J148" s="70">
        <f t="shared" si="149"/>
        <v>0.81308411214953269</v>
      </c>
      <c r="K148" s="70">
        <f t="shared" si="149"/>
        <v>0.76588021778584381</v>
      </c>
      <c r="L148" s="70">
        <f t="shared" si="149"/>
        <v>1.0047169811320753</v>
      </c>
      <c r="Y148" s="4" t="s">
        <v>414</v>
      </c>
      <c r="Z148" s="17">
        <f t="shared" ref="Z148:Z165" si="153">Z126</f>
        <v>4.0187929505261698E-2</v>
      </c>
      <c r="AA148" s="70">
        <f t="shared" ref="AA148:AI163" si="154">2*AA126/AJ126</f>
        <v>0.26070763500931099</v>
      </c>
      <c r="AB148" s="70">
        <f t="shared" si="150"/>
        <v>8.6289549376797683E-3</v>
      </c>
      <c r="AC148" s="70">
        <f t="shared" si="150"/>
        <v>0.85588470776621284</v>
      </c>
      <c r="AD148" s="70">
        <f t="shared" si="150"/>
        <v>0.67772215269086356</v>
      </c>
      <c r="AE148" s="70">
        <f t="shared" si="150"/>
        <v>0.56207111665626941</v>
      </c>
      <c r="AF148" s="70">
        <f t="shared" si="150"/>
        <v>1.1546391752577321</v>
      </c>
      <c r="AG148" s="70">
        <f t="shared" si="150"/>
        <v>1.0371541501976285</v>
      </c>
      <c r="AH148" s="70">
        <f t="shared" si="150"/>
        <v>0.8478995654273298</v>
      </c>
      <c r="AI148" s="70">
        <f t="shared" si="150"/>
        <v>1.0202329858982218</v>
      </c>
      <c r="AU148" s="4" t="s">
        <v>438</v>
      </c>
      <c r="AV148" s="17">
        <f t="shared" si="143"/>
        <v>2.3837027382467599E-2</v>
      </c>
      <c r="AW148" s="70">
        <f t="shared" si="144"/>
        <v>0.82745471877979027</v>
      </c>
      <c r="AX148" s="70">
        <f t="shared" si="142"/>
        <v>4.4510385756676559E-3</v>
      </c>
      <c r="AY148" s="70">
        <f t="shared" si="142"/>
        <v>0.43301587301587302</v>
      </c>
      <c r="AZ148" s="70">
        <f t="shared" si="142"/>
        <v>0.55515649050795279</v>
      </c>
      <c r="BA148" s="70">
        <f t="shared" si="142"/>
        <v>7.7669902912621356E-3</v>
      </c>
      <c r="BB148" s="70">
        <f t="shared" si="142"/>
        <v>0.8428709990300679</v>
      </c>
      <c r="BC148" s="70">
        <f t="shared" si="142"/>
        <v>0.55933290570878769</v>
      </c>
      <c r="BD148" s="70">
        <f t="shared" si="142"/>
        <v>0.30769230769230771</v>
      </c>
      <c r="BE148" s="70">
        <f t="shared" si="142"/>
        <v>1.3170731707317074</v>
      </c>
    </row>
    <row r="149" spans="2:57" x14ac:dyDescent="0.25">
      <c r="B149" s="4" t="s">
        <v>421</v>
      </c>
      <c r="C149" s="90">
        <f t="shared" si="151"/>
        <v>6.0651259960522574E-3</v>
      </c>
      <c r="D149" s="70">
        <f t="shared" si="152"/>
        <v>0.20895522388059704</v>
      </c>
      <c r="E149" s="70">
        <f t="shared" si="149"/>
        <v>0.16507936507936508</v>
      </c>
      <c r="F149" s="70">
        <f t="shared" si="149"/>
        <v>1.015228426395939E-2</v>
      </c>
      <c r="G149" s="70">
        <f t="shared" si="149"/>
        <v>0.68571428571428572</v>
      </c>
      <c r="H149" s="70">
        <f t="shared" si="149"/>
        <v>0.47014925373134325</v>
      </c>
      <c r="I149" s="70">
        <f t="shared" si="149"/>
        <v>0.48214285714285721</v>
      </c>
      <c r="J149" s="70">
        <f t="shared" si="149"/>
        <v>1.0721153846153846</v>
      </c>
      <c r="K149" s="70">
        <f t="shared" si="149"/>
        <v>0.71554252199413493</v>
      </c>
      <c r="L149" s="70">
        <f t="shared" si="149"/>
        <v>0.72607260726072609</v>
      </c>
      <c r="Y149" s="4" t="s">
        <v>421</v>
      </c>
      <c r="Z149" s="17">
        <f t="shared" si="153"/>
        <v>2.1484379595015209E-2</v>
      </c>
      <c r="AA149" s="70">
        <f t="shared" si="154"/>
        <v>0.34903640256959312</v>
      </c>
      <c r="AB149" s="70">
        <f t="shared" si="150"/>
        <v>0.31012070566388111</v>
      </c>
      <c r="AC149" s="70">
        <f t="shared" si="150"/>
        <v>8.8495575221238937E-3</v>
      </c>
      <c r="AD149" s="70">
        <f t="shared" si="150"/>
        <v>0.77054794520547942</v>
      </c>
      <c r="AE149" s="70">
        <f t="shared" si="150"/>
        <v>0.65742793791574272</v>
      </c>
      <c r="AF149" s="70">
        <f t="shared" si="150"/>
        <v>0.53855005753739937</v>
      </c>
      <c r="AG149" s="70">
        <f t="shared" si="150"/>
        <v>1.1884700665188472</v>
      </c>
      <c r="AH149" s="70">
        <f t="shared" si="150"/>
        <v>0.90640394088669951</v>
      </c>
      <c r="AI149" s="70">
        <f t="shared" si="150"/>
        <v>0.93695652173913047</v>
      </c>
      <c r="AU149" s="4" t="s">
        <v>436</v>
      </c>
      <c r="AV149" s="17">
        <f t="shared" si="143"/>
        <v>2.8756413906030544E-2</v>
      </c>
      <c r="AW149" s="70">
        <f t="shared" si="144"/>
        <v>0.43767705382436262</v>
      </c>
      <c r="AX149" s="70">
        <f t="shared" si="142"/>
        <v>0.38169777242624925</v>
      </c>
      <c r="AY149" s="70">
        <f t="shared" si="142"/>
        <v>3.0075187969924809E-3</v>
      </c>
      <c r="AZ149" s="70">
        <f t="shared" si="142"/>
        <v>0.56864274570982842</v>
      </c>
      <c r="BA149" s="70">
        <f t="shared" si="142"/>
        <v>0.50309597523219818</v>
      </c>
      <c r="BB149" s="70">
        <f t="shared" si="142"/>
        <v>7.6074553062000757E-3</v>
      </c>
      <c r="BC149" s="70">
        <f t="shared" si="142"/>
        <v>0.70552458185504308</v>
      </c>
      <c r="BD149" s="70">
        <f t="shared" si="142"/>
        <v>0.58783008036739381</v>
      </c>
      <c r="BE149" s="70">
        <f t="shared" si="142"/>
        <v>0.25720309205903019</v>
      </c>
    </row>
    <row r="150" spans="2:57" x14ac:dyDescent="0.25">
      <c r="B150" s="4" t="s">
        <v>420</v>
      </c>
      <c r="C150" s="90">
        <f t="shared" si="151"/>
        <v>5.011139787273587E-3</v>
      </c>
      <c r="D150" s="70">
        <f t="shared" si="152"/>
        <v>0.20425531914893619</v>
      </c>
      <c r="E150" s="70">
        <f t="shared" si="149"/>
        <v>0.35664335664335661</v>
      </c>
      <c r="F150" s="70">
        <f t="shared" si="149"/>
        <v>0.33116883116883111</v>
      </c>
      <c r="G150" s="70">
        <f t="shared" si="149"/>
        <v>1.3761467889908258E-2</v>
      </c>
      <c r="H150" s="70">
        <f t="shared" si="149"/>
        <v>0.63318777292576411</v>
      </c>
      <c r="I150" s="70">
        <f t="shared" si="149"/>
        <v>0.55045871559633031</v>
      </c>
      <c r="J150" s="70">
        <f t="shared" si="149"/>
        <v>0.52469135802469136</v>
      </c>
      <c r="K150" s="70">
        <f t="shared" si="149"/>
        <v>1.1714285714285715</v>
      </c>
      <c r="L150" s="70">
        <f t="shared" si="149"/>
        <v>0.92887029288702927</v>
      </c>
      <c r="Y150" s="4" t="s">
        <v>420</v>
      </c>
      <c r="Z150" s="17">
        <f t="shared" si="153"/>
        <v>1.5967420533439358E-2</v>
      </c>
      <c r="AA150" s="70">
        <f t="shared" si="154"/>
        <v>0.25323741007194245</v>
      </c>
      <c r="AB150" s="70">
        <f t="shared" si="150"/>
        <v>0.45714285714285718</v>
      </c>
      <c r="AC150" s="70">
        <f t="shared" si="150"/>
        <v>0.4065040650406504</v>
      </c>
      <c r="AD150" s="70">
        <f t="shared" si="150"/>
        <v>7.8369905956112863E-3</v>
      </c>
      <c r="AE150" s="70">
        <f t="shared" si="150"/>
        <v>0.83202511773940346</v>
      </c>
      <c r="AF150" s="70">
        <f t="shared" si="150"/>
        <v>0.6641104294478527</v>
      </c>
      <c r="AG150" s="70">
        <f t="shared" si="150"/>
        <v>0.41088180112570355</v>
      </c>
      <c r="AH150" s="70">
        <f t="shared" si="150"/>
        <v>1.2517162471395882</v>
      </c>
      <c r="AI150" s="70">
        <f t="shared" si="150"/>
        <v>0.92076502732240439</v>
      </c>
      <c r="AU150" s="4" t="s">
        <v>432</v>
      </c>
      <c r="AV150" s="17">
        <f t="shared" si="143"/>
        <v>2.592617861772532E-2</v>
      </c>
      <c r="AW150" s="70">
        <f t="shared" si="144"/>
        <v>0.57318952234206466</v>
      </c>
      <c r="AX150" s="70">
        <f t="shared" si="142"/>
        <v>0.61945731303772344</v>
      </c>
      <c r="AY150" s="70">
        <f t="shared" si="142"/>
        <v>5.6529112492933855E-3</v>
      </c>
      <c r="AZ150" s="70">
        <f t="shared" si="142"/>
        <v>0.52494577006507592</v>
      </c>
      <c r="BA150" s="70">
        <f t="shared" si="142"/>
        <v>0.54641909814323608</v>
      </c>
      <c r="BB150" s="70">
        <f t="shared" si="142"/>
        <v>5.2447552447552458E-3</v>
      </c>
      <c r="BC150" s="70">
        <f t="shared" si="142"/>
        <v>0.52748473070516388</v>
      </c>
      <c r="BD150" s="70">
        <f t="shared" si="142"/>
        <v>0.48537234042553185</v>
      </c>
      <c r="BE150" s="70">
        <f t="shared" si="142"/>
        <v>0.23314829500396508</v>
      </c>
    </row>
    <row r="151" spans="2:57" x14ac:dyDescent="0.25">
      <c r="B151" s="4" t="s">
        <v>423</v>
      </c>
      <c r="C151" s="90">
        <f t="shared" si="151"/>
        <v>2.8208246971554137E-3</v>
      </c>
      <c r="D151" s="70">
        <f t="shared" si="152"/>
        <v>1.2268907563025211</v>
      </c>
      <c r="E151" s="70">
        <f t="shared" si="149"/>
        <v>0.3012048192771084</v>
      </c>
      <c r="F151" s="70">
        <f t="shared" si="149"/>
        <v>0.37714285714285717</v>
      </c>
      <c r="G151" s="70">
        <f t="shared" si="149"/>
        <v>0.5748987854251012</v>
      </c>
      <c r="H151" s="70">
        <f t="shared" si="149"/>
        <v>7.2202166064981952E-3</v>
      </c>
      <c r="I151" s="70">
        <f t="shared" si="149"/>
        <v>0.46913580246913578</v>
      </c>
      <c r="J151" s="70">
        <f t="shared" si="149"/>
        <v>0.32044198895027626</v>
      </c>
      <c r="K151" s="70">
        <f t="shared" si="149"/>
        <v>0.40718562874251496</v>
      </c>
      <c r="L151" s="70">
        <f t="shared" si="149"/>
        <v>0.96969696969696961</v>
      </c>
      <c r="Y151" s="4" t="s">
        <v>423</v>
      </c>
      <c r="Z151" s="17">
        <f t="shared" si="153"/>
        <v>1.2330227054037968E-2</v>
      </c>
      <c r="AA151" s="70">
        <f t="shared" si="154"/>
        <v>1.1669724770642202</v>
      </c>
      <c r="AB151" s="70">
        <f t="shared" si="150"/>
        <v>0.40937499999999999</v>
      </c>
      <c r="AC151" s="70">
        <f t="shared" si="150"/>
        <v>0.53018372703412076</v>
      </c>
      <c r="AD151" s="70">
        <f t="shared" si="150"/>
        <v>0.7305751765893036</v>
      </c>
      <c r="AE151" s="70">
        <f t="shared" si="150"/>
        <v>4.1710114702815434E-3</v>
      </c>
      <c r="AF151" s="70">
        <f t="shared" si="150"/>
        <v>0.73387096774193539</v>
      </c>
      <c r="AG151" s="70">
        <f t="shared" si="150"/>
        <v>0.5638432364096081</v>
      </c>
      <c r="AH151" s="70">
        <f t="shared" si="150"/>
        <v>0.31661442006269597</v>
      </c>
      <c r="AI151" s="70">
        <f t="shared" si="150"/>
        <v>1.2843691148775893</v>
      </c>
    </row>
    <row r="152" spans="2:57" x14ac:dyDescent="0.25">
      <c r="B152" s="4" t="s">
        <v>412</v>
      </c>
      <c r="C152" s="90">
        <f t="shared" si="151"/>
        <v>5.8253911865108587E-2</v>
      </c>
      <c r="D152" s="70">
        <f t="shared" si="152"/>
        <v>1.5151515151515152E-2</v>
      </c>
      <c r="E152" s="70">
        <f t="shared" si="149"/>
        <v>2.2825416409623687E-2</v>
      </c>
      <c r="F152" s="70">
        <f t="shared" si="149"/>
        <v>1.0861647186735526</v>
      </c>
      <c r="G152" s="70">
        <f t="shared" si="149"/>
        <v>0.51104100946372244</v>
      </c>
      <c r="H152" s="70">
        <f t="shared" si="149"/>
        <v>0.59044573256046373</v>
      </c>
      <c r="I152" s="70">
        <f t="shared" si="149"/>
        <v>1.1912523210233135</v>
      </c>
      <c r="J152" s="70">
        <f t="shared" si="149"/>
        <v>0.81510272071071621</v>
      </c>
      <c r="K152" s="70">
        <f t="shared" si="149"/>
        <v>0.83056069008009858</v>
      </c>
      <c r="L152" s="70">
        <f t="shared" si="149"/>
        <v>0.9987525987525987</v>
      </c>
      <c r="Y152" s="4" t="s">
        <v>412</v>
      </c>
      <c r="Z152" s="17">
        <f t="shared" si="153"/>
        <v>6.0968867411828644E-2</v>
      </c>
      <c r="AA152" s="70">
        <f t="shared" si="154"/>
        <v>9.5923261390887284E-3</v>
      </c>
      <c r="AB152" s="70">
        <f t="shared" si="150"/>
        <v>1.5127639457926254E-2</v>
      </c>
      <c r="AC152" s="70">
        <f t="shared" si="150"/>
        <v>0.78306878306878303</v>
      </c>
      <c r="AD152" s="70">
        <f t="shared" si="150"/>
        <v>0.64250614250614246</v>
      </c>
      <c r="AE152" s="70">
        <f t="shared" si="150"/>
        <v>0.57090539165818921</v>
      </c>
      <c r="AF152" s="70">
        <f t="shared" si="150"/>
        <v>1.0632554391619662</v>
      </c>
      <c r="AG152" s="70">
        <f t="shared" si="150"/>
        <v>0.99611096707285451</v>
      </c>
      <c r="AH152" s="70">
        <f t="shared" si="150"/>
        <v>0.83817681248088105</v>
      </c>
      <c r="AI152" s="70">
        <f t="shared" si="150"/>
        <v>1.0016155088852989</v>
      </c>
    </row>
    <row r="153" spans="2:57" x14ac:dyDescent="0.25">
      <c r="B153" s="4" t="s">
        <v>408</v>
      </c>
      <c r="C153" s="90">
        <f t="shared" si="151"/>
        <v>3.2195984971285931E-2</v>
      </c>
      <c r="D153" s="70">
        <f t="shared" si="152"/>
        <v>8.869179600886918E-3</v>
      </c>
      <c r="E153" s="70">
        <f t="shared" si="149"/>
        <v>2.2003474232773594E-2</v>
      </c>
      <c r="F153" s="70">
        <f t="shared" si="149"/>
        <v>0.82837301587301593</v>
      </c>
      <c r="G153" s="70">
        <f t="shared" si="149"/>
        <v>0.59012797074954304</v>
      </c>
      <c r="H153" s="70">
        <f t="shared" si="149"/>
        <v>0.48640811888365348</v>
      </c>
      <c r="I153" s="70">
        <f t="shared" si="149"/>
        <v>1.1206313416009019</v>
      </c>
      <c r="J153" s="70">
        <f t="shared" si="149"/>
        <v>0.90665390138822399</v>
      </c>
      <c r="K153" s="70">
        <f t="shared" si="149"/>
        <v>0.79308357348703162</v>
      </c>
      <c r="L153" s="70">
        <f t="shared" si="149"/>
        <v>1.0400604686318971</v>
      </c>
      <c r="Y153" s="4" t="s">
        <v>408</v>
      </c>
      <c r="Z153" s="17">
        <f t="shared" si="153"/>
        <v>4.654478382695805E-2</v>
      </c>
      <c r="AA153" s="70">
        <f t="shared" si="154"/>
        <v>6.4516129032258064E-3</v>
      </c>
      <c r="AB153" s="70">
        <f t="shared" si="150"/>
        <v>2.3343059608170069E-2</v>
      </c>
      <c r="AC153" s="70">
        <f t="shared" si="150"/>
        <v>0.8761390482618967</v>
      </c>
      <c r="AD153" s="70">
        <f t="shared" si="150"/>
        <v>0.64131607335490837</v>
      </c>
      <c r="AE153" s="70">
        <f t="shared" si="150"/>
        <v>0.59899550621200104</v>
      </c>
      <c r="AF153" s="70">
        <f t="shared" si="150"/>
        <v>1.1729122055674519</v>
      </c>
      <c r="AG153" s="70">
        <f t="shared" si="150"/>
        <v>0.99798792756539234</v>
      </c>
      <c r="AH153" s="70">
        <f t="shared" si="150"/>
        <v>0.94560669456066948</v>
      </c>
      <c r="AI153" s="70">
        <f t="shared" si="150"/>
        <v>1.084727468969239</v>
      </c>
    </row>
    <row r="154" spans="2:57" x14ac:dyDescent="0.25">
      <c r="B154" s="4" t="s">
        <v>417</v>
      </c>
      <c r="C154" s="90">
        <f t="shared" si="151"/>
        <v>2.1940793265780974E-2</v>
      </c>
      <c r="D154" s="70">
        <f t="shared" si="152"/>
        <v>0.1271186440677966</v>
      </c>
      <c r="E154" s="70">
        <f t="shared" si="149"/>
        <v>1.2987012987012986E-2</v>
      </c>
      <c r="F154" s="70">
        <f t="shared" si="149"/>
        <v>0.60960334029227548</v>
      </c>
      <c r="G154" s="70">
        <f t="shared" si="149"/>
        <v>8.5790884718498651E-3</v>
      </c>
      <c r="H154" s="70">
        <f t="shared" si="149"/>
        <v>0.54748010610079567</v>
      </c>
      <c r="I154" s="70">
        <f t="shared" si="149"/>
        <v>0.85472794506075023</v>
      </c>
      <c r="J154" s="70">
        <f t="shared" si="149"/>
        <v>0.43501683501683502</v>
      </c>
      <c r="K154" s="70">
        <f t="shared" si="149"/>
        <v>0.94871794871794879</v>
      </c>
      <c r="L154" s="70">
        <f t="shared" si="149"/>
        <v>0.89416419386745805</v>
      </c>
      <c r="Y154" s="4" t="s">
        <v>417</v>
      </c>
      <c r="Z154" s="17">
        <f t="shared" si="153"/>
        <v>2.4058176274488124E-2</v>
      </c>
      <c r="AA154" s="70">
        <f t="shared" si="154"/>
        <v>0.20319849482596425</v>
      </c>
      <c r="AB154" s="70">
        <f t="shared" si="150"/>
        <v>7.1736011477761845E-3</v>
      </c>
      <c r="AC154" s="70">
        <f t="shared" si="150"/>
        <v>0.51511335012594461</v>
      </c>
      <c r="AD154" s="70">
        <f t="shared" si="150"/>
        <v>7.01051577366049E-3</v>
      </c>
      <c r="AE154" s="70">
        <f t="shared" si="150"/>
        <v>0.48613070051716034</v>
      </c>
      <c r="AF154" s="70">
        <f t="shared" si="150"/>
        <v>0.84347826086956523</v>
      </c>
      <c r="AG154" s="70">
        <f t="shared" si="150"/>
        <v>0.37814610190300796</v>
      </c>
      <c r="AH154" s="70">
        <f t="shared" si="150"/>
        <v>0.92052522460262609</v>
      </c>
      <c r="AI154" s="70">
        <f t="shared" si="150"/>
        <v>1.0536672629695885</v>
      </c>
    </row>
    <row r="155" spans="2:57" x14ac:dyDescent="0.25">
      <c r="B155" s="4" t="s">
        <v>410</v>
      </c>
      <c r="C155" s="90">
        <f t="shared" si="151"/>
        <v>1.1431515599231154E-2</v>
      </c>
      <c r="D155" s="70">
        <f t="shared" si="152"/>
        <v>0.48221343873517786</v>
      </c>
      <c r="E155" s="70">
        <f t="shared" si="149"/>
        <v>1.4414414414414415E-2</v>
      </c>
      <c r="F155" s="70">
        <f t="shared" si="149"/>
        <v>0.55021834061135366</v>
      </c>
      <c r="G155" s="70">
        <f t="shared" si="149"/>
        <v>1.7543859649122806E-2</v>
      </c>
      <c r="H155" s="70">
        <f t="shared" si="149"/>
        <v>0.75681570338058879</v>
      </c>
      <c r="I155" s="70">
        <f t="shared" si="149"/>
        <v>0.82976554536187563</v>
      </c>
      <c r="J155" s="70">
        <f t="shared" si="149"/>
        <v>0.41126760563380282</v>
      </c>
      <c r="K155" s="70">
        <f t="shared" si="149"/>
        <v>1.2285251215559156</v>
      </c>
      <c r="L155" s="70">
        <f t="shared" si="149"/>
        <v>1.1059245960502693</v>
      </c>
      <c r="Y155" s="4" t="s">
        <v>410</v>
      </c>
      <c r="Z155" s="17">
        <f t="shared" si="153"/>
        <v>1.8298894490804678E-2</v>
      </c>
      <c r="AA155" s="70">
        <f t="shared" si="154"/>
        <v>0.17121588089330025</v>
      </c>
      <c r="AB155" s="70">
        <f t="shared" si="150"/>
        <v>0</v>
      </c>
      <c r="AC155" s="70">
        <f t="shared" si="150"/>
        <v>0.43103448275862072</v>
      </c>
      <c r="AD155" s="70">
        <f t="shared" si="150"/>
        <v>1.358695652173913E-2</v>
      </c>
      <c r="AE155" s="70">
        <f t="shared" si="150"/>
        <v>0.64097623635195877</v>
      </c>
      <c r="AF155" s="70">
        <f t="shared" si="150"/>
        <v>0.81407035175879394</v>
      </c>
      <c r="AG155" s="70">
        <f t="shared" si="150"/>
        <v>0.44519966015293111</v>
      </c>
      <c r="AH155" s="70">
        <f t="shared" si="150"/>
        <v>1.2152380952380952</v>
      </c>
      <c r="AI155" s="70">
        <f t="shared" si="150"/>
        <v>1.0606060606060608</v>
      </c>
    </row>
    <row r="156" spans="2:57" x14ac:dyDescent="0.25">
      <c r="B156" s="4" t="s">
        <v>413</v>
      </c>
      <c r="C156" s="90">
        <f t="shared" si="151"/>
        <v>3.8541076054045026E-2</v>
      </c>
      <c r="D156" s="70">
        <f t="shared" si="152"/>
        <v>2.9055690072639227E-2</v>
      </c>
      <c r="E156" s="70">
        <f t="shared" si="149"/>
        <v>0.48232445520581113</v>
      </c>
      <c r="F156" s="70">
        <f t="shared" si="149"/>
        <v>1.803921568627451E-2</v>
      </c>
      <c r="G156" s="70">
        <f t="shared" si="149"/>
        <v>0.60796139927623638</v>
      </c>
      <c r="H156" s="70">
        <f t="shared" si="149"/>
        <v>0.74955595026642974</v>
      </c>
      <c r="I156" s="70">
        <f t="shared" si="149"/>
        <v>0.52147971360381862</v>
      </c>
      <c r="J156" s="70">
        <f t="shared" si="149"/>
        <v>1.0081363812475785</v>
      </c>
      <c r="K156" s="70">
        <f t="shared" si="149"/>
        <v>0.92023974181650536</v>
      </c>
      <c r="L156" s="70">
        <f t="shared" si="149"/>
        <v>0.78993563487419538</v>
      </c>
      <c r="Y156" s="4" t="s">
        <v>413</v>
      </c>
      <c r="Z156" s="17">
        <f t="shared" si="153"/>
        <v>4.1477180492785606E-2</v>
      </c>
      <c r="AA156" s="70">
        <f t="shared" si="154"/>
        <v>1.7016449234259785E-2</v>
      </c>
      <c r="AB156" s="70">
        <f t="shared" si="150"/>
        <v>0.37165082108902336</v>
      </c>
      <c r="AC156" s="70">
        <f t="shared" si="150"/>
        <v>1.3201320132013201E-2</v>
      </c>
      <c r="AD156" s="70">
        <f t="shared" si="150"/>
        <v>0.56199304750869061</v>
      </c>
      <c r="AE156" s="70">
        <f t="shared" si="150"/>
        <v>0.70209790209790213</v>
      </c>
      <c r="AF156" s="70">
        <f t="shared" si="150"/>
        <v>0.5390898483080514</v>
      </c>
      <c r="AG156" s="70">
        <f t="shared" si="150"/>
        <v>1.0481565086531226</v>
      </c>
      <c r="AH156" s="70">
        <f t="shared" si="150"/>
        <v>0.94745762711864401</v>
      </c>
      <c r="AI156" s="70">
        <f t="shared" si="150"/>
        <v>0.97123130034522431</v>
      </c>
    </row>
    <row r="157" spans="2:57" x14ac:dyDescent="0.25">
      <c r="B157" s="4" t="s">
        <v>424</v>
      </c>
      <c r="C157" s="90">
        <f t="shared" si="151"/>
        <v>1.3374802671666828E-2</v>
      </c>
      <c r="D157" s="70">
        <f t="shared" si="152"/>
        <v>1.675041876046901E-2</v>
      </c>
      <c r="E157" s="70">
        <f t="shared" si="149"/>
        <v>0.38881118881118881</v>
      </c>
      <c r="F157" s="70">
        <f t="shared" si="149"/>
        <v>2.3837902264600717E-2</v>
      </c>
      <c r="G157" s="70">
        <f t="shared" si="149"/>
        <v>0.79751332149200715</v>
      </c>
      <c r="H157" s="70">
        <f t="shared" si="149"/>
        <v>0.77493380406001755</v>
      </c>
      <c r="I157" s="70">
        <f t="shared" si="149"/>
        <v>0.46945898778359507</v>
      </c>
      <c r="J157" s="70">
        <f t="shared" si="149"/>
        <v>1.1962616822429908</v>
      </c>
      <c r="K157" s="70">
        <f t="shared" si="149"/>
        <v>1.0436005625879043</v>
      </c>
      <c r="L157" s="70">
        <f t="shared" si="149"/>
        <v>0.80395387149917619</v>
      </c>
      <c r="Y157" s="4" t="s">
        <v>424</v>
      </c>
      <c r="Z157" s="17">
        <f t="shared" si="153"/>
        <v>2.4159340129348575E-2</v>
      </c>
      <c r="AA157" s="70">
        <f t="shared" si="154"/>
        <v>3.7453183520599247E-3</v>
      </c>
      <c r="AB157" s="70">
        <f t="shared" si="150"/>
        <v>0.37272006344171293</v>
      </c>
      <c r="AC157" s="70">
        <f t="shared" si="150"/>
        <v>2.7160493827160494E-2</v>
      </c>
      <c r="AD157" s="70">
        <f t="shared" si="150"/>
        <v>0.6376811594202898</v>
      </c>
      <c r="AE157" s="70">
        <f t="shared" si="150"/>
        <v>0.7583170254403131</v>
      </c>
      <c r="AF157" s="70">
        <f t="shared" si="150"/>
        <v>0.56722276741903832</v>
      </c>
      <c r="AG157" s="70">
        <f t="shared" si="150"/>
        <v>1.1221423905943828</v>
      </c>
      <c r="AH157" s="70">
        <f t="shared" si="150"/>
        <v>1.0141054194506312</v>
      </c>
      <c r="AI157" s="70">
        <f t="shared" si="150"/>
        <v>0.94696239151398265</v>
      </c>
    </row>
    <row r="158" spans="2:57" x14ac:dyDescent="0.25">
      <c r="B158" s="4" t="s">
        <v>419</v>
      </c>
      <c r="C158" s="90">
        <f t="shared" si="151"/>
        <v>1.0337534378065795E-2</v>
      </c>
      <c r="D158" s="70">
        <f t="shared" si="152"/>
        <v>0.45493562231759654</v>
      </c>
      <c r="E158" s="70">
        <f t="shared" si="149"/>
        <v>0.22181818181818183</v>
      </c>
      <c r="F158" s="70">
        <f t="shared" si="149"/>
        <v>8.9418777943368107E-3</v>
      </c>
      <c r="G158" s="70">
        <f t="shared" si="149"/>
        <v>0.64220183486238536</v>
      </c>
      <c r="H158" s="70">
        <f t="shared" si="149"/>
        <v>8.5929108485499461E-3</v>
      </c>
      <c r="I158" s="70">
        <f t="shared" si="149"/>
        <v>0.5305216426193119</v>
      </c>
      <c r="J158" s="70">
        <f t="shared" si="149"/>
        <v>0.84876543209876532</v>
      </c>
      <c r="K158" s="70">
        <f t="shared" si="149"/>
        <v>0.39228295819935688</v>
      </c>
      <c r="L158" s="70">
        <f t="shared" si="149"/>
        <v>1.0145530145530144</v>
      </c>
      <c r="Y158" s="4" t="s">
        <v>419</v>
      </c>
      <c r="Z158" s="17">
        <f t="shared" si="153"/>
        <v>1.2513733581459253E-2</v>
      </c>
      <c r="AA158" s="70">
        <f t="shared" si="154"/>
        <v>0.60064935064935066</v>
      </c>
      <c r="AB158" s="70">
        <f t="shared" si="150"/>
        <v>0.12834224598930483</v>
      </c>
      <c r="AC158" s="70">
        <f t="shared" si="150"/>
        <v>9.8039215686274508E-3</v>
      </c>
      <c r="AD158" s="70">
        <f t="shared" si="150"/>
        <v>0.51556420233463029</v>
      </c>
      <c r="AE158" s="70">
        <f t="shared" si="150"/>
        <v>7.2202166064981952E-3</v>
      </c>
      <c r="AF158" s="70">
        <f t="shared" si="150"/>
        <v>0.44605621033544873</v>
      </c>
      <c r="AG158" s="70">
        <f t="shared" si="150"/>
        <v>0.57111111111111112</v>
      </c>
      <c r="AH158" s="70">
        <f t="shared" si="150"/>
        <v>0.28421052631578941</v>
      </c>
      <c r="AI158" s="70">
        <f t="shared" si="150"/>
        <v>0.90791599353796448</v>
      </c>
    </row>
    <row r="159" spans="2:57" x14ac:dyDescent="0.25">
      <c r="B159" s="4" t="s">
        <v>416</v>
      </c>
      <c r="C159" s="90">
        <f t="shared" si="151"/>
        <v>8.4083631923548355E-3</v>
      </c>
      <c r="D159" s="70">
        <f t="shared" si="152"/>
        <v>0.89603960396039595</v>
      </c>
      <c r="E159" s="70">
        <f t="shared" si="149"/>
        <v>0.31300813008130079</v>
      </c>
      <c r="F159" s="70">
        <f t="shared" si="149"/>
        <v>7.8277886497064592E-3</v>
      </c>
      <c r="G159" s="70">
        <f t="shared" si="149"/>
        <v>0.6404494382022472</v>
      </c>
      <c r="H159" s="70">
        <f t="shared" si="149"/>
        <v>1.6042780748663103E-2</v>
      </c>
      <c r="I159" s="70">
        <f t="shared" si="149"/>
        <v>0.70185449358059915</v>
      </c>
      <c r="J159" s="70">
        <f t="shared" si="149"/>
        <v>0.61060329067641694</v>
      </c>
      <c r="K159" s="70">
        <f t="shared" si="149"/>
        <v>0.28817204301075267</v>
      </c>
      <c r="L159" s="70">
        <f t="shared" si="149"/>
        <v>1.2623762376237622</v>
      </c>
      <c r="Y159" s="4" t="s">
        <v>416</v>
      </c>
      <c r="Z159" s="17">
        <f t="shared" si="153"/>
        <v>1.300308432124935E-2</v>
      </c>
      <c r="AA159" s="70">
        <f t="shared" si="154"/>
        <v>0.59677419354838712</v>
      </c>
      <c r="AB159" s="70">
        <f t="shared" si="150"/>
        <v>0.16779431664411365</v>
      </c>
      <c r="AC159" s="70">
        <f t="shared" si="150"/>
        <v>6.920415224913495E-3</v>
      </c>
      <c r="AD159" s="70">
        <f t="shared" si="150"/>
        <v>0.5140845070422535</v>
      </c>
      <c r="AE159" s="70">
        <f t="shared" si="150"/>
        <v>8.8652482269503553E-3</v>
      </c>
      <c r="AF159" s="70">
        <f t="shared" si="150"/>
        <v>0.67827681026581121</v>
      </c>
      <c r="AG159" s="70">
        <f t="shared" si="150"/>
        <v>0.63605051664753154</v>
      </c>
      <c r="AH159" s="70">
        <f t="shared" si="150"/>
        <v>0.32275132275132273</v>
      </c>
      <c r="AI159" s="70">
        <f t="shared" si="150"/>
        <v>1.4990859232175502</v>
      </c>
    </row>
    <row r="160" spans="2:57" x14ac:dyDescent="0.25">
      <c r="B160" s="4" t="s">
        <v>415</v>
      </c>
      <c r="C160" s="90">
        <f t="shared" si="151"/>
        <v>8.5848117764137644E-3</v>
      </c>
      <c r="D160" s="70">
        <f t="shared" si="152"/>
        <v>0.30588235294117649</v>
      </c>
      <c r="E160" s="70">
        <f t="shared" si="149"/>
        <v>1.3921113689095127E-2</v>
      </c>
      <c r="F160" s="70">
        <f t="shared" si="149"/>
        <v>4.1666666666666664E-2</v>
      </c>
      <c r="G160" s="70">
        <f t="shared" si="149"/>
        <v>0.87956698240866038</v>
      </c>
      <c r="H160" s="70">
        <f t="shared" si="149"/>
        <v>0.49591280653950948</v>
      </c>
      <c r="I160" s="70">
        <f t="shared" si="149"/>
        <v>0.56557377049180335</v>
      </c>
      <c r="J160" s="70">
        <f t="shared" si="149"/>
        <v>1.2326388888888888</v>
      </c>
      <c r="K160" s="70">
        <f t="shared" si="149"/>
        <v>0.67678958785249455</v>
      </c>
      <c r="L160" s="70">
        <f t="shared" si="149"/>
        <v>0.80219780219780223</v>
      </c>
      <c r="Y160" s="4" t="s">
        <v>415</v>
      </c>
      <c r="Z160" s="17">
        <f t="shared" si="153"/>
        <v>3.5150910592326133E-2</v>
      </c>
      <c r="AA160" s="70">
        <f t="shared" si="154"/>
        <v>0.31712191872085277</v>
      </c>
      <c r="AB160" s="70">
        <f t="shared" si="150"/>
        <v>5.0761421319796959E-3</v>
      </c>
      <c r="AC160" s="70">
        <f t="shared" si="150"/>
        <v>1.4821272885789015E-2</v>
      </c>
      <c r="AD160" s="70">
        <f t="shared" si="150"/>
        <v>0.6433759944655828</v>
      </c>
      <c r="AE160" s="70">
        <f t="shared" si="150"/>
        <v>0.58389261744966447</v>
      </c>
      <c r="AF160" s="70">
        <f t="shared" si="150"/>
        <v>0.49667110519307589</v>
      </c>
      <c r="AG160" s="70">
        <f t="shared" si="150"/>
        <v>1.0206362854686155</v>
      </c>
      <c r="AH160" s="70">
        <f t="shared" si="150"/>
        <v>0.95740365111561876</v>
      </c>
      <c r="AI160" s="70">
        <f t="shared" si="150"/>
        <v>0.82608695652173902</v>
      </c>
    </row>
    <row r="161" spans="2:35" x14ac:dyDescent="0.25">
      <c r="B161" s="4" t="s">
        <v>418</v>
      </c>
      <c r="C161" s="90">
        <f t="shared" si="151"/>
        <v>7.5919944101088569E-3</v>
      </c>
      <c r="D161" s="70">
        <f t="shared" si="152"/>
        <v>0.5614035087719299</v>
      </c>
      <c r="E161" s="70">
        <f t="shared" si="149"/>
        <v>5.1020408163265311E-3</v>
      </c>
      <c r="F161" s="70">
        <f t="shared" si="149"/>
        <v>2.2624434389140271E-2</v>
      </c>
      <c r="G161" s="70">
        <f t="shared" si="149"/>
        <v>1.0208667736757624</v>
      </c>
      <c r="H161" s="70">
        <f t="shared" si="149"/>
        <v>0.46084337349397592</v>
      </c>
      <c r="I161" s="70">
        <f t="shared" si="149"/>
        <v>0.53846153846153844</v>
      </c>
      <c r="J161" s="70">
        <f t="shared" si="149"/>
        <v>1.240506329113924</v>
      </c>
      <c r="K161" s="70">
        <f t="shared" si="149"/>
        <v>0.74770642201834858</v>
      </c>
      <c r="L161" s="70">
        <f t="shared" si="149"/>
        <v>0.87463556851311963</v>
      </c>
      <c r="Y161" s="4" t="s">
        <v>418</v>
      </c>
      <c r="Z161" s="17">
        <f t="shared" si="153"/>
        <v>2.5836778001802129E-2</v>
      </c>
      <c r="AA161" s="70">
        <f t="shared" si="154"/>
        <v>0.37043633125556541</v>
      </c>
      <c r="AB161" s="70">
        <f t="shared" si="150"/>
        <v>4.30416068866571E-3</v>
      </c>
      <c r="AC161" s="70">
        <f t="shared" si="150"/>
        <v>1.4243323442136498E-2</v>
      </c>
      <c r="AD161" s="70">
        <f t="shared" si="150"/>
        <v>0.8230805913209347</v>
      </c>
      <c r="AE161" s="70">
        <f t="shared" si="150"/>
        <v>0.57430269775948783</v>
      </c>
      <c r="AF161" s="70">
        <f t="shared" si="150"/>
        <v>0.51238896680691914</v>
      </c>
      <c r="AG161" s="70">
        <f t="shared" si="150"/>
        <v>1.2196289646918013</v>
      </c>
      <c r="AH161" s="70">
        <f t="shared" si="150"/>
        <v>0.94786729857819907</v>
      </c>
      <c r="AI161" s="70">
        <f t="shared" si="150"/>
        <v>0.82608695652173914</v>
      </c>
    </row>
    <row r="162" spans="2:35" x14ac:dyDescent="0.25">
      <c r="B162" s="4" t="s">
        <v>426</v>
      </c>
      <c r="C162" s="90">
        <f t="shared" si="151"/>
        <v>3.7218887997496784E-3</v>
      </c>
      <c r="D162" s="70">
        <f t="shared" si="152"/>
        <v>0.19867549668874174</v>
      </c>
      <c r="E162" s="70">
        <f t="shared" si="149"/>
        <v>0.50931677018633537</v>
      </c>
      <c r="F162" s="70">
        <f t="shared" si="149"/>
        <v>8.658008658008658E-3</v>
      </c>
      <c r="G162" s="70">
        <f t="shared" si="149"/>
        <v>1.8072289156626505E-2</v>
      </c>
      <c r="H162" s="70">
        <f t="shared" si="149"/>
        <v>0.86524822695035464</v>
      </c>
      <c r="I162" s="70">
        <f t="shared" si="149"/>
        <v>0.47384615384615386</v>
      </c>
      <c r="J162" s="70">
        <f t="shared" si="149"/>
        <v>0.52589641434262946</v>
      </c>
      <c r="K162" s="70">
        <f t="shared" si="149"/>
        <v>1.2238805970149251</v>
      </c>
      <c r="L162" s="70">
        <f t="shared" si="149"/>
        <v>0.78888888888888897</v>
      </c>
      <c r="Y162" s="4" t="s">
        <v>426</v>
      </c>
      <c r="Z162" s="17">
        <f t="shared" si="153"/>
        <v>1.7536636607670103E-2</v>
      </c>
      <c r="AA162" s="70">
        <f t="shared" si="154"/>
        <v>0.25421530479896237</v>
      </c>
      <c r="AB162" s="70">
        <f t="shared" si="150"/>
        <v>0.29145728643216079</v>
      </c>
      <c r="AC162" s="70">
        <f t="shared" si="150"/>
        <v>1.7937219730941704E-3</v>
      </c>
      <c r="AD162" s="70">
        <f t="shared" si="150"/>
        <v>8.1411126187245584E-3</v>
      </c>
      <c r="AE162" s="70">
        <f t="shared" si="150"/>
        <v>0.7489932885906041</v>
      </c>
      <c r="AF162" s="70">
        <f t="shared" si="150"/>
        <v>0.59797979797979794</v>
      </c>
      <c r="AG162" s="70">
        <f t="shared" si="150"/>
        <v>0.38775510204081631</v>
      </c>
      <c r="AH162" s="70">
        <f t="shared" si="150"/>
        <v>1.1082677165354329</v>
      </c>
      <c r="AI162" s="70">
        <f t="shared" si="150"/>
        <v>1.0744810744810744</v>
      </c>
    </row>
    <row r="163" spans="2:35" x14ac:dyDescent="0.25">
      <c r="B163" s="4" t="s">
        <v>411</v>
      </c>
      <c r="C163" s="90">
        <f t="shared" si="151"/>
        <v>4.8911547501135156E-3</v>
      </c>
      <c r="D163" s="70">
        <f t="shared" si="152"/>
        <v>0.34703196347031962</v>
      </c>
      <c r="E163" s="70">
        <f t="shared" si="152"/>
        <v>0.82027649769585254</v>
      </c>
      <c r="F163" s="70">
        <f t="shared" si="152"/>
        <v>1.3377926421404682E-2</v>
      </c>
      <c r="G163" s="70">
        <f t="shared" si="152"/>
        <v>1.9464720194647202E-2</v>
      </c>
      <c r="H163" s="70">
        <f t="shared" si="152"/>
        <v>0.95721925133689856</v>
      </c>
      <c r="I163" s="70">
        <f t="shared" si="152"/>
        <v>0.44050632911392407</v>
      </c>
      <c r="J163" s="70">
        <f t="shared" si="152"/>
        <v>0.39743589743589741</v>
      </c>
      <c r="K163" s="70">
        <f t="shared" si="152"/>
        <v>1.0960000000000001</v>
      </c>
      <c r="L163" s="70">
        <f t="shared" si="152"/>
        <v>0.74261603375527419</v>
      </c>
      <c r="Y163" s="4" t="s">
        <v>411</v>
      </c>
      <c r="Z163" s="17">
        <f t="shared" si="153"/>
        <v>1.7995402926223317E-2</v>
      </c>
      <c r="AA163" s="70">
        <f t="shared" si="154"/>
        <v>0.18918918918918917</v>
      </c>
      <c r="AB163" s="70">
        <f t="shared" si="154"/>
        <v>0.35527690700104486</v>
      </c>
      <c r="AC163" s="70">
        <f t="shared" si="154"/>
        <v>1.6722408026755853E-3</v>
      </c>
      <c r="AD163" s="70">
        <f t="shared" si="154"/>
        <v>1.3449899125756557E-3</v>
      </c>
      <c r="AE163" s="70">
        <f t="shared" si="154"/>
        <v>0.80551905387647837</v>
      </c>
      <c r="AF163" s="70">
        <f t="shared" si="154"/>
        <v>0.58381877022653716</v>
      </c>
      <c r="AG163" s="70">
        <f t="shared" si="154"/>
        <v>0.39826839826839827</v>
      </c>
      <c r="AH163" s="70">
        <f t="shared" si="154"/>
        <v>1.2420443587270975</v>
      </c>
      <c r="AI163" s="70">
        <f t="shared" si="154"/>
        <v>1.0046511627906978</v>
      </c>
    </row>
    <row r="164" spans="2:35" x14ac:dyDescent="0.25">
      <c r="B164" s="4" t="s">
        <v>425</v>
      </c>
      <c r="C164" s="90">
        <f t="shared" si="151"/>
        <v>3.6748358440006307E-3</v>
      </c>
      <c r="D164" s="70">
        <f t="shared" ref="D164:L165" si="155">2*D142/M142</f>
        <v>0.37908496732026148</v>
      </c>
      <c r="E164" s="70">
        <f t="shared" si="155"/>
        <v>0.2046511627906977</v>
      </c>
      <c r="F164" s="70">
        <f t="shared" si="155"/>
        <v>1.1157894736842107</v>
      </c>
      <c r="G164" s="70">
        <f t="shared" si="155"/>
        <v>8.5106382978723406E-3</v>
      </c>
      <c r="H164" s="70">
        <f t="shared" si="155"/>
        <v>2.0408163265306121E-2</v>
      </c>
      <c r="I164" s="70">
        <f t="shared" si="155"/>
        <v>1.0068493150684932</v>
      </c>
      <c r="J164" s="70">
        <f t="shared" si="155"/>
        <v>0.41250000000000003</v>
      </c>
      <c r="K164" s="70">
        <f t="shared" si="155"/>
        <v>0.4646464646464647</v>
      </c>
      <c r="L164" s="70">
        <f t="shared" si="155"/>
        <v>1.0158730158730158</v>
      </c>
      <c r="Y164" s="4" t="s">
        <v>425</v>
      </c>
      <c r="Z164" s="17">
        <f t="shared" si="153"/>
        <v>1.2158483765553943E-2</v>
      </c>
      <c r="AA164" s="70">
        <f t="shared" ref="AA164:AI165" si="156">2*AA142/AJ142</f>
        <v>0.28475711892797317</v>
      </c>
      <c r="AB164" s="70">
        <f t="shared" si="156"/>
        <v>0.20389805097451275</v>
      </c>
      <c r="AC164" s="70">
        <f t="shared" si="156"/>
        <v>0.50817610062893082</v>
      </c>
      <c r="AD164" s="70">
        <f t="shared" si="156"/>
        <v>7.319304666056725E-3</v>
      </c>
      <c r="AE164" s="70">
        <f t="shared" si="156"/>
        <v>8.0971659919028358E-3</v>
      </c>
      <c r="AF164" s="70">
        <f t="shared" si="156"/>
        <v>0.66968325791855199</v>
      </c>
      <c r="AG164" s="70">
        <f t="shared" si="156"/>
        <v>0.39639639639639634</v>
      </c>
      <c r="AH164" s="70">
        <f t="shared" si="156"/>
        <v>0.2857142857142857</v>
      </c>
      <c r="AI164" s="70">
        <f t="shared" si="156"/>
        <v>0.96296296296296302</v>
      </c>
    </row>
    <row r="165" spans="2:35" x14ac:dyDescent="0.25">
      <c r="B165" s="4" t="s">
        <v>422</v>
      </c>
      <c r="C165" s="90">
        <f t="shared" si="151"/>
        <v>2.4749854723999124E-3</v>
      </c>
      <c r="D165" s="70">
        <f t="shared" si="155"/>
        <v>0.27642276422764228</v>
      </c>
      <c r="E165" s="70">
        <f t="shared" si="155"/>
        <v>0.406015037593985</v>
      </c>
      <c r="F165" s="70">
        <f t="shared" si="155"/>
        <v>0.44755244755244755</v>
      </c>
      <c r="G165" s="70">
        <f t="shared" si="155"/>
        <v>9.4786729857819912E-3</v>
      </c>
      <c r="H165" s="70">
        <f t="shared" si="155"/>
        <v>0</v>
      </c>
      <c r="I165" s="70">
        <f t="shared" si="155"/>
        <v>0.86868686868686873</v>
      </c>
      <c r="J165" s="70">
        <f t="shared" si="155"/>
        <v>0.27814569536423839</v>
      </c>
      <c r="K165" s="70">
        <f t="shared" si="155"/>
        <v>0.36986301369863017</v>
      </c>
      <c r="L165" s="70">
        <f t="shared" si="155"/>
        <v>1.4901960784313724</v>
      </c>
      <c r="Y165" s="4" t="s">
        <v>422</v>
      </c>
      <c r="Z165" s="17">
        <f t="shared" si="153"/>
        <v>1.2132604639891966E-2</v>
      </c>
      <c r="AA165" s="70">
        <f t="shared" si="156"/>
        <v>0.28915662650602414</v>
      </c>
      <c r="AB165" s="70">
        <f t="shared" si="156"/>
        <v>0.20314735336194562</v>
      </c>
      <c r="AC165" s="70">
        <f t="shared" si="156"/>
        <v>0.4749082007343941</v>
      </c>
      <c r="AD165" s="70">
        <f t="shared" si="156"/>
        <v>3.9880358923230306E-3</v>
      </c>
      <c r="AE165" s="70">
        <f t="shared" si="156"/>
        <v>1.1730205278592375E-2</v>
      </c>
      <c r="AF165" s="70">
        <f t="shared" si="156"/>
        <v>0.82649253731343286</v>
      </c>
      <c r="AG165" s="70">
        <f t="shared" si="156"/>
        <v>0.34037267080745343</v>
      </c>
      <c r="AH165" s="70">
        <f t="shared" si="156"/>
        <v>0.32801161103047899</v>
      </c>
      <c r="AI165" s="70">
        <f t="shared" si="156"/>
        <v>1.2759740259740258</v>
      </c>
    </row>
  </sheetData>
  <mergeCells count="61">
    <mergeCell ref="B7:K7"/>
    <mergeCell ref="M7:W7"/>
    <mergeCell ref="Y7:AI7"/>
    <mergeCell ref="AV30:BO30"/>
    <mergeCell ref="AW35:BE35"/>
    <mergeCell ref="AV31:BO33"/>
    <mergeCell ref="BG35:BO35"/>
    <mergeCell ref="BI7:BS7"/>
    <mergeCell ref="W32:W33"/>
    <mergeCell ref="B30:AT30"/>
    <mergeCell ref="B99:AT99"/>
    <mergeCell ref="B42:B43"/>
    <mergeCell ref="C42:K42"/>
    <mergeCell ref="L42:L43"/>
    <mergeCell ref="M42:V42"/>
    <mergeCell ref="C32:K32"/>
    <mergeCell ref="B32:B33"/>
    <mergeCell ref="L32:L33"/>
    <mergeCell ref="M32:V32"/>
    <mergeCell ref="AT32:AT33"/>
    <mergeCell ref="Y42:Y43"/>
    <mergeCell ref="Z42:AH42"/>
    <mergeCell ref="AI42:AI43"/>
    <mergeCell ref="AJ42:AS42"/>
    <mergeCell ref="Y32:Y33"/>
    <mergeCell ref="Z32:AH32"/>
    <mergeCell ref="AI32:AI33"/>
    <mergeCell ref="AJ32:AS32"/>
    <mergeCell ref="AI62:AI63"/>
    <mergeCell ref="AJ62:AS62"/>
    <mergeCell ref="AT62:AT63"/>
    <mergeCell ref="Y74:Y75"/>
    <mergeCell ref="Z74:AH74"/>
    <mergeCell ref="AI74:AI75"/>
    <mergeCell ref="AJ74:AS74"/>
    <mergeCell ref="B86:B87"/>
    <mergeCell ref="C86:K86"/>
    <mergeCell ref="Y86:Y87"/>
    <mergeCell ref="Z86:AH86"/>
    <mergeCell ref="M52:V52"/>
    <mergeCell ref="Y62:Y63"/>
    <mergeCell ref="Z62:AH62"/>
    <mergeCell ref="C52:K52"/>
    <mergeCell ref="Y52:Y53"/>
    <mergeCell ref="Z52:AH52"/>
    <mergeCell ref="B62:B63"/>
    <mergeCell ref="C62:K62"/>
    <mergeCell ref="L62:L63"/>
    <mergeCell ref="M62:V62"/>
    <mergeCell ref="W62:W63"/>
    <mergeCell ref="B52:B53"/>
    <mergeCell ref="B2:W2"/>
    <mergeCell ref="B3:W4"/>
    <mergeCell ref="AW7:BG7"/>
    <mergeCell ref="AL7:AU7"/>
    <mergeCell ref="B74:B75"/>
    <mergeCell ref="C74:K74"/>
    <mergeCell ref="L74:L75"/>
    <mergeCell ref="M74:V74"/>
    <mergeCell ref="AL19:AU19"/>
    <mergeCell ref="B19:K19"/>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AM9:AU17">
    <cfRule type="colorScale" priority="24">
      <colorScale>
        <cfvo type="min"/>
        <cfvo type="percentile" val="50"/>
        <cfvo type="max"/>
        <color rgb="FF63BE7B"/>
        <color rgb="FFFFEB84"/>
        <color rgb="FFF8696B"/>
      </colorScale>
    </cfRule>
  </conditionalFormatting>
  <conditionalFormatting sqref="AY9:BG27 O28:W29">
    <cfRule type="colorScale" priority="197">
      <colorScale>
        <cfvo type="min"/>
        <cfvo type="percentile" val="50"/>
        <cfvo type="max"/>
        <color rgb="FF63BE7B"/>
        <color rgb="FFFFEB84"/>
        <color rgb="FFF8696B"/>
      </colorScale>
    </cfRule>
  </conditionalFormatting>
  <conditionalFormatting sqref="AM21:AU27">
    <cfRule type="colorScale" priority="20">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BK9:BS22">
    <cfRule type="colorScale" priority="10">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Normal="100" workbookViewId="0">
      <selection activeCell="B20" sqref="B20:AB20"/>
    </sheetView>
  </sheetViews>
  <sheetFormatPr defaultRowHeight="15" x14ac:dyDescent="0.25"/>
  <cols>
    <col min="3" max="3" width="12.28515625" bestFit="1" customWidth="1"/>
    <col min="16" max="16" width="8.42578125" customWidth="1"/>
    <col min="18" max="18" width="12" customWidth="1"/>
  </cols>
  <sheetData>
    <row r="2" spans="2:26" ht="18.75" x14ac:dyDescent="0.3">
      <c r="B2" s="96" t="s">
        <v>164</v>
      </c>
      <c r="C2" s="96"/>
      <c r="D2" s="96"/>
      <c r="E2" s="96"/>
      <c r="F2" s="96"/>
      <c r="G2" s="96"/>
      <c r="H2" s="96"/>
      <c r="I2" s="96"/>
      <c r="J2" s="96"/>
      <c r="K2" s="96"/>
      <c r="L2" s="96"/>
      <c r="M2" s="96"/>
      <c r="N2" s="96"/>
      <c r="O2" s="96"/>
    </row>
    <row r="3" spans="2:26" ht="57" customHeight="1" x14ac:dyDescent="0.25">
      <c r="B3" s="100" t="s">
        <v>455</v>
      </c>
      <c r="C3" s="100"/>
      <c r="D3" s="100"/>
      <c r="E3" s="100"/>
      <c r="F3" s="100"/>
      <c r="G3" s="100"/>
      <c r="H3" s="100"/>
      <c r="I3" s="100"/>
      <c r="J3" s="100"/>
      <c r="K3" s="100"/>
      <c r="L3" s="100"/>
      <c r="M3" s="100"/>
      <c r="N3" s="100"/>
      <c r="O3" s="100"/>
    </row>
    <row r="4" spans="2:26" ht="66.75" customHeight="1" x14ac:dyDescent="0.25">
      <c r="B4" s="100"/>
      <c r="C4" s="100"/>
      <c r="D4" s="100"/>
      <c r="E4" s="100"/>
      <c r="F4" s="100"/>
      <c r="G4" s="100"/>
      <c r="H4" s="100"/>
      <c r="I4" s="100"/>
      <c r="J4" s="100"/>
      <c r="K4" s="100"/>
      <c r="L4" s="100"/>
      <c r="M4" s="100"/>
      <c r="N4" s="100"/>
      <c r="O4" s="100"/>
    </row>
    <row r="6" spans="2:26" ht="15" customHeight="1" x14ac:dyDescent="0.25">
      <c r="B6" s="97" t="s">
        <v>168</v>
      </c>
      <c r="C6" s="98"/>
      <c r="D6" s="98"/>
      <c r="E6" s="98"/>
      <c r="F6" s="98"/>
      <c r="G6" s="98"/>
      <c r="H6" s="98"/>
      <c r="I6" s="98"/>
      <c r="J6" s="98"/>
      <c r="K6" s="98"/>
      <c r="L6" s="98"/>
      <c r="M6" s="99"/>
      <c r="O6" s="97" t="s">
        <v>165</v>
      </c>
      <c r="P6" s="98"/>
      <c r="Q6" s="98"/>
      <c r="R6" s="98"/>
      <c r="S6" s="98"/>
      <c r="T6" s="98"/>
      <c r="U6" s="98"/>
      <c r="V6" s="98"/>
      <c r="W6" s="98"/>
      <c r="X6" s="98"/>
      <c r="Y6" s="98"/>
      <c r="Z6" s="99"/>
    </row>
    <row r="7" spans="2:26" ht="15" customHeight="1" x14ac:dyDescent="0.25">
      <c r="B7" s="108" t="s">
        <v>169</v>
      </c>
      <c r="C7" s="109"/>
      <c r="D7" s="2">
        <v>1</v>
      </c>
      <c r="E7" s="2">
        <v>2</v>
      </c>
      <c r="F7" s="2">
        <v>3</v>
      </c>
      <c r="G7" s="2">
        <v>4</v>
      </c>
      <c r="H7" s="2">
        <v>5</v>
      </c>
      <c r="I7" s="2">
        <v>6</v>
      </c>
      <c r="J7" s="2">
        <v>7</v>
      </c>
      <c r="K7" s="2">
        <v>8</v>
      </c>
      <c r="L7" s="2">
        <v>9</v>
      </c>
      <c r="M7" s="2" t="s">
        <v>4</v>
      </c>
      <c r="O7" s="108" t="s">
        <v>169</v>
      </c>
      <c r="P7" s="109"/>
      <c r="Q7" s="10">
        <v>1</v>
      </c>
      <c r="R7" s="10">
        <v>2</v>
      </c>
      <c r="S7" s="10">
        <v>3</v>
      </c>
      <c r="T7" s="10">
        <v>4</v>
      </c>
      <c r="U7" s="10">
        <v>5</v>
      </c>
      <c r="V7" s="10">
        <v>6</v>
      </c>
      <c r="W7" s="10">
        <v>7</v>
      </c>
      <c r="X7" s="10">
        <v>8</v>
      </c>
      <c r="Y7" s="10">
        <v>9</v>
      </c>
      <c r="Z7" s="10" t="s">
        <v>4</v>
      </c>
    </row>
    <row r="8" spans="2:26" x14ac:dyDescent="0.25">
      <c r="B8" s="110" t="s">
        <v>60</v>
      </c>
      <c r="C8" s="2" t="s">
        <v>136</v>
      </c>
      <c r="D8" s="34"/>
      <c r="E8" s="34"/>
      <c r="F8" s="35">
        <v>1.1512495840252424</v>
      </c>
      <c r="G8" s="35">
        <v>1.023480568621782</v>
      </c>
      <c r="H8" s="35">
        <v>1.0632169923362911</v>
      </c>
      <c r="I8" s="35">
        <v>1.0481039204034848</v>
      </c>
      <c r="J8" s="35">
        <v>1.0424950444539112</v>
      </c>
      <c r="K8" s="35">
        <v>1.0320974684617013</v>
      </c>
      <c r="L8" s="35">
        <v>1.2616697236720535</v>
      </c>
      <c r="M8" s="36"/>
      <c r="O8" s="111" t="s">
        <v>60</v>
      </c>
      <c r="P8" s="4" t="s">
        <v>166</v>
      </c>
      <c r="Q8" s="3">
        <v>7.0339704403002384E-2</v>
      </c>
      <c r="R8" s="3">
        <v>8.5095094278018119E-2</v>
      </c>
      <c r="S8" s="3">
        <v>9.7061696239622339E-2</v>
      </c>
      <c r="T8" s="3">
        <v>0.11054218111244168</v>
      </c>
      <c r="U8" s="3">
        <v>0.11469593889561334</v>
      </c>
      <c r="V8" s="3">
        <v>0.10917629457235474</v>
      </c>
      <c r="W8" s="3">
        <v>9.5489753106341779E-2</v>
      </c>
      <c r="X8" s="3">
        <v>8.004251492110212E-2</v>
      </c>
      <c r="Y8" s="3">
        <v>6.2951051145277687E-2</v>
      </c>
      <c r="Z8" s="3">
        <v>3.8817787001806367E-2</v>
      </c>
    </row>
    <row r="9" spans="2:26" x14ac:dyDescent="0.25">
      <c r="B9" s="110"/>
      <c r="C9" s="2" t="s">
        <v>135</v>
      </c>
      <c r="D9" s="34"/>
      <c r="E9" s="35">
        <v>1.3231347040429935</v>
      </c>
      <c r="F9" s="35">
        <v>1.3426143498635221</v>
      </c>
      <c r="G9" s="35">
        <v>1.2919371493735561</v>
      </c>
      <c r="H9" s="35">
        <v>1.3153359476735809</v>
      </c>
      <c r="I9" s="35">
        <v>1.2539541161801051</v>
      </c>
      <c r="J9" s="35">
        <v>1.1900202682331718</v>
      </c>
      <c r="K9" s="35">
        <v>1.5568059328864714</v>
      </c>
      <c r="L9" s="35">
        <v>1.3302186820761048</v>
      </c>
      <c r="M9" s="36"/>
      <c r="O9" s="112"/>
      <c r="P9" s="4" t="s">
        <v>130</v>
      </c>
      <c r="Q9" s="3">
        <v>5.2503288710051846E-2</v>
      </c>
      <c r="R9" s="3">
        <v>9.1339482491225199E-2</v>
      </c>
      <c r="S9" s="3">
        <v>0.11741006023115741</v>
      </c>
      <c r="T9" s="3">
        <v>0.12615105091464673</v>
      </c>
      <c r="U9" s="3">
        <v>0.14458032472139906</v>
      </c>
      <c r="V9" s="3">
        <v>0.13357160668273627</v>
      </c>
      <c r="W9" s="3">
        <v>0.11771825076649992</v>
      </c>
      <c r="X9" s="3">
        <v>8.5152481399722008E-2</v>
      </c>
      <c r="Y9" s="3">
        <v>4.6360213366802634E-2</v>
      </c>
      <c r="Z9" s="14"/>
    </row>
    <row r="10" spans="2:26" x14ac:dyDescent="0.25">
      <c r="B10" s="110"/>
      <c r="C10" s="2" t="s">
        <v>50</v>
      </c>
      <c r="D10" s="37">
        <v>1.8056894866444024</v>
      </c>
      <c r="E10" s="37">
        <v>1.650181971502964</v>
      </c>
      <c r="F10" s="37">
        <v>1.5449592170413795</v>
      </c>
      <c r="G10" s="37">
        <v>1.3952142900479956</v>
      </c>
      <c r="H10" s="37">
        <v>1.432222724098223</v>
      </c>
      <c r="I10" s="37">
        <v>1.3626194079893439</v>
      </c>
      <c r="J10" s="37">
        <v>1.5230301097935959</v>
      </c>
      <c r="K10" s="37">
        <v>1.5705130107633107</v>
      </c>
      <c r="L10" s="37">
        <v>1.599035314011261</v>
      </c>
      <c r="M10" s="38">
        <v>5.5784431253233855</v>
      </c>
      <c r="O10" s="111" t="s">
        <v>62</v>
      </c>
      <c r="P10" s="4" t="s">
        <v>166</v>
      </c>
      <c r="Q10" s="3">
        <v>6.7747427068018257E-2</v>
      </c>
      <c r="R10" s="3">
        <v>9.1911541956982742E-2</v>
      </c>
      <c r="S10" s="3">
        <v>0.10142148357836422</v>
      </c>
      <c r="T10" s="3">
        <v>0.10392623438429506</v>
      </c>
      <c r="U10" s="3">
        <v>0.10931344540342225</v>
      </c>
      <c r="V10" s="3">
        <v>0.10278607571785649</v>
      </c>
      <c r="W10" s="3">
        <v>9.9933215955315402E-2</v>
      </c>
      <c r="X10" s="3">
        <v>8.5633511673151752E-2</v>
      </c>
      <c r="Y10" s="3">
        <v>5.201336940951775E-2</v>
      </c>
      <c r="Z10" s="3">
        <v>7.1586041824137067E-2</v>
      </c>
    </row>
    <row r="11" spans="2:26" x14ac:dyDescent="0.25">
      <c r="B11" s="110"/>
      <c r="C11" s="15" t="s">
        <v>137</v>
      </c>
      <c r="D11" s="35">
        <v>1.4176627041592289</v>
      </c>
      <c r="E11" s="35">
        <v>1.4616460658332229</v>
      </c>
      <c r="F11" s="35">
        <v>1.2057783089499052</v>
      </c>
      <c r="G11" s="35">
        <v>1.2089273625523278</v>
      </c>
      <c r="H11" s="35">
        <v>1.3133914585361932</v>
      </c>
      <c r="I11" s="35">
        <v>1.3505846585823436</v>
      </c>
      <c r="J11" s="35">
        <v>1.3173438655923579</v>
      </c>
      <c r="K11" s="35">
        <v>1.0646144286426995</v>
      </c>
      <c r="L11" s="34"/>
      <c r="M11" s="36"/>
      <c r="O11" s="112"/>
      <c r="P11" s="4" t="s">
        <v>130</v>
      </c>
      <c r="Q11" s="3">
        <v>6.5232531146018721E-2</v>
      </c>
      <c r="R11" s="3">
        <v>8.894274462284156E-2</v>
      </c>
      <c r="S11" s="3">
        <v>0.11587982832618025</v>
      </c>
      <c r="T11" s="3">
        <v>0.14657941701368232</v>
      </c>
      <c r="U11" s="3">
        <v>0.16500766848103932</v>
      </c>
      <c r="V11" s="3">
        <v>0.14948485033225628</v>
      </c>
      <c r="W11" s="3">
        <v>0.11234897698986096</v>
      </c>
      <c r="X11" s="3">
        <v>8.2715223735408572E-2</v>
      </c>
      <c r="Y11" s="3">
        <v>5.0071621836702211E-2</v>
      </c>
      <c r="Z11" s="14"/>
    </row>
    <row r="12" spans="2:26" x14ac:dyDescent="0.25">
      <c r="B12" s="110"/>
      <c r="C12" s="15" t="s">
        <v>138</v>
      </c>
      <c r="D12" s="35">
        <v>1.3272284859100627</v>
      </c>
      <c r="E12" s="35">
        <v>1.159219501420615</v>
      </c>
      <c r="F12" s="35">
        <v>1.0735954144957751</v>
      </c>
      <c r="G12" s="35">
        <v>1.016110992106783</v>
      </c>
      <c r="H12" s="35">
        <v>1.0622430700235133</v>
      </c>
      <c r="I12" s="35">
        <v>1.0700819715479992</v>
      </c>
      <c r="J12" s="35">
        <v>1.080236058610462</v>
      </c>
      <c r="K12" s="34"/>
      <c r="L12" s="34"/>
      <c r="M12" s="36"/>
      <c r="O12" s="28"/>
      <c r="Q12" s="5"/>
      <c r="R12" s="5"/>
      <c r="S12" s="5"/>
      <c r="T12" s="5"/>
      <c r="U12" s="5"/>
      <c r="V12" s="5"/>
      <c r="W12" s="5"/>
      <c r="X12" s="5"/>
      <c r="Y12" s="5"/>
    </row>
    <row r="13" spans="2:26" x14ac:dyDescent="0.25">
      <c r="B13" s="110" t="s">
        <v>62</v>
      </c>
      <c r="C13" s="2" t="s">
        <v>136</v>
      </c>
      <c r="D13" s="36"/>
      <c r="E13" s="36"/>
      <c r="F13" s="37">
        <v>1.286954780297261</v>
      </c>
      <c r="G13" s="37">
        <v>1.1287685600707351</v>
      </c>
      <c r="H13" s="37">
        <v>1.1098916917128938</v>
      </c>
      <c r="I13" s="37">
        <v>1.102804014405051</v>
      </c>
      <c r="J13" s="37">
        <v>1.08871654048987</v>
      </c>
      <c r="K13" s="37">
        <v>1.0383168745848617</v>
      </c>
      <c r="L13" s="37">
        <v>1.2944342856205719</v>
      </c>
      <c r="M13" s="36"/>
      <c r="O13" s="95" t="s">
        <v>8</v>
      </c>
      <c r="P13" s="95"/>
      <c r="Q13" s="5"/>
      <c r="R13" s="5"/>
      <c r="S13" s="5"/>
      <c r="T13" s="5"/>
      <c r="U13" s="5"/>
      <c r="V13" s="5"/>
      <c r="W13" s="5"/>
      <c r="X13" s="5"/>
      <c r="Y13" s="5"/>
    </row>
    <row r="14" spans="2:26" x14ac:dyDescent="0.25">
      <c r="B14" s="110"/>
      <c r="C14" s="2" t="s">
        <v>135</v>
      </c>
      <c r="D14" s="36"/>
      <c r="E14" s="37">
        <v>1.5270515804506362</v>
      </c>
      <c r="F14" s="37">
        <v>1.5789371186283647</v>
      </c>
      <c r="G14" s="37">
        <v>1.5468862539088988</v>
      </c>
      <c r="H14" s="37">
        <v>1.5562652132009125</v>
      </c>
      <c r="I14" s="37">
        <v>1.4371658380268511</v>
      </c>
      <c r="J14" s="37">
        <v>1.3149626140328043</v>
      </c>
      <c r="K14" s="37">
        <v>1.6882359924206327</v>
      </c>
      <c r="L14" s="37">
        <v>1.4109757667842704</v>
      </c>
      <c r="M14" s="36"/>
      <c r="O14" s="2" t="s">
        <v>60</v>
      </c>
      <c r="P14" s="2" t="s">
        <v>62</v>
      </c>
      <c r="Q14" s="5"/>
      <c r="R14" s="5"/>
      <c r="S14" s="5"/>
      <c r="T14" s="5"/>
      <c r="U14" s="5"/>
      <c r="V14" s="5"/>
      <c r="W14" s="5"/>
      <c r="X14" s="5"/>
      <c r="Y14" s="5"/>
    </row>
    <row r="15" spans="2:26" x14ac:dyDescent="0.25">
      <c r="B15" s="110"/>
      <c r="C15" s="2" t="s">
        <v>50</v>
      </c>
      <c r="D15" s="37">
        <v>2.7354138608541998</v>
      </c>
      <c r="E15" s="37">
        <v>2.0358593374196738</v>
      </c>
      <c r="F15" s="37">
        <v>1.6568465458410659</v>
      </c>
      <c r="G15" s="37">
        <v>1.4887701338631218</v>
      </c>
      <c r="H15" s="37">
        <v>1.4835266308194106</v>
      </c>
      <c r="I15" s="37">
        <v>1.4627189310992199</v>
      </c>
      <c r="J15" s="37">
        <v>1.6371028012268352</v>
      </c>
      <c r="K15" s="37">
        <v>1.9053065007400529</v>
      </c>
      <c r="L15" s="37">
        <v>2.0930507205546882</v>
      </c>
      <c r="M15" s="56">
        <v>7.5759417260182955</v>
      </c>
      <c r="O15" s="4">
        <v>273951</v>
      </c>
      <c r="P15" s="4">
        <v>357644</v>
      </c>
      <c r="Q15" s="5"/>
      <c r="R15" s="5"/>
      <c r="S15" s="5"/>
      <c r="T15" s="5"/>
      <c r="U15" s="5"/>
      <c r="V15" s="5"/>
      <c r="W15" s="5"/>
      <c r="X15" s="5"/>
      <c r="Y15" s="5"/>
    </row>
    <row r="16" spans="2:26" x14ac:dyDescent="0.25">
      <c r="B16" s="110"/>
      <c r="C16" s="15" t="s">
        <v>137</v>
      </c>
      <c r="D16" s="37">
        <v>1.5906757580734265</v>
      </c>
      <c r="E16" s="37">
        <v>1.5395136990914831</v>
      </c>
      <c r="F16" s="37">
        <v>1.3414648762543353</v>
      </c>
      <c r="G16" s="37">
        <v>1.4137481028291319</v>
      </c>
      <c r="H16" s="37">
        <v>1.5551306385760097</v>
      </c>
      <c r="I16" s="37">
        <v>1.5800982403018575</v>
      </c>
      <c r="J16" s="37">
        <v>1.5332033626046393</v>
      </c>
      <c r="K16" s="37">
        <v>1.1065793877326711</v>
      </c>
      <c r="L16" s="36"/>
      <c r="M16" s="36"/>
      <c r="Q16" s="5"/>
      <c r="R16" s="5"/>
      <c r="S16" s="5"/>
      <c r="T16" s="5"/>
      <c r="U16" s="5"/>
      <c r="V16" s="5"/>
      <c r="W16" s="5"/>
      <c r="X16" s="5"/>
      <c r="Y16" s="5"/>
    </row>
    <row r="17" spans="2:28" x14ac:dyDescent="0.25">
      <c r="B17" s="110"/>
      <c r="C17" s="15" t="s">
        <v>138</v>
      </c>
      <c r="D17" s="37">
        <v>1.4222097489864092</v>
      </c>
      <c r="E17" s="37">
        <v>1.1709846160541788</v>
      </c>
      <c r="F17" s="37">
        <v>1.1061571343676218</v>
      </c>
      <c r="G17" s="37">
        <v>1.0907374553802978</v>
      </c>
      <c r="H17" s="37">
        <v>1.1091293849418198</v>
      </c>
      <c r="I17" s="37">
        <v>1.1462600619854488</v>
      </c>
      <c r="J17" s="37">
        <v>1.2086302036716756</v>
      </c>
      <c r="K17" s="36"/>
      <c r="L17" s="36"/>
      <c r="M17" s="36"/>
    </row>
    <row r="20" spans="2:28" ht="18.75" x14ac:dyDescent="0.3">
      <c r="B20" s="96" t="s">
        <v>47</v>
      </c>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row>
    <row r="22" spans="2:28" ht="15" customHeight="1" x14ac:dyDescent="0.25">
      <c r="B22" s="113" t="s">
        <v>54</v>
      </c>
      <c r="C22" s="113"/>
      <c r="D22" s="95" t="s">
        <v>56</v>
      </c>
      <c r="E22" s="95"/>
      <c r="F22" s="95"/>
      <c r="G22" s="95"/>
      <c r="H22" s="95"/>
      <c r="I22" s="95"/>
      <c r="J22" s="95"/>
      <c r="K22" s="95"/>
      <c r="L22" s="95"/>
      <c r="M22" s="95"/>
      <c r="N22" s="95"/>
      <c r="O22" s="95"/>
      <c r="Q22" s="113" t="s">
        <v>55</v>
      </c>
      <c r="R22" s="113"/>
      <c r="S22" s="95" t="s">
        <v>56</v>
      </c>
      <c r="T22" s="95"/>
      <c r="U22" s="95"/>
      <c r="V22" s="95"/>
      <c r="W22" s="95"/>
      <c r="X22" s="95"/>
      <c r="Y22" s="95"/>
      <c r="Z22" s="95"/>
      <c r="AA22" s="95"/>
      <c r="AB22" s="95"/>
    </row>
    <row r="23" spans="2:28" ht="15" customHeight="1" x14ac:dyDescent="0.25">
      <c r="B23" s="113"/>
      <c r="C23" s="113"/>
      <c r="D23" s="2">
        <v>1</v>
      </c>
      <c r="E23" s="2">
        <v>2</v>
      </c>
      <c r="F23" s="2">
        <v>3</v>
      </c>
      <c r="G23" s="2">
        <v>4</v>
      </c>
      <c r="H23" s="2">
        <v>5</v>
      </c>
      <c r="I23" s="2">
        <v>6</v>
      </c>
      <c r="J23" s="2">
        <v>7</v>
      </c>
      <c r="K23" s="2">
        <v>8</v>
      </c>
      <c r="L23" s="2">
        <v>9</v>
      </c>
      <c r="M23" s="2" t="s">
        <v>4</v>
      </c>
      <c r="N23" s="2" t="s">
        <v>128</v>
      </c>
      <c r="O23" s="2" t="s">
        <v>127</v>
      </c>
      <c r="Q23" s="113"/>
      <c r="R23" s="113"/>
      <c r="S23" s="2">
        <v>1</v>
      </c>
      <c r="T23" s="2">
        <v>2</v>
      </c>
      <c r="U23" s="2">
        <v>3</v>
      </c>
      <c r="V23" s="2">
        <v>4</v>
      </c>
      <c r="W23" s="2">
        <v>5</v>
      </c>
      <c r="X23" s="2">
        <v>6</v>
      </c>
      <c r="Y23" s="2">
        <v>7</v>
      </c>
      <c r="Z23" s="2">
        <v>8</v>
      </c>
      <c r="AA23" s="2">
        <v>9</v>
      </c>
      <c r="AB23" s="10" t="s">
        <v>4</v>
      </c>
    </row>
    <row r="24" spans="2:28" x14ac:dyDescent="0.25">
      <c r="B24" s="110" t="s">
        <v>50</v>
      </c>
      <c r="C24" s="11" t="s">
        <v>7</v>
      </c>
      <c r="D24" s="4">
        <v>75</v>
      </c>
      <c r="E24" s="4">
        <v>89</v>
      </c>
      <c r="F24" s="4">
        <v>99</v>
      </c>
      <c r="G24" s="4">
        <v>116</v>
      </c>
      <c r="H24" s="4">
        <v>125</v>
      </c>
      <c r="I24" s="4">
        <v>116</v>
      </c>
      <c r="J24" s="4">
        <v>85</v>
      </c>
      <c r="K24" s="4">
        <v>52</v>
      </c>
      <c r="L24" s="4">
        <v>54</v>
      </c>
      <c r="M24" s="4">
        <v>45</v>
      </c>
      <c r="N24" s="4">
        <v>9</v>
      </c>
      <c r="O24" s="4">
        <v>1</v>
      </c>
      <c r="Q24" s="110" t="s">
        <v>50</v>
      </c>
      <c r="R24" s="11" t="s">
        <v>7</v>
      </c>
      <c r="S24" s="4">
        <v>37</v>
      </c>
      <c r="T24" s="4">
        <v>85</v>
      </c>
      <c r="U24" s="4">
        <v>87</v>
      </c>
      <c r="V24" s="4">
        <v>120</v>
      </c>
      <c r="W24" s="4">
        <v>100</v>
      </c>
      <c r="X24" s="4">
        <v>138</v>
      </c>
      <c r="Y24" s="4">
        <v>87</v>
      </c>
      <c r="Z24" s="4">
        <v>76</v>
      </c>
      <c r="AA24" s="4">
        <v>38</v>
      </c>
      <c r="AB24" s="4">
        <v>58</v>
      </c>
    </row>
    <row r="25" spans="2:28" x14ac:dyDescent="0.25">
      <c r="B25" s="110"/>
      <c r="C25" s="11" t="s">
        <v>0</v>
      </c>
      <c r="D25" s="4">
        <v>200</v>
      </c>
      <c r="E25" s="4">
        <v>198</v>
      </c>
      <c r="F25" s="4">
        <v>157</v>
      </c>
      <c r="G25" s="4">
        <v>159</v>
      </c>
      <c r="H25" s="4">
        <v>151</v>
      </c>
      <c r="I25" s="4">
        <v>142</v>
      </c>
      <c r="J25" s="4">
        <v>161</v>
      </c>
      <c r="K25" s="4">
        <v>157</v>
      </c>
      <c r="L25" s="4">
        <v>147</v>
      </c>
      <c r="M25" s="12"/>
      <c r="N25" s="12"/>
      <c r="O25" s="12"/>
      <c r="Q25" s="110"/>
      <c r="R25" s="11" t="s">
        <v>0</v>
      </c>
      <c r="S25" s="4">
        <v>78</v>
      </c>
      <c r="T25" s="4">
        <v>115</v>
      </c>
      <c r="U25" s="4">
        <v>86</v>
      </c>
      <c r="V25" s="4">
        <v>66</v>
      </c>
      <c r="W25" s="4">
        <v>93</v>
      </c>
      <c r="X25" s="4">
        <v>69</v>
      </c>
      <c r="Y25" s="4">
        <v>81</v>
      </c>
      <c r="Z25" s="4">
        <v>106</v>
      </c>
      <c r="AA25" s="4">
        <v>48</v>
      </c>
      <c r="AB25" s="12"/>
    </row>
    <row r="26" spans="2:28" x14ac:dyDescent="0.25">
      <c r="B26" s="110"/>
      <c r="C26" s="11" t="s">
        <v>1</v>
      </c>
      <c r="D26" s="4">
        <v>868</v>
      </c>
      <c r="E26" s="4">
        <v>932</v>
      </c>
      <c r="F26" s="4">
        <v>1019</v>
      </c>
      <c r="G26" s="4">
        <v>1624</v>
      </c>
      <c r="H26" s="4">
        <v>1696</v>
      </c>
      <c r="I26" s="4">
        <v>1648</v>
      </c>
      <c r="J26" s="4">
        <v>836</v>
      </c>
      <c r="K26" s="4">
        <v>778</v>
      </c>
      <c r="L26" s="4">
        <v>757</v>
      </c>
      <c r="M26" s="12"/>
      <c r="N26" s="12"/>
      <c r="O26" s="12"/>
      <c r="Q26" s="110"/>
      <c r="R26" s="11" t="s">
        <v>1</v>
      </c>
      <c r="S26" s="4">
        <v>708</v>
      </c>
      <c r="T26" s="4">
        <v>1160</v>
      </c>
      <c r="U26" s="4">
        <v>1203</v>
      </c>
      <c r="V26" s="4">
        <v>1767</v>
      </c>
      <c r="W26" s="4">
        <v>1908</v>
      </c>
      <c r="X26" s="4">
        <v>1605</v>
      </c>
      <c r="Y26" s="4">
        <v>988</v>
      </c>
      <c r="Z26" s="4">
        <v>940</v>
      </c>
      <c r="AA26" s="4">
        <v>628</v>
      </c>
      <c r="AB26" s="12"/>
    </row>
    <row r="27" spans="2:28" x14ac:dyDescent="0.25">
      <c r="B27" s="110"/>
      <c r="C27" s="11" t="s">
        <v>3</v>
      </c>
      <c r="D27" s="4">
        <v>248</v>
      </c>
      <c r="E27" s="4">
        <v>543</v>
      </c>
      <c r="F27" s="4">
        <v>842</v>
      </c>
      <c r="G27" s="4">
        <v>485</v>
      </c>
      <c r="H27" s="4">
        <v>471</v>
      </c>
      <c r="I27" s="4">
        <v>441</v>
      </c>
      <c r="J27" s="4">
        <v>993</v>
      </c>
      <c r="K27" s="4">
        <v>638</v>
      </c>
      <c r="L27" s="4">
        <v>243</v>
      </c>
      <c r="M27" s="4">
        <v>745</v>
      </c>
      <c r="N27" s="4">
        <v>206</v>
      </c>
      <c r="O27" s="4">
        <v>68</v>
      </c>
      <c r="Q27" s="110"/>
      <c r="R27" s="11" t="s">
        <v>3</v>
      </c>
      <c r="S27" s="4">
        <v>306</v>
      </c>
      <c r="T27" s="4">
        <v>663</v>
      </c>
      <c r="U27" s="4">
        <v>1080</v>
      </c>
      <c r="V27" s="4">
        <v>675</v>
      </c>
      <c r="W27" s="4">
        <v>636</v>
      </c>
      <c r="X27" s="4">
        <v>697</v>
      </c>
      <c r="Y27" s="4">
        <v>1199</v>
      </c>
      <c r="Z27" s="4">
        <v>672</v>
      </c>
      <c r="AA27" s="4">
        <v>323</v>
      </c>
      <c r="AB27" s="4">
        <v>1543</v>
      </c>
    </row>
    <row r="28" spans="2:28" x14ac:dyDescent="0.25">
      <c r="B28" s="110"/>
      <c r="C28" s="11" t="s">
        <v>6</v>
      </c>
      <c r="D28" s="4">
        <v>427</v>
      </c>
      <c r="E28" s="4">
        <v>323</v>
      </c>
      <c r="F28" s="4">
        <v>268</v>
      </c>
      <c r="G28" s="4">
        <v>293</v>
      </c>
      <c r="H28" s="4">
        <v>305</v>
      </c>
      <c r="I28" s="4">
        <v>280</v>
      </c>
      <c r="J28" s="4">
        <v>292</v>
      </c>
      <c r="K28" s="4">
        <v>333</v>
      </c>
      <c r="L28" s="4">
        <v>404</v>
      </c>
      <c r="M28" s="4">
        <v>814</v>
      </c>
      <c r="N28" s="4">
        <v>126</v>
      </c>
      <c r="O28" s="12"/>
      <c r="Q28" s="110"/>
      <c r="R28" s="11" t="s">
        <v>6</v>
      </c>
      <c r="S28" s="4">
        <v>622</v>
      </c>
      <c r="T28" s="4">
        <v>1011</v>
      </c>
      <c r="U28" s="4">
        <v>876</v>
      </c>
      <c r="V28" s="4">
        <v>866</v>
      </c>
      <c r="W28" s="4">
        <v>898</v>
      </c>
      <c r="X28" s="4">
        <v>863</v>
      </c>
      <c r="Y28" s="4">
        <v>937</v>
      </c>
      <c r="Z28" s="4">
        <v>1023</v>
      </c>
      <c r="AA28" s="4">
        <v>597</v>
      </c>
      <c r="AB28" s="4">
        <v>2945</v>
      </c>
    </row>
    <row r="29" spans="2:28" x14ac:dyDescent="0.25">
      <c r="B29" s="110"/>
      <c r="C29" s="11"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110"/>
      <c r="R29" s="11"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25">
      <c r="B30" s="118" t="s">
        <v>131</v>
      </c>
      <c r="C30" s="11" t="s">
        <v>7</v>
      </c>
      <c r="D30" s="4">
        <v>26</v>
      </c>
      <c r="E30" s="4">
        <v>50</v>
      </c>
      <c r="F30" s="4">
        <v>55</v>
      </c>
      <c r="G30" s="4">
        <v>71</v>
      </c>
      <c r="H30" s="4">
        <v>89</v>
      </c>
      <c r="I30" s="4">
        <v>83</v>
      </c>
      <c r="J30" s="4">
        <v>81</v>
      </c>
      <c r="K30" s="4">
        <v>68</v>
      </c>
      <c r="L30" s="4">
        <v>38</v>
      </c>
      <c r="M30" s="12"/>
      <c r="N30" s="12"/>
      <c r="O30" s="12"/>
      <c r="Q30" s="118" t="s">
        <v>131</v>
      </c>
      <c r="R30" s="11" t="s">
        <v>7</v>
      </c>
      <c r="S30">
        <v>27</v>
      </c>
      <c r="T30">
        <v>50</v>
      </c>
      <c r="U30">
        <v>62</v>
      </c>
      <c r="V30">
        <v>90</v>
      </c>
      <c r="W30">
        <v>97</v>
      </c>
      <c r="X30">
        <v>74</v>
      </c>
      <c r="Y30">
        <v>85</v>
      </c>
      <c r="Z30">
        <v>51</v>
      </c>
      <c r="AA30">
        <v>19</v>
      </c>
      <c r="AB30" s="12"/>
    </row>
    <row r="31" spans="2:28" x14ac:dyDescent="0.25">
      <c r="B31" s="118"/>
      <c r="C31" s="11" t="s">
        <v>0</v>
      </c>
      <c r="D31" s="12"/>
      <c r="E31" s="4">
        <v>186</v>
      </c>
      <c r="F31" s="4">
        <v>333</v>
      </c>
      <c r="G31" s="4">
        <v>301</v>
      </c>
      <c r="H31" s="4">
        <v>285</v>
      </c>
      <c r="I31" s="4">
        <v>290</v>
      </c>
      <c r="J31" s="4">
        <v>281</v>
      </c>
      <c r="K31" s="4">
        <v>150</v>
      </c>
      <c r="L31" s="12"/>
      <c r="M31" s="12"/>
      <c r="N31" s="12"/>
      <c r="O31" s="12"/>
      <c r="Q31" s="118"/>
      <c r="R31" s="11" t="s">
        <v>0</v>
      </c>
      <c r="S31" s="12"/>
      <c r="T31" s="4">
        <v>105</v>
      </c>
      <c r="U31" s="4">
        <v>205</v>
      </c>
      <c r="V31" s="4">
        <v>195</v>
      </c>
      <c r="W31" s="4">
        <v>155</v>
      </c>
      <c r="X31" s="4">
        <v>172</v>
      </c>
      <c r="Y31" s="4">
        <v>154</v>
      </c>
      <c r="Z31" s="4">
        <v>68</v>
      </c>
      <c r="AA31" s="12"/>
      <c r="AB31" s="12"/>
    </row>
    <row r="32" spans="2:28" x14ac:dyDescent="0.25">
      <c r="B32" s="118"/>
      <c r="C32" s="11" t="s">
        <v>1</v>
      </c>
      <c r="D32" s="12"/>
      <c r="E32" s="4">
        <v>905</v>
      </c>
      <c r="F32" s="4">
        <v>1638</v>
      </c>
      <c r="G32" s="4">
        <v>1589</v>
      </c>
      <c r="H32" s="4">
        <v>1782</v>
      </c>
      <c r="I32" s="4">
        <v>1690</v>
      </c>
      <c r="J32" s="4">
        <v>1589</v>
      </c>
      <c r="K32" s="4">
        <v>716</v>
      </c>
      <c r="L32" s="12"/>
      <c r="M32" s="12"/>
      <c r="N32" s="12"/>
      <c r="O32" s="12"/>
      <c r="Q32" s="118"/>
      <c r="R32" s="11" t="s">
        <v>1</v>
      </c>
      <c r="S32" s="12"/>
      <c r="T32" s="4">
        <v>901</v>
      </c>
      <c r="U32" s="4">
        <v>1874</v>
      </c>
      <c r="V32" s="4">
        <v>2218</v>
      </c>
      <c r="W32" s="4">
        <v>2403</v>
      </c>
      <c r="X32" s="4">
        <v>2210</v>
      </c>
      <c r="Y32" s="4">
        <v>1770</v>
      </c>
      <c r="Z32" s="4">
        <v>635</v>
      </c>
      <c r="AA32" s="12"/>
      <c r="AB32" s="12"/>
    </row>
    <row r="33" spans="2:28" x14ac:dyDescent="0.25">
      <c r="B33" s="118"/>
      <c r="C33" s="11" t="s">
        <v>3</v>
      </c>
      <c r="D33" s="4">
        <v>1331</v>
      </c>
      <c r="E33" s="4">
        <v>1097</v>
      </c>
      <c r="F33" s="4">
        <v>859</v>
      </c>
      <c r="G33" s="4">
        <v>1094</v>
      </c>
      <c r="H33" s="4">
        <v>1308</v>
      </c>
      <c r="I33" s="4">
        <v>1151</v>
      </c>
      <c r="J33" s="4">
        <v>967</v>
      </c>
      <c r="K33" s="4">
        <v>1149</v>
      </c>
      <c r="L33" s="4">
        <v>1144</v>
      </c>
      <c r="M33" s="12"/>
      <c r="N33" s="12"/>
      <c r="O33" s="12"/>
      <c r="Q33" s="118"/>
      <c r="R33" s="11" t="s">
        <v>3</v>
      </c>
      <c r="S33" s="4">
        <v>1659</v>
      </c>
      <c r="T33" s="4">
        <v>1880</v>
      </c>
      <c r="U33" s="4">
        <v>1666</v>
      </c>
      <c r="V33" s="4">
        <v>2425</v>
      </c>
      <c r="W33" s="4">
        <v>2832</v>
      </c>
      <c r="X33" s="4">
        <v>2448</v>
      </c>
      <c r="Y33" s="4">
        <v>1692</v>
      </c>
      <c r="Z33" s="4">
        <v>1967</v>
      </c>
      <c r="AA33" s="4">
        <v>1554</v>
      </c>
      <c r="AB33" s="12"/>
    </row>
    <row r="34" spans="2:28" x14ac:dyDescent="0.25">
      <c r="B34" s="118"/>
      <c r="C34" s="11"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2"/>
      <c r="N34" s="12"/>
      <c r="O34" s="12"/>
      <c r="Q34" s="118"/>
      <c r="R34" s="11"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2"/>
    </row>
    <row r="35" spans="2:28" x14ac:dyDescent="0.25">
      <c r="B35" s="110" t="s">
        <v>59</v>
      </c>
      <c r="C35" s="110"/>
      <c r="D35" s="4">
        <v>22671</v>
      </c>
      <c r="E35" s="4">
        <v>20179</v>
      </c>
      <c r="F35" s="4">
        <v>19302</v>
      </c>
      <c r="G35" s="4">
        <v>18485</v>
      </c>
      <c r="H35" s="4">
        <v>17747</v>
      </c>
      <c r="I35" s="4">
        <v>18221</v>
      </c>
      <c r="J35" s="4">
        <v>19503</v>
      </c>
      <c r="K35" s="4">
        <v>20421</v>
      </c>
      <c r="L35" s="4">
        <v>22709</v>
      </c>
      <c r="M35" s="4">
        <v>50018</v>
      </c>
      <c r="N35" s="4">
        <v>15858</v>
      </c>
      <c r="O35" s="4">
        <v>12391</v>
      </c>
      <c r="Q35" s="110" t="s">
        <v>59</v>
      </c>
      <c r="R35" s="110"/>
      <c r="S35" s="4">
        <v>27904</v>
      </c>
      <c r="T35" s="4">
        <v>27040</v>
      </c>
      <c r="U35" s="4">
        <v>25714</v>
      </c>
      <c r="V35" s="4">
        <v>25198</v>
      </c>
      <c r="W35" s="4">
        <v>24131</v>
      </c>
      <c r="X35" s="4">
        <v>24530</v>
      </c>
      <c r="Y35" s="4">
        <v>25949</v>
      </c>
      <c r="Z35" s="4">
        <v>27358</v>
      </c>
      <c r="AA35" s="4">
        <v>28208</v>
      </c>
      <c r="AB35" s="4">
        <v>58958</v>
      </c>
    </row>
    <row r="36" spans="2:28" x14ac:dyDescent="0.25">
      <c r="B36" s="117" t="s">
        <v>2</v>
      </c>
      <c r="C36" s="117"/>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117" t="s">
        <v>2</v>
      </c>
      <c r="R36" s="117"/>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25">
      <c r="B38" s="113" t="s">
        <v>54</v>
      </c>
      <c r="C38" s="113"/>
      <c r="D38" s="95" t="s">
        <v>57</v>
      </c>
      <c r="E38" s="95"/>
      <c r="F38" s="95"/>
      <c r="G38" s="95"/>
      <c r="H38" s="95"/>
      <c r="I38" s="95"/>
      <c r="J38" s="95"/>
      <c r="K38" s="95"/>
      <c r="L38" s="95"/>
      <c r="M38" s="95"/>
      <c r="N38" s="95"/>
      <c r="O38" s="95"/>
      <c r="Q38" s="113" t="s">
        <v>55</v>
      </c>
      <c r="R38" s="113"/>
      <c r="S38" s="95" t="s">
        <v>57</v>
      </c>
      <c r="T38" s="95"/>
      <c r="U38" s="95"/>
      <c r="V38" s="95"/>
      <c r="W38" s="95"/>
      <c r="X38" s="95"/>
      <c r="Y38" s="95"/>
      <c r="Z38" s="95"/>
      <c r="AA38" s="95"/>
      <c r="AB38" s="95"/>
    </row>
    <row r="39" spans="2:28" ht="15" customHeight="1" x14ac:dyDescent="0.25">
      <c r="B39" s="113"/>
      <c r="C39" s="113"/>
      <c r="D39" s="2">
        <v>1</v>
      </c>
      <c r="E39" s="2">
        <v>2</v>
      </c>
      <c r="F39" s="2">
        <v>3</v>
      </c>
      <c r="G39" s="2">
        <v>4</v>
      </c>
      <c r="H39" s="2">
        <v>5</v>
      </c>
      <c r="I39" s="2">
        <v>6</v>
      </c>
      <c r="J39" s="2">
        <v>7</v>
      </c>
      <c r="K39" s="2">
        <v>8</v>
      </c>
      <c r="L39" s="2">
        <v>9</v>
      </c>
      <c r="M39" s="2" t="s">
        <v>4</v>
      </c>
      <c r="N39" s="2" t="s">
        <v>128</v>
      </c>
      <c r="O39" s="2" t="s">
        <v>127</v>
      </c>
      <c r="Q39" s="113"/>
      <c r="R39" s="113"/>
      <c r="S39" s="2">
        <v>1</v>
      </c>
      <c r="T39" s="2">
        <v>2</v>
      </c>
      <c r="U39" s="2">
        <v>3</v>
      </c>
      <c r="V39" s="2">
        <v>4</v>
      </c>
      <c r="W39" s="2">
        <v>5</v>
      </c>
      <c r="X39" s="2">
        <v>6</v>
      </c>
      <c r="Y39" s="2">
        <v>7</v>
      </c>
      <c r="Z39" s="2">
        <v>8</v>
      </c>
      <c r="AA39" s="2">
        <v>9</v>
      </c>
      <c r="AB39" s="10" t="s">
        <v>4</v>
      </c>
    </row>
    <row r="40" spans="2:28" x14ac:dyDescent="0.25">
      <c r="B40" s="110" t="s">
        <v>50</v>
      </c>
      <c r="C40" s="11" t="s">
        <v>7</v>
      </c>
      <c r="D40" s="3">
        <f>D24/$D$36</f>
        <v>2.9018029869225413E-3</v>
      </c>
      <c r="E40" s="3">
        <f t="shared" ref="E40:O40" si="14">E24/E$36</f>
        <v>3.6323565423230755E-3</v>
      </c>
      <c r="F40" s="3">
        <f t="shared" si="14"/>
        <v>4.0289760703239455E-3</v>
      </c>
      <c r="G40" s="3">
        <f t="shared" si="14"/>
        <v>4.7900235371846223E-3</v>
      </c>
      <c r="H40" s="3">
        <f t="shared" si="14"/>
        <v>5.2172461288033725E-3</v>
      </c>
      <c r="I40" s="3">
        <f t="shared" si="14"/>
        <v>4.8208793948965175E-3</v>
      </c>
      <c r="J40" s="3">
        <f t="shared" si="14"/>
        <v>3.4290785864127802E-3</v>
      </c>
      <c r="K40" s="3">
        <f t="shared" si="14"/>
        <v>2.1257460551058786E-3</v>
      </c>
      <c r="L40" s="3">
        <f t="shared" si="14"/>
        <v>2.1179792908691559E-3</v>
      </c>
      <c r="M40" s="3">
        <f t="shared" si="14"/>
        <v>8.7172135911045676E-4</v>
      </c>
      <c r="N40" s="3">
        <f t="shared" si="14"/>
        <v>5.5558985122538423E-4</v>
      </c>
      <c r="O40" s="3">
        <f t="shared" si="14"/>
        <v>8.0256821829855537E-5</v>
      </c>
      <c r="Q40" s="110" t="s">
        <v>50</v>
      </c>
      <c r="R40" s="11" t="s">
        <v>7</v>
      </c>
      <c r="S40" s="3">
        <f>S24/$D$36</f>
        <v>1.4315561402151204E-3</v>
      </c>
      <c r="T40" s="3">
        <f t="shared" ref="T40:AB40" si="15">T24/T$36</f>
        <v>2.5749772796122387E-3</v>
      </c>
      <c r="U40" s="3">
        <f t="shared" si="15"/>
        <v>2.6481599853894621E-3</v>
      </c>
      <c r="V40" s="3">
        <f t="shared" si="15"/>
        <v>3.569303985722784E-3</v>
      </c>
      <c r="W40" s="3">
        <f t="shared" si="15"/>
        <v>3.0072474663940096E-3</v>
      </c>
      <c r="X40" s="3">
        <f t="shared" si="15"/>
        <v>4.2065475827592512E-3</v>
      </c>
      <c r="Y40" s="3">
        <f t="shared" si="15"/>
        <v>2.6410054034363426E-3</v>
      </c>
      <c r="Z40" s="3">
        <f t="shared" si="15"/>
        <v>2.3103112840466926E-3</v>
      </c>
      <c r="AA40" s="3">
        <f t="shared" si="15"/>
        <v>1.2096132420818079E-3</v>
      </c>
      <c r="AB40" s="3">
        <f t="shared" si="15"/>
        <v>9.1332829428067528E-4</v>
      </c>
    </row>
    <row r="41" spans="2:28" x14ac:dyDescent="0.25">
      <c r="B41" s="110"/>
      <c r="C41" s="11" t="s">
        <v>0</v>
      </c>
      <c r="D41" s="3">
        <f>D25/$D$36</f>
        <v>7.7381412984601095E-3</v>
      </c>
      <c r="E41" s="3">
        <f t="shared" ref="E41:L44" si="16">E25/E$36</f>
        <v>8.0809729817974043E-3</v>
      </c>
      <c r="F41" s="3">
        <f t="shared" si="16"/>
        <v>6.3893862933420151E-3</v>
      </c>
      <c r="G41" s="3">
        <f t="shared" si="16"/>
        <v>6.565635710451336E-3</v>
      </c>
      <c r="H41" s="3">
        <f t="shared" si="16"/>
        <v>6.3024333235944738E-3</v>
      </c>
      <c r="I41" s="3">
        <f t="shared" si="16"/>
        <v>5.9014213282353916E-3</v>
      </c>
      <c r="J41" s="3">
        <f t="shared" si="16"/>
        <v>6.4950782636759722E-3</v>
      </c>
      <c r="K41" s="3">
        <f t="shared" si="16"/>
        <v>6.418117897146595E-3</v>
      </c>
      <c r="L41" s="3">
        <f t="shared" si="16"/>
        <v>5.7656102918104803E-3</v>
      </c>
      <c r="M41" s="14"/>
      <c r="N41" s="14"/>
      <c r="O41" s="14"/>
      <c r="Q41" s="110"/>
      <c r="R41" s="11" t="s">
        <v>0</v>
      </c>
      <c r="S41" s="3">
        <f>S25/$D$36</f>
        <v>3.0178751063994428E-3</v>
      </c>
      <c r="T41" s="3">
        <f t="shared" ref="T41:AA44" si="17">T25/T$36</f>
        <v>3.4837927900636173E-3</v>
      </c>
      <c r="U41" s="3">
        <f t="shared" si="17"/>
        <v>2.617721364867744E-3</v>
      </c>
      <c r="V41" s="3">
        <f t="shared" si="17"/>
        <v>1.9631171921475313E-3</v>
      </c>
      <c r="W41" s="3">
        <f t="shared" si="17"/>
        <v>2.7967401437464291E-3</v>
      </c>
      <c r="X41" s="3">
        <f t="shared" si="17"/>
        <v>2.1032737913796256E-3</v>
      </c>
      <c r="Y41" s="3">
        <f t="shared" si="17"/>
        <v>2.4588670997510776E-3</v>
      </c>
      <c r="Z41" s="3">
        <f t="shared" si="17"/>
        <v>3.2222762645914395E-3</v>
      </c>
      <c r="AA41" s="3">
        <f t="shared" si="17"/>
        <v>1.5279325163138628E-3</v>
      </c>
      <c r="AB41" s="14"/>
    </row>
    <row r="42" spans="2:28" x14ac:dyDescent="0.25">
      <c r="B42" s="110"/>
      <c r="C42" s="11" t="s">
        <v>1</v>
      </c>
      <c r="D42" s="3">
        <f>D26/$D$36</f>
        <v>3.3583533235316876E-2</v>
      </c>
      <c r="E42" s="3">
        <f t="shared" si="16"/>
        <v>3.8037711207248387E-2</v>
      </c>
      <c r="F42" s="3">
        <f t="shared" si="16"/>
        <v>4.1469965814748495E-2</v>
      </c>
      <c r="G42" s="3">
        <f t="shared" si="16"/>
        <v>6.7060329520584716E-2</v>
      </c>
      <c r="H42" s="3">
        <f t="shared" si="16"/>
        <v>7.0787595475604162E-2</v>
      </c>
      <c r="I42" s="3">
        <f t="shared" si="16"/>
        <v>6.8489734851633274E-2</v>
      </c>
      <c r="J42" s="3">
        <f t="shared" si="16"/>
        <v>3.3725996449895108E-2</v>
      </c>
      <c r="K42" s="3">
        <f t="shared" si="16"/>
        <v>3.1804431362930256E-2</v>
      </c>
      <c r="L42" s="3">
        <f t="shared" si="16"/>
        <v>2.9690931910887983E-2</v>
      </c>
      <c r="M42" s="14"/>
      <c r="N42" s="14"/>
      <c r="O42" s="14"/>
      <c r="Q42" s="110"/>
      <c r="R42" s="11" t="s">
        <v>1</v>
      </c>
      <c r="S42" s="3">
        <f>S26/$D$36</f>
        <v>2.7393020196548788E-2</v>
      </c>
      <c r="T42" s="3">
        <f t="shared" si="17"/>
        <v>3.5140866404119966E-2</v>
      </c>
      <c r="U42" s="3">
        <f t="shared" si="17"/>
        <v>3.6617660487626699E-2</v>
      </c>
      <c r="V42" s="3">
        <f t="shared" si="17"/>
        <v>5.2558001189767993E-2</v>
      </c>
      <c r="W42" s="3">
        <f t="shared" si="17"/>
        <v>5.73782816587977E-2</v>
      </c>
      <c r="X42" s="3">
        <f t="shared" si="17"/>
        <v>4.892397732122173E-2</v>
      </c>
      <c r="Y42" s="3">
        <f t="shared" si="17"/>
        <v>2.999210734017364E-2</v>
      </c>
      <c r="Z42" s="3">
        <f t="shared" si="17"/>
        <v>2.8574902723735408E-2</v>
      </c>
      <c r="AA42" s="3">
        <f t="shared" si="17"/>
        <v>1.999045042177304E-2</v>
      </c>
      <c r="AB42" s="14"/>
    </row>
    <row r="43" spans="2:28" x14ac:dyDescent="0.25">
      <c r="B43" s="110"/>
      <c r="C43" s="11" t="s">
        <v>3</v>
      </c>
      <c r="D43" s="3">
        <f>D27/$D$36</f>
        <v>9.5952952100905355E-3</v>
      </c>
      <c r="E43" s="3">
        <f t="shared" si="16"/>
        <v>2.2161456207656516E-2</v>
      </c>
      <c r="F43" s="3">
        <f t="shared" si="16"/>
        <v>3.4266644961745078E-2</v>
      </c>
      <c r="G43" s="3">
        <f t="shared" si="16"/>
        <v>2.0027253582194326E-2</v>
      </c>
      <c r="H43" s="3">
        <f t="shared" si="16"/>
        <v>1.9658583413331106E-2</v>
      </c>
      <c r="I43" s="3">
        <f t="shared" si="16"/>
        <v>1.8327653561632448E-2</v>
      </c>
      <c r="J43" s="3">
        <f t="shared" si="16"/>
        <v>4.0059706309504596E-2</v>
      </c>
      <c r="K43" s="3">
        <f t="shared" si="16"/>
        <v>2.6081268906875971E-2</v>
      </c>
      <c r="L43" s="3">
        <f t="shared" si="16"/>
        <v>9.5309068089112024E-3</v>
      </c>
      <c r="M43" s="3">
        <f>M27/M$36</f>
        <v>1.4431831389717563E-2</v>
      </c>
      <c r="N43" s="3">
        <f t="shared" ref="N43:O43" si="18">N27/N$36</f>
        <v>1.2716834372492129E-2</v>
      </c>
      <c r="O43" s="3">
        <f t="shared" si="18"/>
        <v>5.4574638844301767E-3</v>
      </c>
      <c r="Q43" s="110"/>
      <c r="R43" s="11" t="s">
        <v>3</v>
      </c>
      <c r="S43" s="3">
        <f>S27/$D$36</f>
        <v>1.1839356186643968E-2</v>
      </c>
      <c r="T43" s="3">
        <f t="shared" si="17"/>
        <v>2.0084822780975464E-2</v>
      </c>
      <c r="U43" s="3">
        <f t="shared" si="17"/>
        <v>3.2873710163455395E-2</v>
      </c>
      <c r="V43" s="3">
        <f t="shared" si="17"/>
        <v>2.0077334919690659E-2</v>
      </c>
      <c r="W43" s="3">
        <f t="shared" si="17"/>
        <v>1.9126093886265901E-2</v>
      </c>
      <c r="X43" s="3">
        <f t="shared" si="17"/>
        <v>2.1246113515820276E-2</v>
      </c>
      <c r="Y43" s="3">
        <f t="shared" si="17"/>
        <v>3.639730435310546E-2</v>
      </c>
      <c r="Z43" s="3">
        <f t="shared" si="17"/>
        <v>2.0428015564202335E-2</v>
      </c>
      <c r="AA43" s="3">
        <f t="shared" si="17"/>
        <v>1.0281712557695369E-2</v>
      </c>
      <c r="AB43" s="3">
        <f>AB27/AB$36</f>
        <v>2.4297682035777275E-2</v>
      </c>
    </row>
    <row r="44" spans="2:28" x14ac:dyDescent="0.25">
      <c r="B44" s="110"/>
      <c r="C44" s="11" t="s">
        <v>6</v>
      </c>
      <c r="D44" s="3">
        <f>D28/$D$36</f>
        <v>1.6520931672212334E-2</v>
      </c>
      <c r="E44" s="3">
        <f t="shared" si="16"/>
        <v>1.3182597338992736E-2</v>
      </c>
      <c r="F44" s="3">
        <f t="shared" si="16"/>
        <v>1.0906723099462803E-2</v>
      </c>
      <c r="G44" s="3">
        <f t="shared" si="16"/>
        <v>1.2098938762026676E-2</v>
      </c>
      <c r="H44" s="3">
        <f t="shared" si="16"/>
        <v>1.2730080554280229E-2</v>
      </c>
      <c r="I44" s="3">
        <f t="shared" si="16"/>
        <v>1.163660543595711E-2</v>
      </c>
      <c r="J44" s="3">
        <f t="shared" si="16"/>
        <v>1.1779893496853317E-2</v>
      </c>
      <c r="K44" s="3">
        <f t="shared" si="16"/>
        <v>1.3612950699043414E-2</v>
      </c>
      <c r="L44" s="3">
        <f t="shared" si="16"/>
        <v>1.5845622842798869E-2</v>
      </c>
      <c r="M44" s="3">
        <f>M28/M$36</f>
        <v>1.5768470807020263E-2</v>
      </c>
      <c r="N44" s="3">
        <f t="shared" ref="N44" si="19">N28/N$36</f>
        <v>7.7782579171553796E-3</v>
      </c>
      <c r="O44" s="14"/>
      <c r="Q44" s="110"/>
      <c r="R44" s="11" t="s">
        <v>6</v>
      </c>
      <c r="S44" s="3">
        <f>S28/$D$36</f>
        <v>2.4065619438210943E-2</v>
      </c>
      <c r="T44" s="3">
        <f t="shared" si="17"/>
        <v>3.0627082702211452E-2</v>
      </c>
      <c r="U44" s="3">
        <f t="shared" si="17"/>
        <v>2.6664231577024928E-2</v>
      </c>
      <c r="V44" s="3">
        <f t="shared" si="17"/>
        <v>2.5758477096966093E-2</v>
      </c>
      <c r="W44" s="3">
        <f t="shared" si="17"/>
        <v>2.7005082248218206E-2</v>
      </c>
      <c r="X44" s="3">
        <f t="shared" si="17"/>
        <v>2.6306163506675608E-2</v>
      </c>
      <c r="Y44" s="3">
        <f t="shared" si="17"/>
        <v>2.8443931758848885E-2</v>
      </c>
      <c r="Z44" s="3">
        <f t="shared" si="17"/>
        <v>3.1098005836575876E-2</v>
      </c>
      <c r="AA44" s="3">
        <f t="shared" si="17"/>
        <v>1.9003660671653669E-2</v>
      </c>
      <c r="AB44" s="3">
        <f>AB28/AB$36</f>
        <v>4.6375031494079115E-2</v>
      </c>
    </row>
    <row r="45" spans="2:28" x14ac:dyDescent="0.25">
      <c r="B45" s="110"/>
      <c r="C45" s="11" t="s">
        <v>2</v>
      </c>
      <c r="D45" s="3">
        <f>SUM(D40:D44)</f>
        <v>7.0339704403002384E-2</v>
      </c>
      <c r="E45" s="3">
        <f t="shared" ref="E45:M45" si="20">SUM(E40:E44)</f>
        <v>8.5095094278018119E-2</v>
      </c>
      <c r="F45" s="3">
        <f t="shared" si="20"/>
        <v>9.7061696239622339E-2</v>
      </c>
      <c r="G45" s="3">
        <f t="shared" si="20"/>
        <v>0.11054218111244168</v>
      </c>
      <c r="H45" s="3">
        <f t="shared" si="20"/>
        <v>0.11469593889561334</v>
      </c>
      <c r="I45" s="3">
        <f t="shared" si="20"/>
        <v>0.10917629457235474</v>
      </c>
      <c r="J45" s="3">
        <f t="shared" si="20"/>
        <v>9.5489753106341779E-2</v>
      </c>
      <c r="K45" s="3">
        <f t="shared" si="20"/>
        <v>8.004251492110212E-2</v>
      </c>
      <c r="L45" s="3">
        <f t="shared" si="20"/>
        <v>6.2951051145277687E-2</v>
      </c>
      <c r="M45" s="3">
        <f t="shared" si="20"/>
        <v>3.1072023555848281E-2</v>
      </c>
      <c r="N45" s="3">
        <f t="shared" ref="N45:O45" si="21">N29/N$36</f>
        <v>2.1050682140872894E-2</v>
      </c>
      <c r="O45" s="3">
        <f t="shared" si="21"/>
        <v>5.5377207062600317E-3</v>
      </c>
      <c r="Q45" s="110"/>
      <c r="R45" s="11" t="s">
        <v>2</v>
      </c>
      <c r="S45" s="3">
        <f>SUM(S40:S44)</f>
        <v>6.7747427068018257E-2</v>
      </c>
      <c r="T45" s="3">
        <f t="shared" ref="T45" si="22">SUM(T40:T44)</f>
        <v>9.1911541956982742E-2</v>
      </c>
      <c r="U45" s="3">
        <f t="shared" ref="U45" si="23">SUM(U40:U44)</f>
        <v>0.10142148357836422</v>
      </c>
      <c r="V45" s="3">
        <f t="shared" ref="V45" si="24">SUM(V40:V44)</f>
        <v>0.10392623438429506</v>
      </c>
      <c r="W45" s="3">
        <f t="shared" ref="W45" si="25">SUM(W40:W44)</f>
        <v>0.10931344540342225</v>
      </c>
      <c r="X45" s="3">
        <f t="shared" ref="X45" si="26">SUM(X40:X44)</f>
        <v>0.10278607571785649</v>
      </c>
      <c r="Y45" s="3">
        <f t="shared" ref="Y45" si="27">SUM(Y40:Y44)</f>
        <v>9.9933215955315402E-2</v>
      </c>
      <c r="Z45" s="3">
        <f t="shared" ref="Z45" si="28">SUM(Z40:Z44)</f>
        <v>8.5633511673151752E-2</v>
      </c>
      <c r="AA45" s="3">
        <f t="shared" ref="AA45" si="29">SUM(AA40:AA44)</f>
        <v>5.201336940951775E-2</v>
      </c>
      <c r="AB45" s="3">
        <f t="shared" ref="AB45" si="30">SUM(AB40:AB44)</f>
        <v>7.1586041824137067E-2</v>
      </c>
    </row>
    <row r="46" spans="2:28" x14ac:dyDescent="0.25">
      <c r="B46" s="110"/>
      <c r="C46" s="11" t="s">
        <v>58</v>
      </c>
      <c r="D46" s="3">
        <f t="shared" ref="D46:M46" si="31">SUM(D41:D44)</f>
        <v>6.7437901416079846E-2</v>
      </c>
      <c r="E46" s="3">
        <f t="shared" si="31"/>
        <v>8.1462737735695054E-2</v>
      </c>
      <c r="F46" s="3">
        <f t="shared" si="31"/>
        <v>9.3032720169298394E-2</v>
      </c>
      <c r="G46" s="3">
        <f t="shared" si="31"/>
        <v>0.10575215757525706</v>
      </c>
      <c r="H46" s="3">
        <f t="shared" si="31"/>
        <v>0.10947869276680995</v>
      </c>
      <c r="I46" s="3">
        <f t="shared" si="31"/>
        <v>0.10435541517745822</v>
      </c>
      <c r="J46" s="3">
        <f t="shared" si="31"/>
        <v>9.2060674519928998E-2</v>
      </c>
      <c r="K46" s="3">
        <f t="shared" si="31"/>
        <v>7.7916768865996244E-2</v>
      </c>
      <c r="L46" s="3">
        <f t="shared" si="31"/>
        <v>6.0833071854408532E-2</v>
      </c>
      <c r="M46" s="3">
        <f t="shared" si="31"/>
        <v>3.0200302196737826E-2</v>
      </c>
      <c r="N46" s="3">
        <f>SUM(N41:N44)</f>
        <v>2.0495092289647507E-2</v>
      </c>
      <c r="O46" s="3">
        <f>SUM(O41:O44)</f>
        <v>5.4574638844301767E-3</v>
      </c>
      <c r="Q46" s="110"/>
      <c r="R46" s="11" t="s">
        <v>58</v>
      </c>
      <c r="S46" s="3">
        <f t="shared" ref="S46:AB46" si="32">SUM(S41:S44)</f>
        <v>6.6315870927803139E-2</v>
      </c>
      <c r="T46" s="3">
        <f t="shared" si="32"/>
        <v>8.93365646773705E-2</v>
      </c>
      <c r="U46" s="3">
        <f t="shared" si="32"/>
        <v>9.8773323592974763E-2</v>
      </c>
      <c r="V46" s="3">
        <f t="shared" si="32"/>
        <v>0.10035693039857228</v>
      </c>
      <c r="W46" s="3">
        <f t="shared" si="32"/>
        <v>0.10630619793702824</v>
      </c>
      <c r="X46" s="3">
        <f t="shared" si="32"/>
        <v>9.8579528135097239E-2</v>
      </c>
      <c r="Y46" s="3">
        <f t="shared" si="32"/>
        <v>9.729221055187906E-2</v>
      </c>
      <c r="Z46" s="3">
        <f t="shared" si="32"/>
        <v>8.3323200389105054E-2</v>
      </c>
      <c r="AA46" s="3">
        <f t="shared" si="32"/>
        <v>5.0803756167435939E-2</v>
      </c>
      <c r="AB46" s="3">
        <f t="shared" si="32"/>
        <v>7.0672713529856393E-2</v>
      </c>
    </row>
    <row r="47" spans="2:28" x14ac:dyDescent="0.25">
      <c r="B47" s="118" t="s">
        <v>131</v>
      </c>
      <c r="C47" s="11" t="s">
        <v>7</v>
      </c>
      <c r="D47" s="3">
        <f>D30/$D$36</f>
        <v>1.0059583687998142E-3</v>
      </c>
      <c r="E47" s="3">
        <f t="shared" ref="E47:L47" si="33">E30/E$36</f>
        <v>2.0406497428781326E-3</v>
      </c>
      <c r="F47" s="3">
        <f t="shared" si="33"/>
        <v>2.2383200390688591E-3</v>
      </c>
      <c r="G47" s="3">
        <f t="shared" si="33"/>
        <v>2.9318247512078294E-3</v>
      </c>
      <c r="H47" s="3">
        <f t="shared" si="33"/>
        <v>3.7146792437080011E-3</v>
      </c>
      <c r="I47" s="3">
        <f t="shared" si="33"/>
        <v>3.449422325658715E-3</v>
      </c>
      <c r="J47" s="3">
        <f t="shared" si="33"/>
        <v>3.2677101823462965E-3</v>
      </c>
      <c r="K47" s="3">
        <f t="shared" si="33"/>
        <v>2.7798217643692259E-3</v>
      </c>
      <c r="L47" s="3">
        <f t="shared" si="33"/>
        <v>1.4904298713523691E-3</v>
      </c>
      <c r="M47" s="14"/>
      <c r="N47" s="14"/>
      <c r="O47" s="14"/>
      <c r="Q47" s="118" t="s">
        <v>131</v>
      </c>
      <c r="R47" s="11" t="s">
        <v>7</v>
      </c>
      <c r="S47" s="3">
        <f>S30/$D$36</f>
        <v>1.0446490752921149E-3</v>
      </c>
      <c r="T47" s="3">
        <f t="shared" ref="T47:AA47" si="34">T30/T$36</f>
        <v>1.514692517418964E-3</v>
      </c>
      <c r="U47" s="3">
        <f t="shared" si="34"/>
        <v>1.8871944723465133E-3</v>
      </c>
      <c r="V47" s="3">
        <f t="shared" si="34"/>
        <v>2.676977989292088E-3</v>
      </c>
      <c r="W47" s="3">
        <f t="shared" si="34"/>
        <v>2.9170300424021891E-3</v>
      </c>
      <c r="X47" s="3">
        <f t="shared" si="34"/>
        <v>2.2556849356824972E-3</v>
      </c>
      <c r="Y47" s="3">
        <f t="shared" si="34"/>
        <v>2.5802926355412543E-3</v>
      </c>
      <c r="Z47" s="3">
        <f t="shared" si="34"/>
        <v>1.55034046692607E-3</v>
      </c>
      <c r="AA47" s="3">
        <f t="shared" si="34"/>
        <v>6.0480662104090397E-4</v>
      </c>
      <c r="AB47" s="14"/>
    </row>
    <row r="48" spans="2:28" x14ac:dyDescent="0.25">
      <c r="B48" s="118"/>
      <c r="C48" s="11" t="s">
        <v>0</v>
      </c>
      <c r="D48" s="14"/>
      <c r="E48" s="3">
        <f t="shared" ref="E48:K50" si="35">E31/E$36</f>
        <v>7.5912170435066522E-3</v>
      </c>
      <c r="F48" s="3">
        <f t="shared" si="35"/>
        <v>1.3552010418362364E-2</v>
      </c>
      <c r="G48" s="3">
        <f t="shared" si="35"/>
        <v>1.2429285212866995E-2</v>
      </c>
      <c r="H48" s="3">
        <f t="shared" si="35"/>
        <v>1.1895321173671689E-2</v>
      </c>
      <c r="I48" s="3">
        <f t="shared" si="35"/>
        <v>1.2052198487241293E-2</v>
      </c>
      <c r="J48" s="3">
        <f t="shared" si="35"/>
        <v>1.1336130385670485E-2</v>
      </c>
      <c r="K48" s="3">
        <f t="shared" si="35"/>
        <v>6.13195977434388E-3</v>
      </c>
      <c r="L48" s="14"/>
      <c r="M48" s="14"/>
      <c r="N48" s="14"/>
      <c r="O48" s="14"/>
      <c r="Q48" s="118"/>
      <c r="R48" s="11" t="s">
        <v>0</v>
      </c>
      <c r="S48" s="14"/>
      <c r="T48" s="3">
        <f t="shared" ref="T48:Z50" si="36">T31/T$36</f>
        <v>3.1808542865798244E-3</v>
      </c>
      <c r="U48" s="3">
        <f t="shared" si="36"/>
        <v>6.2399172069521813E-3</v>
      </c>
      <c r="V48" s="3">
        <f t="shared" si="36"/>
        <v>5.800118976799524E-3</v>
      </c>
      <c r="W48" s="3">
        <f t="shared" si="36"/>
        <v>4.6612335729107144E-3</v>
      </c>
      <c r="X48" s="3">
        <f t="shared" si="36"/>
        <v>5.2429433640187768E-3</v>
      </c>
      <c r="Y48" s="3">
        <f t="shared" si="36"/>
        <v>4.674883127921802E-3</v>
      </c>
      <c r="Z48" s="3">
        <f t="shared" si="36"/>
        <v>2.0671206225680934E-3</v>
      </c>
      <c r="AA48" s="14"/>
      <c r="AB48" s="14"/>
    </row>
    <row r="49" spans="2:28" x14ac:dyDescent="0.25">
      <c r="B49" s="118"/>
      <c r="C49" s="11" t="s">
        <v>1</v>
      </c>
      <c r="D49" s="14"/>
      <c r="E49" s="3">
        <f t="shared" si="35"/>
        <v>3.6935760346094193E-2</v>
      </c>
      <c r="F49" s="3">
        <f t="shared" si="35"/>
        <v>6.666124043626892E-2</v>
      </c>
      <c r="G49" s="3">
        <f t="shared" si="35"/>
        <v>6.5615063798158318E-2</v>
      </c>
      <c r="H49" s="3">
        <f t="shared" si="35"/>
        <v>7.4377060812220883E-2</v>
      </c>
      <c r="I49" s="3">
        <f t="shared" si="35"/>
        <v>7.0235225667026849E-2</v>
      </c>
      <c r="J49" s="3">
        <f t="shared" si="35"/>
        <v>6.4103598515410684E-2</v>
      </c>
      <c r="K49" s="3">
        <f t="shared" si="35"/>
        <v>2.9269887989534789E-2</v>
      </c>
      <c r="L49" s="14"/>
      <c r="M49" s="14"/>
      <c r="N49" s="14"/>
      <c r="O49" s="14"/>
      <c r="Q49" s="118"/>
      <c r="R49" s="11" t="s">
        <v>1</v>
      </c>
      <c r="S49" s="14"/>
      <c r="T49" s="3">
        <f t="shared" si="36"/>
        <v>2.729475916388973E-2</v>
      </c>
      <c r="U49" s="3">
        <f t="shared" si="36"/>
        <v>5.7041974857699448E-2</v>
      </c>
      <c r="V49" s="3">
        <f t="shared" si="36"/>
        <v>6.5972635336109461E-2</v>
      </c>
      <c r="W49" s="3">
        <f t="shared" si="36"/>
        <v>7.2264156617448047E-2</v>
      </c>
      <c r="X49" s="3">
        <f t="shared" si="36"/>
        <v>6.7365725781869168E-2</v>
      </c>
      <c r="Y49" s="3">
        <f t="shared" si="36"/>
        <v>5.3730799587153176E-2</v>
      </c>
      <c r="Z49" s="3">
        <f t="shared" si="36"/>
        <v>1.9303258754863814E-2</v>
      </c>
      <c r="AA49" s="14"/>
      <c r="AB49" s="14"/>
    </row>
    <row r="50" spans="2:28" x14ac:dyDescent="0.25">
      <c r="B50" s="118"/>
      <c r="C50" s="11" t="s">
        <v>3</v>
      </c>
      <c r="D50" s="3">
        <f>D33/$D$36</f>
        <v>5.1497330341252034E-2</v>
      </c>
      <c r="E50" s="3">
        <f t="shared" si="35"/>
        <v>4.4771855358746226E-2</v>
      </c>
      <c r="F50" s="3">
        <f t="shared" si="35"/>
        <v>3.4958489337457266E-2</v>
      </c>
      <c r="G50" s="3">
        <f t="shared" si="35"/>
        <v>4.5174877152413591E-2</v>
      </c>
      <c r="H50" s="3">
        <f t="shared" si="35"/>
        <v>5.4593263491798487E-2</v>
      </c>
      <c r="I50" s="3">
        <f t="shared" si="35"/>
        <v>4.7834760202809412E-2</v>
      </c>
      <c r="J50" s="3">
        <f t="shared" si="35"/>
        <v>3.9010811683072452E-2</v>
      </c>
      <c r="K50" s="3">
        <f t="shared" si="35"/>
        <v>4.6970811871474123E-2</v>
      </c>
      <c r="L50" s="3">
        <f>L33/L$36</f>
        <v>4.4869783495450268E-2</v>
      </c>
      <c r="M50" s="14"/>
      <c r="N50" s="14"/>
      <c r="O50" s="14"/>
      <c r="Q50" s="118"/>
      <c r="R50" s="11" t="s">
        <v>3</v>
      </c>
      <c r="S50" s="3">
        <f>S33/$D$36</f>
        <v>6.4187882070726607E-2</v>
      </c>
      <c r="T50" s="3">
        <f t="shared" si="36"/>
        <v>5.6952438654953044E-2</v>
      </c>
      <c r="U50" s="3">
        <f t="shared" si="36"/>
        <v>5.0710741789182112E-2</v>
      </c>
      <c r="V50" s="3">
        <f t="shared" si="36"/>
        <v>7.2129684711481262E-2</v>
      </c>
      <c r="W50" s="3">
        <f t="shared" si="36"/>
        <v>8.5165248248278355E-2</v>
      </c>
      <c r="X50" s="3">
        <f t="shared" si="36"/>
        <v>7.4620496250685855E-2</v>
      </c>
      <c r="Y50" s="3">
        <f t="shared" si="36"/>
        <v>5.1363001639244732E-2</v>
      </c>
      <c r="Z50" s="3">
        <f t="shared" si="36"/>
        <v>5.9794503891050586E-2</v>
      </c>
      <c r="AA50" s="3">
        <f>AA33/AA$36</f>
        <v>4.9466815215661306E-2</v>
      </c>
      <c r="AB50" s="14"/>
    </row>
    <row r="51" spans="2:28" x14ac:dyDescent="0.25">
      <c r="B51" s="118"/>
      <c r="C51" s="11" t="s">
        <v>2</v>
      </c>
      <c r="D51" s="3">
        <f>SUM(D47:D50)</f>
        <v>5.2503288710051846E-2</v>
      </c>
      <c r="E51" s="3">
        <f t="shared" ref="E51:L51" si="37">SUM(E47:E50)</f>
        <v>9.1339482491225199E-2</v>
      </c>
      <c r="F51" s="3">
        <f t="shared" si="37"/>
        <v>0.11741006023115741</v>
      </c>
      <c r="G51" s="3">
        <f t="shared" si="37"/>
        <v>0.12615105091464673</v>
      </c>
      <c r="H51" s="3">
        <f t="shared" si="37"/>
        <v>0.14458032472139906</v>
      </c>
      <c r="I51" s="3">
        <f t="shared" si="37"/>
        <v>0.13357160668273627</v>
      </c>
      <c r="J51" s="3">
        <f t="shared" si="37"/>
        <v>0.11771825076649992</v>
      </c>
      <c r="K51" s="3">
        <f t="shared" si="37"/>
        <v>8.5152481399722008E-2</v>
      </c>
      <c r="L51" s="3">
        <f t="shared" si="37"/>
        <v>4.6360213366802634E-2</v>
      </c>
      <c r="M51" s="14"/>
      <c r="N51" s="14"/>
      <c r="O51" s="14"/>
      <c r="Q51" s="118"/>
      <c r="R51" s="11" t="s">
        <v>2</v>
      </c>
      <c r="S51" s="3">
        <f>SUM(S47:S50)</f>
        <v>6.5232531146018721E-2</v>
      </c>
      <c r="T51" s="3">
        <f t="shared" ref="T51" si="38">SUM(T47:T50)</f>
        <v>8.894274462284156E-2</v>
      </c>
      <c r="U51" s="3">
        <f t="shared" ref="U51" si="39">SUM(U47:U50)</f>
        <v>0.11587982832618025</v>
      </c>
      <c r="V51" s="3">
        <f t="shared" ref="V51" si="40">SUM(V47:V50)</f>
        <v>0.14657941701368232</v>
      </c>
      <c r="W51" s="3">
        <f t="shared" ref="W51" si="41">SUM(W47:W50)</f>
        <v>0.16500766848103932</v>
      </c>
      <c r="X51" s="3">
        <f t="shared" ref="X51" si="42">SUM(X47:X50)</f>
        <v>0.14948485033225628</v>
      </c>
      <c r="Y51" s="3">
        <f t="shared" ref="Y51" si="43">SUM(Y47:Y50)</f>
        <v>0.11234897698986096</v>
      </c>
      <c r="Z51" s="3">
        <f t="shared" ref="Z51" si="44">SUM(Z47:Z50)</f>
        <v>8.2715223735408572E-2</v>
      </c>
      <c r="AA51" s="3">
        <f t="shared" ref="AA51" si="45">SUM(AA47:AA50)</f>
        <v>5.0071621836702211E-2</v>
      </c>
      <c r="AB51" s="14"/>
    </row>
    <row r="52" spans="2:28" x14ac:dyDescent="0.25">
      <c r="B52" s="118"/>
      <c r="C52" s="11" t="s">
        <v>58</v>
      </c>
      <c r="D52" s="3">
        <f>SUM(D48:D50)</f>
        <v>5.1497330341252034E-2</v>
      </c>
      <c r="E52" s="3">
        <f t="shared" ref="E52:L52" si="46">SUM(E48:E50)</f>
        <v>8.9298832748347073E-2</v>
      </c>
      <c r="F52" s="3">
        <f t="shared" si="46"/>
        <v>0.11517174019208855</v>
      </c>
      <c r="G52" s="3">
        <f t="shared" si="46"/>
        <v>0.12321922616343892</v>
      </c>
      <c r="H52" s="3">
        <f t="shared" si="46"/>
        <v>0.14086564547769106</v>
      </c>
      <c r="I52" s="3">
        <f t="shared" si="46"/>
        <v>0.13012218435707756</v>
      </c>
      <c r="J52" s="3">
        <f t="shared" si="46"/>
        <v>0.11445054058415362</v>
      </c>
      <c r="K52" s="3">
        <f t="shared" si="46"/>
        <v>8.2372659635352785E-2</v>
      </c>
      <c r="L52" s="3">
        <f t="shared" si="46"/>
        <v>4.4869783495450268E-2</v>
      </c>
      <c r="M52" s="14"/>
      <c r="N52" s="14"/>
      <c r="O52" s="14"/>
      <c r="Q52" s="118"/>
      <c r="R52" s="11" t="s">
        <v>58</v>
      </c>
      <c r="S52" s="3">
        <f>SUM(S48:S50)</f>
        <v>6.4187882070726607E-2</v>
      </c>
      <c r="T52" s="3">
        <f t="shared" ref="T52:AA52" si="47">SUM(T48:T50)</f>
        <v>8.7428052105422593E-2</v>
      </c>
      <c r="U52" s="3">
        <f t="shared" si="47"/>
        <v>0.11399263385383374</v>
      </c>
      <c r="V52" s="3">
        <f t="shared" si="47"/>
        <v>0.14390243902439026</v>
      </c>
      <c r="W52" s="3">
        <f t="shared" si="47"/>
        <v>0.16209063843863714</v>
      </c>
      <c r="X52" s="3">
        <f t="shared" si="47"/>
        <v>0.1472291653965738</v>
      </c>
      <c r="Y52" s="3">
        <f t="shared" si="47"/>
        <v>0.10976868435431972</v>
      </c>
      <c r="Z52" s="3">
        <f t="shared" si="47"/>
        <v>8.1164883268482493E-2</v>
      </c>
      <c r="AA52" s="3">
        <f t="shared" si="47"/>
        <v>4.9466815215661306E-2</v>
      </c>
      <c r="AB52" s="14"/>
    </row>
    <row r="53" spans="2:28" x14ac:dyDescent="0.25">
      <c r="B53" s="110" t="s">
        <v>129</v>
      </c>
      <c r="C53" s="110"/>
      <c r="D53" s="3">
        <f>1-D54</f>
        <v>0.12284299311305424</v>
      </c>
      <c r="E53" s="3">
        <f t="shared" ref="E53:M53" si="48">1-E54</f>
        <v>0.17643457676924335</v>
      </c>
      <c r="F53" s="3">
        <f t="shared" si="48"/>
        <v>0.21447175647077976</v>
      </c>
      <c r="G53" s="3">
        <f t="shared" si="48"/>
        <v>0.23669323202708836</v>
      </c>
      <c r="H53" s="3">
        <f t="shared" si="48"/>
        <v>0.25927626361701239</v>
      </c>
      <c r="I53" s="3">
        <f t="shared" si="48"/>
        <v>0.24274790125509105</v>
      </c>
      <c r="J53" s="3">
        <f t="shared" si="48"/>
        <v>0.21320800387284167</v>
      </c>
      <c r="K53" s="3">
        <f t="shared" si="48"/>
        <v>0.16519499632082413</v>
      </c>
      <c r="L53" s="3">
        <f t="shared" si="48"/>
        <v>0.10931126451208029</v>
      </c>
      <c r="M53" s="3">
        <f t="shared" si="48"/>
        <v>3.107202355584826E-2</v>
      </c>
      <c r="N53" s="3">
        <f>N46</f>
        <v>2.0495092289647507E-2</v>
      </c>
      <c r="O53" s="3">
        <f>O46</f>
        <v>5.4574638844301767E-3</v>
      </c>
      <c r="Q53" s="110" t="s">
        <v>129</v>
      </c>
      <c r="R53" s="110"/>
      <c r="S53" s="3">
        <f>1-S54</f>
        <v>0.10966465652021318</v>
      </c>
      <c r="T53" s="3">
        <f t="shared" ref="T53:AB53" si="49">1-T54</f>
        <v>0.18085428657982427</v>
      </c>
      <c r="U53" s="3">
        <f t="shared" si="49"/>
        <v>0.21730131190454449</v>
      </c>
      <c r="V53" s="3">
        <f t="shared" si="49"/>
        <v>0.25050565139797742</v>
      </c>
      <c r="W53" s="3">
        <f t="shared" si="49"/>
        <v>0.27432111388446156</v>
      </c>
      <c r="X53" s="3">
        <f t="shared" si="49"/>
        <v>0.25227092605011281</v>
      </c>
      <c r="Y53" s="3">
        <f t="shared" si="49"/>
        <v>0.21228219294517636</v>
      </c>
      <c r="Z53" s="3">
        <f t="shared" si="49"/>
        <v>0.16834873540856032</v>
      </c>
      <c r="AA53" s="3">
        <f t="shared" si="49"/>
        <v>0.10208499124621995</v>
      </c>
      <c r="AB53" s="3">
        <f t="shared" si="49"/>
        <v>7.1586041824137081E-2</v>
      </c>
    </row>
    <row r="54" spans="2:28" x14ac:dyDescent="0.25">
      <c r="B54" s="110" t="s">
        <v>59</v>
      </c>
      <c r="C54" s="110"/>
      <c r="D54" s="3">
        <f>D35/$D$36</f>
        <v>0.87715700688694576</v>
      </c>
      <c r="E54" s="3">
        <f t="shared" ref="E54:O54" si="50">E35/E$36</f>
        <v>0.82356542323075665</v>
      </c>
      <c r="F54" s="3">
        <f t="shared" si="50"/>
        <v>0.78552824352922024</v>
      </c>
      <c r="G54" s="3">
        <f t="shared" si="50"/>
        <v>0.76330676797291164</v>
      </c>
      <c r="H54" s="3">
        <f t="shared" si="50"/>
        <v>0.74072373638298761</v>
      </c>
      <c r="I54" s="3">
        <f t="shared" si="50"/>
        <v>0.75725209874490895</v>
      </c>
      <c r="J54" s="3">
        <f t="shared" si="50"/>
        <v>0.78679199612715833</v>
      </c>
      <c r="K54" s="3">
        <f t="shared" si="50"/>
        <v>0.83480500367917587</v>
      </c>
      <c r="L54" s="3">
        <f t="shared" si="50"/>
        <v>0.89068873548791971</v>
      </c>
      <c r="M54" s="3">
        <f t="shared" si="50"/>
        <v>0.96892797644415174</v>
      </c>
      <c r="N54" s="3">
        <f t="shared" si="50"/>
        <v>0.97894931785912709</v>
      </c>
      <c r="O54" s="3">
        <f t="shared" si="50"/>
        <v>0.99446227929373998</v>
      </c>
      <c r="Q54" s="110" t="s">
        <v>59</v>
      </c>
      <c r="R54" s="110"/>
      <c r="S54" s="3">
        <f>S35/S36</f>
        <v>0.89033534347978682</v>
      </c>
      <c r="T54" s="3">
        <f t="shared" ref="T54:AB54" si="51">T35/T36</f>
        <v>0.81914571342017573</v>
      </c>
      <c r="U54" s="3">
        <f t="shared" si="51"/>
        <v>0.78269868809545551</v>
      </c>
      <c r="V54" s="3">
        <f t="shared" si="51"/>
        <v>0.74949434860202258</v>
      </c>
      <c r="W54" s="3">
        <f t="shared" si="51"/>
        <v>0.72567888611553844</v>
      </c>
      <c r="X54" s="3">
        <f t="shared" si="51"/>
        <v>0.74772907394988719</v>
      </c>
      <c r="Y54" s="3">
        <f t="shared" si="51"/>
        <v>0.78771780705482364</v>
      </c>
      <c r="Z54" s="3">
        <f t="shared" si="51"/>
        <v>0.83165126459143968</v>
      </c>
      <c r="AA54" s="3">
        <f t="shared" si="51"/>
        <v>0.89791500875378005</v>
      </c>
      <c r="AB54" s="3">
        <f t="shared" si="51"/>
        <v>0.92841395817586292</v>
      </c>
    </row>
    <row r="56" spans="2:28" x14ac:dyDescent="0.25">
      <c r="B56" s="113" t="s">
        <v>54</v>
      </c>
      <c r="C56" s="113"/>
      <c r="D56" s="95" t="s">
        <v>160</v>
      </c>
      <c r="E56" s="95"/>
      <c r="F56" s="95"/>
      <c r="G56" s="95"/>
      <c r="H56" s="95"/>
      <c r="I56" s="95"/>
      <c r="J56" s="95"/>
      <c r="K56" s="95"/>
      <c r="L56" s="95"/>
      <c r="M56" s="95"/>
      <c r="N56" s="95"/>
      <c r="O56" s="95"/>
      <c r="Q56" s="113" t="s">
        <v>55</v>
      </c>
      <c r="R56" s="113"/>
      <c r="S56" s="95" t="s">
        <v>160</v>
      </c>
      <c r="T56" s="95"/>
      <c r="U56" s="95"/>
      <c r="V56" s="95"/>
      <c r="W56" s="95"/>
      <c r="X56" s="95"/>
      <c r="Y56" s="95"/>
      <c r="Z56" s="95"/>
      <c r="AA56" s="95"/>
      <c r="AB56" s="95"/>
    </row>
    <row r="57" spans="2:28" x14ac:dyDescent="0.25">
      <c r="B57" s="113"/>
      <c r="C57" s="113"/>
      <c r="D57" s="2">
        <v>1</v>
      </c>
      <c r="E57" s="2">
        <v>2</v>
      </c>
      <c r="F57" s="2">
        <v>3</v>
      </c>
      <c r="G57" s="2">
        <v>4</v>
      </c>
      <c r="H57" s="2">
        <v>5</v>
      </c>
      <c r="I57" s="2">
        <v>6</v>
      </c>
      <c r="J57" s="2">
        <v>7</v>
      </c>
      <c r="K57" s="2">
        <v>8</v>
      </c>
      <c r="L57" s="2">
        <v>9</v>
      </c>
      <c r="M57" s="10" t="s">
        <v>4</v>
      </c>
      <c r="N57" s="2" t="s">
        <v>128</v>
      </c>
      <c r="O57" s="2" t="s">
        <v>127</v>
      </c>
      <c r="Q57" s="113"/>
      <c r="R57" s="113"/>
      <c r="S57" s="2">
        <v>1</v>
      </c>
      <c r="T57" s="2">
        <v>2</v>
      </c>
      <c r="U57" s="2">
        <v>3</v>
      </c>
      <c r="V57" s="2">
        <v>4</v>
      </c>
      <c r="W57" s="2">
        <v>5</v>
      </c>
      <c r="X57" s="2">
        <v>6</v>
      </c>
      <c r="Y57" s="2">
        <v>7</v>
      </c>
      <c r="Z57" s="2">
        <v>8</v>
      </c>
      <c r="AA57" s="2">
        <v>9</v>
      </c>
      <c r="AB57" s="10" t="s">
        <v>4</v>
      </c>
    </row>
    <row r="58" spans="2:28" x14ac:dyDescent="0.25">
      <c r="B58" s="110" t="s">
        <v>53</v>
      </c>
      <c r="C58" s="11" t="s">
        <v>7</v>
      </c>
      <c r="D58" s="14"/>
      <c r="E58" s="14"/>
      <c r="F58" s="14"/>
      <c r="G58" s="14"/>
      <c r="H58" s="14"/>
      <c r="I58" s="14"/>
      <c r="J58" s="14"/>
      <c r="K58" s="14"/>
      <c r="L58" s="14"/>
      <c r="M58" s="14"/>
      <c r="N58" s="14"/>
      <c r="O58" s="14"/>
      <c r="Q58" s="110" t="s">
        <v>53</v>
      </c>
      <c r="R58" s="11" t="s">
        <v>7</v>
      </c>
      <c r="S58" s="14"/>
      <c r="T58" s="14"/>
      <c r="U58" s="14"/>
      <c r="V58" s="14"/>
      <c r="W58" s="14"/>
      <c r="X58" s="14"/>
      <c r="Y58" s="14"/>
      <c r="Z58" s="14"/>
      <c r="AA58" s="14"/>
      <c r="AB58" s="14"/>
    </row>
    <row r="59" spans="2:28" x14ac:dyDescent="0.25">
      <c r="B59" s="110"/>
      <c r="C59" s="11"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4"/>
      <c r="N59" s="14"/>
      <c r="O59" s="14"/>
      <c r="Q59" s="110"/>
      <c r="R59" s="11"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4"/>
    </row>
    <row r="60" spans="2:28" x14ac:dyDescent="0.25">
      <c r="B60" s="110"/>
      <c r="C60" s="11"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4"/>
      <c r="N60" s="14"/>
      <c r="O60" s="14"/>
      <c r="Q60" s="110"/>
      <c r="R60" s="11"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4"/>
    </row>
    <row r="61" spans="2:28" x14ac:dyDescent="0.25">
      <c r="B61" s="110"/>
      <c r="C61" s="11" t="s">
        <v>3</v>
      </c>
      <c r="D61" s="16">
        <f>0.168563494857053%</f>
        <v>1.6856349485705299E-3</v>
      </c>
      <c r="E61" s="16">
        <v>9.8635065900113412E-3</v>
      </c>
      <c r="F61" s="16">
        <v>1.7427353435801166E-2</v>
      </c>
      <c r="G61" s="16">
        <v>7.8610817787164149E-3</v>
      </c>
      <c r="H61" s="16">
        <v>7.3213657162970779E-3</v>
      </c>
      <c r="I61" s="16">
        <v>7.5090930423559778E-3</v>
      </c>
      <c r="J61" s="16">
        <v>1.843247682740819E-2</v>
      </c>
      <c r="K61" s="16">
        <v>9.8830615198091439E-3</v>
      </c>
      <c r="L61" s="16">
        <v>1.6895459345300952E-3</v>
      </c>
      <c r="M61" s="55">
        <v>3.6137510266338146E-3</v>
      </c>
      <c r="N61" s="17">
        <v>3.5198873636043647E-3</v>
      </c>
      <c r="O61" s="17">
        <v>5.8273690797450031E-4</v>
      </c>
      <c r="Q61" s="110"/>
      <c r="R61" s="11" t="s">
        <v>3</v>
      </c>
      <c r="S61" s="16">
        <v>1.4823232047317797E-3</v>
      </c>
      <c r="T61" s="16">
        <v>1.0063044262098052E-2</v>
      </c>
      <c r="U61" s="16">
        <v>2.1808725675513257E-2</v>
      </c>
      <c r="V61" s="16">
        <v>1.3446528923512851E-2</v>
      </c>
      <c r="W61" s="16">
        <v>1.2637988993659153E-2</v>
      </c>
      <c r="X61" s="16">
        <v>1.2929354734146971E-2</v>
      </c>
      <c r="Y61" s="16">
        <v>2.247158273512305E-2</v>
      </c>
      <c r="Z61" s="16">
        <v>9.931929678878534E-3</v>
      </c>
      <c r="AA61" s="16">
        <v>1.5296701375610503E-3</v>
      </c>
      <c r="AB61" s="16">
        <f>1.6%/7</f>
        <v>2.2857142857142859E-3</v>
      </c>
    </row>
    <row r="62" spans="2:28" x14ac:dyDescent="0.25">
      <c r="B62" s="110"/>
      <c r="C62" s="11" t="s">
        <v>6</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6">
        <v>1.8E-3</v>
      </c>
      <c r="N62" s="16">
        <v>1.8E-3</v>
      </c>
      <c r="O62" s="12"/>
      <c r="Q62" s="110"/>
      <c r="R62" s="11" t="s">
        <v>6</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6">
        <f>4.93%/7</f>
        <v>7.0428571428571424E-3</v>
      </c>
    </row>
    <row r="63" spans="2:28" x14ac:dyDescent="0.25">
      <c r="B63" s="110"/>
      <c r="C63" s="11" t="s">
        <v>2</v>
      </c>
      <c r="D63" s="3">
        <f>SUM(D59:D62)</f>
        <v>3.7347451992647343E-2</v>
      </c>
      <c r="E63" s="3">
        <f t="shared" ref="E63:O63" si="52">SUM(E59:E62)</f>
        <v>4.9365911846376474E-2</v>
      </c>
      <c r="F63" s="3">
        <f t="shared" si="52"/>
        <v>6.0216942391176816E-2</v>
      </c>
      <c r="G63" s="3">
        <f t="shared" si="52"/>
        <v>7.5796354961085707E-2</v>
      </c>
      <c r="H63" s="3">
        <f t="shared" si="52"/>
        <v>7.6439712151433373E-2</v>
      </c>
      <c r="I63" s="3">
        <f t="shared" si="52"/>
        <v>7.6584418631937115E-2</v>
      </c>
      <c r="J63" s="3">
        <f t="shared" si="52"/>
        <v>6.0445735069811095E-2</v>
      </c>
      <c r="K63" s="3">
        <f t="shared" si="52"/>
        <v>4.961230396182878E-2</v>
      </c>
      <c r="L63" s="3">
        <f t="shared" si="52"/>
        <v>3.8043607493449094E-2</v>
      </c>
      <c r="M63" s="16">
        <f t="shared" si="52"/>
        <v>5.4137510266338146E-3</v>
      </c>
      <c r="N63" s="16">
        <f t="shared" si="52"/>
        <v>5.3198873636043642E-3</v>
      </c>
      <c r="O63" s="16">
        <f t="shared" si="52"/>
        <v>5.8273690797450031E-4</v>
      </c>
      <c r="Q63" s="110"/>
      <c r="R63" s="11" t="s">
        <v>2</v>
      </c>
      <c r="S63" s="3">
        <f>SUM(S59:S62)</f>
        <v>2.4243450644464596E-2</v>
      </c>
      <c r="T63" s="3">
        <f t="shared" ref="T63" si="53">SUM(T59:T62)</f>
        <v>4.3881501553343603E-2</v>
      </c>
      <c r="U63" s="3">
        <f t="shared" ref="U63" si="54">SUM(U59:U62)</f>
        <v>5.9615251539685832E-2</v>
      </c>
      <c r="V63" s="3">
        <f t="shared" ref="V63" si="55">SUM(V59:V62)</f>
        <v>6.7409285097735E-2</v>
      </c>
      <c r="W63" s="3">
        <f t="shared" ref="W63" si="56">SUM(W59:W62)</f>
        <v>7.1657761801223019E-2</v>
      </c>
      <c r="X63" s="3">
        <f t="shared" ref="X63" si="57">SUM(X59:X62)</f>
        <v>6.7394716810710603E-2</v>
      </c>
      <c r="Y63" s="3">
        <f t="shared" ref="Y63" si="58">SUM(Y59:Y62)</f>
        <v>5.9429505880124849E-2</v>
      </c>
      <c r="Z63" s="3">
        <f t="shared" ref="Z63" si="59">SUM(Z59:Z62)</f>
        <v>4.3732176611343598E-2</v>
      </c>
      <c r="AA63" s="3">
        <f t="shared" ref="AA63" si="60">SUM(AA59:AA62)</f>
        <v>2.4272587218513376E-2</v>
      </c>
      <c r="AB63" s="16">
        <f t="shared" ref="AB63" si="61">SUM(AB59:AB62)</f>
        <v>9.3285714285714291E-3</v>
      </c>
    </row>
    <row r="64" spans="2:28" ht="15" customHeight="1" x14ac:dyDescent="0.25">
      <c r="B64" s="114" t="s">
        <v>132</v>
      </c>
      <c r="C64" s="15" t="s">
        <v>7</v>
      </c>
      <c r="D64" s="14"/>
      <c r="E64" s="14"/>
      <c r="F64" s="14"/>
      <c r="G64" s="14"/>
      <c r="H64" s="14"/>
      <c r="I64" s="14"/>
      <c r="J64" s="14"/>
      <c r="K64" s="14"/>
      <c r="L64" s="14"/>
      <c r="M64" s="14"/>
      <c r="N64" s="12"/>
      <c r="O64" s="12"/>
      <c r="Q64" s="118" t="s">
        <v>132</v>
      </c>
      <c r="R64" s="15" t="s">
        <v>7</v>
      </c>
      <c r="S64" s="14"/>
      <c r="T64" s="14"/>
      <c r="U64" s="14"/>
      <c r="V64" s="14"/>
      <c r="W64" s="14"/>
      <c r="X64" s="14"/>
      <c r="Y64" s="14"/>
      <c r="Z64" s="14"/>
      <c r="AA64" s="14"/>
      <c r="AB64" s="14"/>
    </row>
    <row r="65" spans="2:28" ht="30" x14ac:dyDescent="0.25">
      <c r="B65" s="115"/>
      <c r="C65" s="15" t="s">
        <v>0</v>
      </c>
      <c r="D65" s="14"/>
      <c r="E65" s="3">
        <v>6.3333333333333332E-3</v>
      </c>
      <c r="F65" s="3">
        <v>1.2666666666666666E-2</v>
      </c>
      <c r="G65" s="3">
        <v>1.2666666666666666E-2</v>
      </c>
      <c r="H65" s="3">
        <v>1.2666666666666666E-2</v>
      </c>
      <c r="I65" s="3">
        <v>1.2666666666666666E-2</v>
      </c>
      <c r="J65" s="3">
        <v>1.2666666666666666E-2</v>
      </c>
      <c r="K65" s="3">
        <v>6.3333333333333332E-3</v>
      </c>
      <c r="L65" s="14"/>
      <c r="M65" s="14"/>
      <c r="N65" s="12"/>
      <c r="O65" s="12"/>
      <c r="Q65" s="118"/>
      <c r="R65" s="15" t="s">
        <v>0</v>
      </c>
      <c r="S65" s="14"/>
      <c r="T65" s="3">
        <v>2.185243053658643E-3</v>
      </c>
      <c r="U65" s="3">
        <v>5.0000000000000001E-3</v>
      </c>
      <c r="V65" s="3">
        <v>5.0000000000000001E-3</v>
      </c>
      <c r="W65" s="3">
        <v>4.6666666666666671E-3</v>
      </c>
      <c r="X65" s="3">
        <v>5.0000000000000001E-3</v>
      </c>
      <c r="Y65" s="3">
        <v>5.0000000000000001E-3</v>
      </c>
      <c r="Z65" s="3">
        <v>2.185243053658643E-3</v>
      </c>
      <c r="AA65" s="14"/>
      <c r="AB65" s="14"/>
    </row>
    <row r="66" spans="2:28" x14ac:dyDescent="0.25">
      <c r="B66" s="115"/>
      <c r="C66" s="15" t="s">
        <v>1</v>
      </c>
      <c r="D66" s="14"/>
      <c r="E66" s="3">
        <v>2.6125386209863505E-2</v>
      </c>
      <c r="F66" s="3">
        <v>5.5723727951816654E-2</v>
      </c>
      <c r="G66" s="3">
        <v>6.2970784934882076E-2</v>
      </c>
      <c r="H66" s="3">
        <v>6.6036997927177446E-2</v>
      </c>
      <c r="I66" s="3">
        <v>6.2466267746098793E-2</v>
      </c>
      <c r="J66" s="3">
        <v>5.6412061480699292E-2</v>
      </c>
      <c r="K66" s="3">
        <v>2.6610348468848997E-2</v>
      </c>
      <c r="L66" s="14"/>
      <c r="M66" s="14"/>
      <c r="N66" s="12"/>
      <c r="O66" s="12"/>
      <c r="Q66" s="118"/>
      <c r="R66" s="15" t="s">
        <v>1</v>
      </c>
      <c r="S66" s="14"/>
      <c r="T66" s="3">
        <v>1.6742603862781303E-2</v>
      </c>
      <c r="U66" s="3">
        <v>4.1778205114197164E-2</v>
      </c>
      <c r="V66" s="3">
        <v>5.4889663436149018E-2</v>
      </c>
      <c r="W66" s="3">
        <v>5.9194592251856547E-2</v>
      </c>
      <c r="X66" s="3">
        <v>5.4186743587222162E-2</v>
      </c>
      <c r="Y66" s="3">
        <v>4.1450418656148361E-2</v>
      </c>
      <c r="Z66" s="3">
        <v>1.6604205136049589E-2</v>
      </c>
      <c r="AA66" s="14"/>
      <c r="AB66" s="14"/>
    </row>
    <row r="67" spans="2:28" x14ac:dyDescent="0.25">
      <c r="B67" s="115"/>
      <c r="C67" s="15" t="s">
        <v>3</v>
      </c>
      <c r="D67" s="16">
        <v>1.5933356799249093E-2</v>
      </c>
      <c r="E67" s="16">
        <v>1.5984199616723378E-2</v>
      </c>
      <c r="F67" s="16">
        <v>1.4834369744612618E-2</v>
      </c>
      <c r="G67" s="16">
        <v>1.4298564668152842E-2</v>
      </c>
      <c r="H67" s="16">
        <v>1.4259454808557238E-2</v>
      </c>
      <c r="I67" s="16">
        <v>1.467010833431108E-2</v>
      </c>
      <c r="J67" s="16">
        <v>1.5374085807031954E-2</v>
      </c>
      <c r="K67" s="16">
        <v>1.6840705541867104E-2</v>
      </c>
      <c r="L67" s="16">
        <v>1.6433963002072824E-2</v>
      </c>
      <c r="M67" s="14"/>
      <c r="N67" s="12"/>
      <c r="O67" s="12"/>
      <c r="Q67" s="118"/>
      <c r="R67" s="15" t="s">
        <v>3</v>
      </c>
      <c r="S67" s="16">
        <v>1.5714549824366798E-2</v>
      </c>
      <c r="T67" s="16">
        <v>1.9630306501913934E-2</v>
      </c>
      <c r="U67" s="16">
        <v>1.9421183273778675E-2</v>
      </c>
      <c r="V67" s="16">
        <v>2.212463138242577E-2</v>
      </c>
      <c r="W67" s="16">
        <v>2.3164185980257556E-2</v>
      </c>
      <c r="X67" s="16">
        <v>2.2594400952874537E-2</v>
      </c>
      <c r="Y67" s="16">
        <v>1.923933698844367E-2</v>
      </c>
      <c r="Z67" s="16">
        <v>2.0260706957741955E-2</v>
      </c>
      <c r="AA67" s="16">
        <v>1.5656965167344043E-2</v>
      </c>
      <c r="AB67" s="14"/>
    </row>
    <row r="68" spans="2:28" x14ac:dyDescent="0.25">
      <c r="B68" s="116"/>
      <c r="C68" s="15"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4"/>
      <c r="N68" s="12"/>
      <c r="O68" s="12"/>
      <c r="Q68" s="118"/>
      <c r="R68" s="15" t="s">
        <v>2</v>
      </c>
      <c r="S68" s="3">
        <f t="shared" ref="S68:AA68" si="62">SUM(S65:S67)</f>
        <v>1.5714549824366798E-2</v>
      </c>
      <c r="T68" s="3">
        <f t="shared" si="62"/>
        <v>3.8558153418353877E-2</v>
      </c>
      <c r="U68" s="3">
        <f t="shared" si="62"/>
        <v>6.6199388387975844E-2</v>
      </c>
      <c r="V68" s="3">
        <f t="shared" si="62"/>
        <v>8.2014294818574779E-2</v>
      </c>
      <c r="W68" s="3">
        <f t="shared" si="62"/>
        <v>8.7025444898780779E-2</v>
      </c>
      <c r="X68" s="3">
        <f t="shared" si="62"/>
        <v>8.178114454009669E-2</v>
      </c>
      <c r="Y68" s="3">
        <f t="shared" si="62"/>
        <v>6.5689755644592035E-2</v>
      </c>
      <c r="Z68" s="3">
        <f t="shared" si="62"/>
        <v>3.9050155147450187E-2</v>
      </c>
      <c r="AA68" s="3">
        <f t="shared" si="62"/>
        <v>1.5656965167344043E-2</v>
      </c>
      <c r="AB68" s="14"/>
    </row>
    <row r="69" spans="2:28" ht="15" customHeight="1" x14ac:dyDescent="0.25">
      <c r="B69" s="114" t="s">
        <v>163</v>
      </c>
      <c r="C69" s="2" t="s">
        <v>136</v>
      </c>
      <c r="D69" s="26"/>
      <c r="E69" s="26"/>
      <c r="F69" s="27">
        <f>'Wait Distribution'!Q21+'Wait Distribution'!Q25</f>
        <v>4.8887324494505061E-3</v>
      </c>
      <c r="G69" s="27">
        <f>'Wait Distribution'!R21+'Wait Distribution'!R25+'Wait Distribution'!Q17</f>
        <v>1.3434236771089993E-2</v>
      </c>
      <c r="H69" s="27">
        <f>'Wait Distribution'!R17+'Wait Distribution'!S17+'Wait Distribution'!S21+'Wait Distribution'!S25</f>
        <v>2.0511165864914548E-2</v>
      </c>
      <c r="I69" s="27">
        <f>'Wait Distribution'!U13+'Wait Distribution'!T17+'Wait Distribution'!T21+'Wait Distribution'!T25</f>
        <v>3.6798466893503849E-2</v>
      </c>
      <c r="J69" s="27">
        <f>'Wait Distribution'!V13+'Wait Distribution'!U17+'Wait Distribution'!U21+'Wait Distribution'!U25</f>
        <v>4.0304665806249758E-2</v>
      </c>
      <c r="K69" s="27">
        <f>'Wait Distribution'!W13+'Wait Distribution'!V17+'Wait Distribution'!V21+'Wait Distribution'!V25</f>
        <v>4.3640736829754785E-2</v>
      </c>
      <c r="L69" s="27">
        <f>'Wait Distribution'!X13+'Wait Distribution'!W17+'Wait Distribution'!W21+'Wait Distribution'!W25</f>
        <v>4.6118346435136293E-2</v>
      </c>
      <c r="M69" s="26"/>
      <c r="N69" s="12"/>
      <c r="O69" s="12"/>
      <c r="Q69" s="114" t="s">
        <v>163</v>
      </c>
      <c r="R69" s="2" t="s">
        <v>136</v>
      </c>
      <c r="S69" s="26"/>
      <c r="T69" s="26"/>
      <c r="U69" s="27">
        <v>5.3674961888049363E-3</v>
      </c>
      <c r="V69" s="27">
        <v>1.6196442480504565E-2</v>
      </c>
      <c r="W69" s="27">
        <v>2.7510312199764207E-2</v>
      </c>
      <c r="X69" s="27">
        <v>3.5685818111283865E-2</v>
      </c>
      <c r="Y69" s="27">
        <v>4.4153793465050661E-2</v>
      </c>
      <c r="Z69" s="27">
        <v>4.8568112041557934E-2</v>
      </c>
      <c r="AA69" s="27">
        <v>4.9586451239433976E-2</v>
      </c>
      <c r="AB69" s="26"/>
    </row>
    <row r="70" spans="2:28" x14ac:dyDescent="0.25">
      <c r="B70" s="115"/>
      <c r="C70" s="2" t="s">
        <v>135</v>
      </c>
      <c r="D70" s="26"/>
      <c r="E70" s="27">
        <f>'Wait Distribution'!Q21+'Wait Distribution'!Q25</f>
        <v>4.8887324494505061E-3</v>
      </c>
      <c r="F70" s="27">
        <f>'Wait Distribution'!R21+'Wait Distribution'!R25</f>
        <v>5.0099730141968789E-3</v>
      </c>
      <c r="G70" s="27">
        <f>'Wait Distribution'!R17+'Wait Distribution'!S21+'Wait Distribution'!S25</f>
        <v>1.2036059290547145E-2</v>
      </c>
      <c r="H70" s="27">
        <f>'Wait Distribution'!U13+'Wait Distribution'!T21+'Wait Distribution'!T25</f>
        <v>2.9473190191247212E-2</v>
      </c>
      <c r="I70" s="27">
        <f>'Wait Distribution'!V13+'Wait Distribution'!U21+'Wait Distribution'!U25</f>
        <v>3.4481207712464317E-2</v>
      </c>
      <c r="J70" s="27">
        <f>'Wait Distribution'!W13+'Wait Distribution'!V21+'Wait Distribution'!V25</f>
        <v>3.6706558723454186E-2</v>
      </c>
      <c r="K70" s="27">
        <f>'Wait Distribution'!X13+'Wait Distribution'!W21+'Wait Distribution'!W25</f>
        <v>3.7271696194610654E-2</v>
      </c>
      <c r="L70" s="27">
        <f>'Wait Distribution'!X21+'Wait Distribution'!X25+'Wait Distribution'!Y13</f>
        <v>3.4839062927764092E-2</v>
      </c>
      <c r="M70" s="26"/>
      <c r="N70" s="12"/>
      <c r="O70" s="12"/>
      <c r="Q70" s="115"/>
      <c r="R70" s="2" t="s">
        <v>135</v>
      </c>
      <c r="S70" s="26"/>
      <c r="T70" s="27">
        <v>2.9822790794941036E-3</v>
      </c>
      <c r="U70" s="27">
        <v>8.1770212972307847E-3</v>
      </c>
      <c r="V70" s="27">
        <v>1.5575134338943293E-2</v>
      </c>
      <c r="W70" s="27">
        <v>2.3959763478598205E-2</v>
      </c>
      <c r="X70" s="27">
        <v>3.3964339943445804E-2</v>
      </c>
      <c r="Y70" s="27">
        <v>3.7129980693986042E-2</v>
      </c>
      <c r="Z70" s="27">
        <v>3.7181503808164297E-2</v>
      </c>
      <c r="AA70" s="27">
        <v>3.3305147159106409E-2</v>
      </c>
      <c r="AB70" s="26"/>
    </row>
    <row r="71" spans="2:28" x14ac:dyDescent="0.25">
      <c r="B71" s="115"/>
      <c r="C71" s="15" t="s">
        <v>137</v>
      </c>
      <c r="D71" s="27">
        <f>'Wait Distribution'!R21+'Wait Distribution'!V13+'Wait Distribution'!R25</f>
        <v>3.4608314756150033E-2</v>
      </c>
      <c r="E71" s="27">
        <f>'Wait Distribution'!S21+'Wait Distribution'!S25+'Wait Distribution'!S17+'Wait Distribution'!W13</f>
        <v>4.6374516015487505E-2</v>
      </c>
      <c r="F71" s="27">
        <f>'Wait Distribution'!T21+'Wait Distribution'!T25+'Wait Distribution'!X13</f>
        <v>3.6012358715632208E-2</v>
      </c>
      <c r="G71" s="27">
        <f>'Wait Distribution'!Y13+'Wait Distribution'!U21+'Wait Distribution'!U25</f>
        <v>3.4684578982361457E-2</v>
      </c>
      <c r="H71" s="27">
        <f>'Wait Distribution'!Z13+'Wait Distribution'!V21+'Wait Distribution'!V25</f>
        <v>2.9944463999374241E-2</v>
      </c>
      <c r="I71" s="27">
        <f>'Wait Distribution'!X17+'Wait Distribution'!W21+'Wait Distribution'!W25</f>
        <v>1.2601196761703624E-2</v>
      </c>
      <c r="J71" s="27">
        <f>'Wait Distribution'!X21+'Wait Distribution'!X25</f>
        <v>5.0373499159138023E-3</v>
      </c>
      <c r="K71" s="27">
        <f>J72</f>
        <v>5.0999256912667677E-3</v>
      </c>
      <c r="L71" s="26"/>
      <c r="M71" s="26"/>
      <c r="N71" s="12"/>
      <c r="O71" s="12"/>
      <c r="Q71" s="115"/>
      <c r="R71" s="15" t="s">
        <v>137</v>
      </c>
      <c r="S71" s="27">
        <v>3.3174823987949652E-2</v>
      </c>
      <c r="T71" s="27">
        <v>4.9547051210944722E-2</v>
      </c>
      <c r="U71" s="27">
        <v>3.6882972823072659E-2</v>
      </c>
      <c r="V71" s="27">
        <v>3.3782493658110799E-2</v>
      </c>
      <c r="W71" s="27">
        <v>2.4097663578310589E-2</v>
      </c>
      <c r="X71" s="27">
        <v>1.5520580453342789E-2</v>
      </c>
      <c r="Y71" s="27">
        <v>8.4891907537225451E-3</v>
      </c>
      <c r="Z71" s="27">
        <v>5.4265962315388138E-3</v>
      </c>
      <c r="AA71" s="26"/>
      <c r="AB71" s="26"/>
    </row>
    <row r="72" spans="2:28" x14ac:dyDescent="0.25">
      <c r="B72" s="116"/>
      <c r="C72" s="15" t="s">
        <v>138</v>
      </c>
      <c r="D72" s="27">
        <f>'Wait Distribution'!S21+'Wait Distribution'!S25+'Wait Distribution'!S17+'Wait Distribution'!W13</f>
        <v>4.6374516015487505E-2</v>
      </c>
      <c r="E72" s="27">
        <f>'Wait Distribution'!T21+'Wait Distribution'!T25+'Wait Distribution'!T17+'Wait Distribution'!X13</f>
        <v>4.3337635417888848E-2</v>
      </c>
      <c r="F72" s="27">
        <f>'Wait Distribution'!U17+'Wait Distribution'!U21+'Wait Distribution'!U25+'Wait Distribution'!V13+'Wait Distribution'!U17</f>
        <v>4.6128123900035199E-2</v>
      </c>
      <c r="G72" s="27">
        <f>'Wait Distribution'!Z13+'Wait Distribution'!V17+'Wait Distribution'!V21+'Wait Distribution'!V25</f>
        <v>3.687864210567484E-2</v>
      </c>
      <c r="H72" s="27">
        <f>'Wait Distribution'!W17+'Wait Distribution'!X17+'Wait Distribution'!W21+'Wait Distribution'!W25</f>
        <v>2.1447847002229264E-2</v>
      </c>
      <c r="I72" s="27">
        <f>'Wait Distribution'!Y17+'Wait Distribution'!X21+'Wait Distribution'!X25</f>
        <v>1.3477257616645156E-2</v>
      </c>
      <c r="J72" s="27">
        <f>'Wait Distribution'!Y21+'Wait Distribution'!Y25</f>
        <v>5.0999256912667677E-3</v>
      </c>
      <c r="K72" s="26"/>
      <c r="L72" s="26"/>
      <c r="M72" s="26"/>
      <c r="N72" s="12"/>
      <c r="O72" s="12"/>
      <c r="Q72" s="116"/>
      <c r="R72" s="15" t="s">
        <v>138</v>
      </c>
      <c r="S72" s="27">
        <v>4.9547051210944722E-2</v>
      </c>
      <c r="T72" s="27">
        <v>4.8609027455758319E-2</v>
      </c>
      <c r="U72" s="27">
        <v>5.4343246986655519E-2</v>
      </c>
      <c r="V72" s="27">
        <v>3.5535794925882484E-2</v>
      </c>
      <c r="W72" s="27">
        <v>2.7925527884612469E-2</v>
      </c>
      <c r="X72" s="27">
        <v>1.6290396394594314E-2</v>
      </c>
      <c r="Y72" s="27">
        <v>5.4265962315388138E-3</v>
      </c>
      <c r="Z72" s="26"/>
      <c r="AA72" s="26"/>
      <c r="AB72" s="26"/>
    </row>
    <row r="73" spans="2:28" x14ac:dyDescent="0.25">
      <c r="B73" s="13"/>
      <c r="C73" s="13"/>
    </row>
    <row r="74" spans="2:28" x14ac:dyDescent="0.25">
      <c r="B74" s="113" t="s">
        <v>54</v>
      </c>
      <c r="C74" s="113"/>
      <c r="D74" s="95" t="s">
        <v>159</v>
      </c>
      <c r="E74" s="95"/>
      <c r="F74" s="95"/>
      <c r="G74" s="95"/>
      <c r="H74" s="95"/>
      <c r="I74" s="95"/>
      <c r="J74" s="95"/>
      <c r="K74" s="95"/>
      <c r="L74" s="95"/>
      <c r="M74" s="95"/>
      <c r="N74" s="95"/>
      <c r="O74" s="95"/>
      <c r="Q74" s="113" t="s">
        <v>55</v>
      </c>
      <c r="R74" s="113"/>
      <c r="S74" s="95" t="s">
        <v>159</v>
      </c>
      <c r="T74" s="95"/>
      <c r="U74" s="95"/>
      <c r="V74" s="95"/>
      <c r="W74" s="95"/>
      <c r="X74" s="95"/>
      <c r="Y74" s="95"/>
      <c r="Z74" s="95"/>
      <c r="AA74" s="95"/>
      <c r="AB74" s="95"/>
    </row>
    <row r="75" spans="2:28" x14ac:dyDescent="0.25">
      <c r="B75" s="113"/>
      <c r="C75" s="113"/>
      <c r="D75" s="2">
        <v>1</v>
      </c>
      <c r="E75" s="2">
        <v>2</v>
      </c>
      <c r="F75" s="2">
        <v>3</v>
      </c>
      <c r="G75" s="2">
        <v>4</v>
      </c>
      <c r="H75" s="2">
        <v>5</v>
      </c>
      <c r="I75" s="2">
        <v>6</v>
      </c>
      <c r="J75" s="2">
        <v>7</v>
      </c>
      <c r="K75" s="2">
        <v>8</v>
      </c>
      <c r="L75" s="2">
        <v>9</v>
      </c>
      <c r="M75" s="10" t="s">
        <v>4</v>
      </c>
      <c r="N75" s="2" t="s">
        <v>128</v>
      </c>
      <c r="O75" s="2" t="s">
        <v>127</v>
      </c>
      <c r="Q75" s="113"/>
      <c r="R75" s="113"/>
      <c r="S75" s="2">
        <v>1</v>
      </c>
      <c r="T75" s="2">
        <v>2</v>
      </c>
      <c r="U75" s="2">
        <v>3</v>
      </c>
      <c r="V75" s="2">
        <v>4</v>
      </c>
      <c r="W75" s="2">
        <v>5</v>
      </c>
      <c r="X75" s="2">
        <v>6</v>
      </c>
      <c r="Y75" s="2">
        <v>7</v>
      </c>
      <c r="Z75" s="2">
        <v>8</v>
      </c>
      <c r="AA75" s="2">
        <v>9</v>
      </c>
      <c r="AB75" s="10" t="s">
        <v>4</v>
      </c>
    </row>
    <row r="76" spans="2:28" x14ac:dyDescent="0.25">
      <c r="B76" s="110" t="s">
        <v>50</v>
      </c>
      <c r="C76" s="11" t="s">
        <v>7</v>
      </c>
      <c r="D76" s="14"/>
      <c r="E76" s="14"/>
      <c r="F76" s="14"/>
      <c r="G76" s="14"/>
      <c r="H76" s="14"/>
      <c r="I76" s="14"/>
      <c r="J76" s="14"/>
      <c r="K76" s="14"/>
      <c r="L76" s="14"/>
      <c r="M76" s="14"/>
      <c r="N76" s="14"/>
      <c r="O76" s="14"/>
      <c r="Q76" s="110" t="s">
        <v>50</v>
      </c>
      <c r="R76" s="11" t="s">
        <v>7</v>
      </c>
      <c r="S76" s="14"/>
      <c r="T76" s="14"/>
      <c r="U76" s="14"/>
      <c r="V76" s="14"/>
      <c r="W76" s="14"/>
      <c r="X76" s="14"/>
      <c r="Y76" s="14"/>
      <c r="Z76" s="14"/>
      <c r="AA76" s="14"/>
      <c r="AB76" s="14"/>
    </row>
    <row r="77" spans="2:28" x14ac:dyDescent="0.25">
      <c r="B77" s="110"/>
      <c r="C77" s="11" t="s">
        <v>0</v>
      </c>
      <c r="D77" s="3">
        <f t="shared" ref="D77:L77" si="63">D41/D59</f>
        <v>1.2218117839673857</v>
      </c>
      <c r="E77" s="3">
        <f t="shared" si="63"/>
        <v>1.2759431023890639</v>
      </c>
      <c r="F77" s="3">
        <f t="shared" si="63"/>
        <v>1.0088504673697918</v>
      </c>
      <c r="G77" s="3">
        <f t="shared" si="63"/>
        <v>1.0366793227028426</v>
      </c>
      <c r="H77" s="3">
        <f t="shared" si="63"/>
        <v>0.99512105109386428</v>
      </c>
      <c r="I77" s="3">
        <f t="shared" si="63"/>
        <v>0.93180336761611449</v>
      </c>
      <c r="J77" s="3">
        <f t="shared" si="63"/>
        <v>1.0255386732119955</v>
      </c>
      <c r="K77" s="3">
        <f t="shared" si="63"/>
        <v>1.0133870363915676</v>
      </c>
      <c r="L77" s="3">
        <f t="shared" si="63"/>
        <v>0.91035951975954954</v>
      </c>
      <c r="M77" s="14"/>
      <c r="N77" s="14"/>
      <c r="O77" s="14"/>
      <c r="Q77" s="110"/>
      <c r="R77" s="11" t="s">
        <v>0</v>
      </c>
      <c r="S77" s="3">
        <f t="shared" ref="S77:AA77" si="64">S41/S59</f>
        <v>1.3810249168149811</v>
      </c>
      <c r="T77" s="3">
        <f t="shared" si="64"/>
        <v>1.3472415529225032</v>
      </c>
      <c r="U77" s="3">
        <f t="shared" si="64"/>
        <v>1.1979085623839527</v>
      </c>
      <c r="V77" s="3">
        <f t="shared" si="64"/>
        <v>0.89835187388459259</v>
      </c>
      <c r="W77" s="3">
        <f t="shared" si="64"/>
        <v>1.0815466824342441</v>
      </c>
      <c r="X77" s="3">
        <f t="shared" si="64"/>
        <v>0.9624896360421874</v>
      </c>
      <c r="Y77" s="3">
        <f t="shared" si="64"/>
        <v>1.1252144678525895</v>
      </c>
      <c r="Z77" s="3">
        <f t="shared" si="64"/>
        <v>1.2461086925247984</v>
      </c>
      <c r="AA77" s="3">
        <f t="shared" si="64"/>
        <v>0.69920483845296844</v>
      </c>
      <c r="AB77" s="14"/>
    </row>
    <row r="78" spans="2:28" x14ac:dyDescent="0.25">
      <c r="B78" s="110"/>
      <c r="C78" s="11" t="s">
        <v>1</v>
      </c>
      <c r="D78" s="3">
        <f t="shared" ref="D78:L78" si="65">D42/D60</f>
        <v>1.2854750917572115</v>
      </c>
      <c r="E78" s="3">
        <f t="shared" si="65"/>
        <v>1.2851298068949972</v>
      </c>
      <c r="F78" s="3">
        <f t="shared" si="65"/>
        <v>1.2426409890042238</v>
      </c>
      <c r="G78" s="3">
        <f t="shared" si="65"/>
        <v>1.1406769328844002</v>
      </c>
      <c r="H78" s="3">
        <f t="shared" si="65"/>
        <v>1.1917092630469599</v>
      </c>
      <c r="I78" s="3">
        <f t="shared" si="65"/>
        <v>1.1418230621512755</v>
      </c>
      <c r="J78" s="3">
        <f t="shared" si="65"/>
        <v>1.0324952145921553</v>
      </c>
      <c r="K78" s="3">
        <f t="shared" si="65"/>
        <v>1.0672014508120258</v>
      </c>
      <c r="L78" s="3">
        <f t="shared" si="65"/>
        <v>1.1157663698258302</v>
      </c>
      <c r="M78" s="14"/>
      <c r="N78" s="14"/>
      <c r="O78" s="14"/>
      <c r="Q78" s="110"/>
      <c r="R78" s="11" t="s">
        <v>1</v>
      </c>
      <c r="S78" s="3">
        <f t="shared" ref="S78:AA78" si="66">S42/S60</f>
        <v>1.636126639622842</v>
      </c>
      <c r="T78" s="3">
        <f t="shared" si="66"/>
        <v>1.4036358085121932</v>
      </c>
      <c r="U78" s="3">
        <f t="shared" si="66"/>
        <v>1.2265553766533093</v>
      </c>
      <c r="V78" s="3">
        <f t="shared" si="66"/>
        <v>1.1405040566405917</v>
      </c>
      <c r="W78" s="3">
        <f t="shared" si="66"/>
        <v>1.1502845660612169</v>
      </c>
      <c r="X78" s="3">
        <f t="shared" si="66"/>
        <v>1.0530736538970311</v>
      </c>
      <c r="Y78" s="3">
        <f t="shared" si="66"/>
        <v>1.0222074131435124</v>
      </c>
      <c r="Z78" s="3">
        <f t="shared" si="66"/>
        <v>1.1500707220687931</v>
      </c>
      <c r="AA78" s="3">
        <f t="shared" si="66"/>
        <v>1.203939017735425</v>
      </c>
      <c r="AB78" s="14"/>
    </row>
    <row r="79" spans="2:28" x14ac:dyDescent="0.25">
      <c r="B79" s="110"/>
      <c r="C79" s="11" t="s">
        <v>3</v>
      </c>
      <c r="D79" s="3">
        <f t="shared" ref="D79:L79" si="67">D43/D61</f>
        <v>5.6923921862367886</v>
      </c>
      <c r="E79" s="3">
        <f t="shared" si="67"/>
        <v>2.2468131394669686</v>
      </c>
      <c r="F79" s="3">
        <f t="shared" si="67"/>
        <v>1.9662563847101884</v>
      </c>
      <c r="G79" s="3">
        <f t="shared" si="67"/>
        <v>2.54764600419466</v>
      </c>
      <c r="H79" s="3">
        <f t="shared" si="67"/>
        <v>2.6850978594843116</v>
      </c>
      <c r="I79" s="3">
        <f t="shared" si="67"/>
        <v>2.4407279891530211</v>
      </c>
      <c r="J79" s="3">
        <f t="shared" si="67"/>
        <v>2.1733219406486803</v>
      </c>
      <c r="K79" s="3">
        <f t="shared" si="67"/>
        <v>2.6389868012659745</v>
      </c>
      <c r="L79" s="3">
        <f t="shared" si="67"/>
        <v>5.6411054675243175</v>
      </c>
      <c r="M79" s="3">
        <f>M43/M61</f>
        <v>3.9935876277455447</v>
      </c>
      <c r="N79" s="3">
        <f t="shared" ref="N79:O79" si="68">N43/N61</f>
        <v>3.6128526452250136</v>
      </c>
      <c r="O79" s="3">
        <f t="shared" si="68"/>
        <v>9.3652277893285376</v>
      </c>
      <c r="Q79" s="110"/>
      <c r="R79" s="11" t="s">
        <v>3</v>
      </c>
      <c r="S79" s="3">
        <f t="shared" ref="S79:AA79" si="69">S43/S61</f>
        <v>7.9870274909352519</v>
      </c>
      <c r="T79" s="3">
        <f t="shared" si="69"/>
        <v>1.9958992783748288</v>
      </c>
      <c r="U79" s="3">
        <f t="shared" si="69"/>
        <v>1.5073650176803248</v>
      </c>
      <c r="V79" s="3">
        <f t="shared" si="69"/>
        <v>1.4931239901312419</v>
      </c>
      <c r="W79" s="3">
        <f t="shared" si="69"/>
        <v>1.5133811159245367</v>
      </c>
      <c r="X79" s="3">
        <f t="shared" si="69"/>
        <v>1.6432462371620444</v>
      </c>
      <c r="Y79" s="3">
        <f t="shared" si="69"/>
        <v>1.619703640020715</v>
      </c>
      <c r="Z79" s="3">
        <f t="shared" si="69"/>
        <v>2.0568022755582951</v>
      </c>
      <c r="AA79" s="3">
        <f t="shared" si="69"/>
        <v>6.7215227029853803</v>
      </c>
      <c r="AB79" s="3">
        <f>AB43/AB61</f>
        <v>10.630235890652557</v>
      </c>
    </row>
    <row r="80" spans="2:28" ht="15" customHeight="1" x14ac:dyDescent="0.25">
      <c r="B80" s="110"/>
      <c r="C80" s="11" t="s">
        <v>6</v>
      </c>
      <c r="D80" s="3">
        <f t="shared" ref="D80:L80" si="70">D44/D62</f>
        <v>5.1577985583247514</v>
      </c>
      <c r="E80" s="3">
        <f t="shared" si="70"/>
        <v>3.6918491934359827</v>
      </c>
      <c r="F80" s="3">
        <f t="shared" si="70"/>
        <v>3.5367660485753261</v>
      </c>
      <c r="G80" s="3">
        <f t="shared" si="70"/>
        <v>4.3026114771385275</v>
      </c>
      <c r="H80" s="3">
        <f t="shared" si="70"/>
        <v>3.7607790836786963</v>
      </c>
      <c r="I80" s="3">
        <f t="shared" si="70"/>
        <v>4.2173829112967729</v>
      </c>
      <c r="J80" s="3">
        <f t="shared" si="70"/>
        <v>3.9066160417774638</v>
      </c>
      <c r="K80" s="3">
        <f t="shared" si="70"/>
        <v>3.7874813539046905</v>
      </c>
      <c r="L80" s="3">
        <f t="shared" si="70"/>
        <v>4.6462927805908754</v>
      </c>
      <c r="M80" s="3">
        <f>M44/M62</f>
        <v>8.7602615594557012</v>
      </c>
      <c r="N80" s="3">
        <f t="shared" ref="N80" si="71">N44/N62</f>
        <v>4.3212543984196552</v>
      </c>
      <c r="O80" s="14"/>
      <c r="Q80" s="110"/>
      <c r="R80" s="11" t="s">
        <v>6</v>
      </c>
      <c r="S80" s="3">
        <f t="shared" ref="S80:AA80" si="72">S44/S62</f>
        <v>6.2780741696248361</v>
      </c>
      <c r="T80" s="3">
        <f t="shared" si="72"/>
        <v>4.942255345555977</v>
      </c>
      <c r="U80" s="3">
        <f t="shared" si="72"/>
        <v>4.6234110513875333</v>
      </c>
      <c r="V80" s="3">
        <f t="shared" si="72"/>
        <v>4.5234917160453358</v>
      </c>
      <c r="W80" s="3">
        <f t="shared" si="72"/>
        <v>4.1216000154591574</v>
      </c>
      <c r="X80" s="3">
        <f t="shared" si="72"/>
        <v>4.5185217440503065</v>
      </c>
      <c r="Y80" s="3">
        <f t="shared" si="72"/>
        <v>5.2362198451863096</v>
      </c>
      <c r="Z80" s="3">
        <f t="shared" si="72"/>
        <v>4.8833562279341152</v>
      </c>
      <c r="AA80" s="3">
        <f t="shared" si="72"/>
        <v>4.8068319732429998</v>
      </c>
      <c r="AB80" s="3">
        <f>AB44/AB62</f>
        <v>6.5846900701532221</v>
      </c>
    </row>
    <row r="81" spans="2:28" x14ac:dyDescent="0.25">
      <c r="B81" s="110"/>
      <c r="C81" s="11" t="s">
        <v>2</v>
      </c>
      <c r="D81" s="3">
        <f t="shared" ref="D81:M81" si="73">D46/D63</f>
        <v>1.8056894866444024</v>
      </c>
      <c r="E81" s="3">
        <f t="shared" si="73"/>
        <v>1.650181971502964</v>
      </c>
      <c r="F81" s="3">
        <f t="shared" si="73"/>
        <v>1.5449592170413795</v>
      </c>
      <c r="G81" s="3">
        <f t="shared" si="73"/>
        <v>1.3952142900479956</v>
      </c>
      <c r="H81" s="3">
        <f t="shared" si="73"/>
        <v>1.432222724098223</v>
      </c>
      <c r="I81" s="3">
        <f t="shared" si="73"/>
        <v>1.3626194079893439</v>
      </c>
      <c r="J81" s="3">
        <f t="shared" si="73"/>
        <v>1.5230301097935959</v>
      </c>
      <c r="K81" s="3">
        <f t="shared" si="73"/>
        <v>1.5705130107633107</v>
      </c>
      <c r="L81" s="3">
        <f t="shared" si="73"/>
        <v>1.599035314011261</v>
      </c>
      <c r="M81" s="3">
        <f t="shared" si="73"/>
        <v>5.5784431253233855</v>
      </c>
      <c r="N81" s="3">
        <f t="shared" ref="N81:O81" si="74">N46/N63</f>
        <v>3.8525425237126711</v>
      </c>
      <c r="O81" s="3">
        <f t="shared" si="74"/>
        <v>9.3652277893285376</v>
      </c>
      <c r="Q81" s="110"/>
      <c r="R81" s="11" t="s">
        <v>2</v>
      </c>
      <c r="S81" s="3">
        <f t="shared" ref="S81:AB81" si="75">S46/S63</f>
        <v>2.7354138608541998</v>
      </c>
      <c r="T81" s="3">
        <f t="shared" si="75"/>
        <v>2.0358593374196738</v>
      </c>
      <c r="U81" s="3">
        <f t="shared" si="75"/>
        <v>1.6568465458410659</v>
      </c>
      <c r="V81" s="3">
        <f t="shared" si="75"/>
        <v>1.4887701338631218</v>
      </c>
      <c r="W81" s="3">
        <f t="shared" si="75"/>
        <v>1.4835266308194106</v>
      </c>
      <c r="X81" s="3">
        <f t="shared" si="75"/>
        <v>1.4627189310992199</v>
      </c>
      <c r="Y81" s="3">
        <f t="shared" si="75"/>
        <v>1.6371028012268352</v>
      </c>
      <c r="Z81" s="3">
        <f t="shared" si="75"/>
        <v>1.9053065007400529</v>
      </c>
      <c r="AA81" s="3">
        <f t="shared" si="75"/>
        <v>2.0930507205546882</v>
      </c>
      <c r="AB81" s="3">
        <f t="shared" si="75"/>
        <v>7.5759417260182955</v>
      </c>
    </row>
    <row r="82" spans="2:28" x14ac:dyDescent="0.25">
      <c r="B82" s="118" t="s">
        <v>131</v>
      </c>
      <c r="C82" s="15" t="s">
        <v>7</v>
      </c>
      <c r="D82" s="14"/>
      <c r="E82" s="14"/>
      <c r="F82" s="14"/>
      <c r="G82" s="14"/>
      <c r="H82" s="14"/>
      <c r="I82" s="14"/>
      <c r="J82" s="14"/>
      <c r="K82" s="14"/>
      <c r="L82" s="14"/>
      <c r="M82" s="14"/>
      <c r="N82" s="14"/>
      <c r="O82" s="14"/>
      <c r="Q82" s="118" t="s">
        <v>131</v>
      </c>
      <c r="R82" s="15" t="s">
        <v>7</v>
      </c>
      <c r="S82" s="14"/>
      <c r="T82" s="14"/>
      <c r="U82" s="14"/>
      <c r="V82" s="14"/>
      <c r="W82" s="14"/>
      <c r="X82" s="14"/>
      <c r="Y82" s="14"/>
      <c r="Z82" s="14"/>
      <c r="AA82" s="14"/>
      <c r="AB82" s="14"/>
    </row>
    <row r="83" spans="2:28" ht="30" x14ac:dyDescent="0.25">
      <c r="B83" s="118"/>
      <c r="C83" s="15" t="s">
        <v>0</v>
      </c>
      <c r="D83" s="14"/>
      <c r="E83" s="3">
        <f t="shared" ref="E83:K85" si="76">E48/E65</f>
        <v>1.1986132173957873</v>
      </c>
      <c r="F83" s="3">
        <f t="shared" si="76"/>
        <v>1.0698955593443971</v>
      </c>
      <c r="G83" s="3">
        <f t="shared" si="76"/>
        <v>0.98125935891055227</v>
      </c>
      <c r="H83" s="3">
        <f t="shared" si="76"/>
        <v>0.93910430318460703</v>
      </c>
      <c r="I83" s="3">
        <f t="shared" si="76"/>
        <v>0.95148935425589154</v>
      </c>
      <c r="J83" s="3">
        <f t="shared" si="76"/>
        <v>0.89495766202661731</v>
      </c>
      <c r="K83" s="3">
        <f t="shared" si="76"/>
        <v>0.96820417489640209</v>
      </c>
      <c r="L83" s="14"/>
      <c r="M83" s="14"/>
      <c r="N83" s="14"/>
      <c r="O83" s="14"/>
      <c r="Q83" s="118"/>
      <c r="R83" s="15" t="s">
        <v>0</v>
      </c>
      <c r="S83" s="14"/>
      <c r="T83" s="3">
        <f t="shared" ref="T83:Z85" si="77">T48/T65</f>
        <v>1.4556066343532266</v>
      </c>
      <c r="U83" s="3">
        <f t="shared" si="77"/>
        <v>1.2479834413904363</v>
      </c>
      <c r="V83" s="3">
        <f t="shared" si="77"/>
        <v>1.1600237953599049</v>
      </c>
      <c r="W83" s="3">
        <f t="shared" si="77"/>
        <v>0.99883576562372445</v>
      </c>
      <c r="X83" s="3">
        <f t="shared" si="77"/>
        <v>1.0485886728037555</v>
      </c>
      <c r="Y83" s="3">
        <f t="shared" si="77"/>
        <v>0.93497662558436034</v>
      </c>
      <c r="Z83" s="3">
        <f t="shared" si="77"/>
        <v>0.94594540369649815</v>
      </c>
      <c r="AA83" s="14"/>
      <c r="AB83" s="14"/>
    </row>
    <row r="84" spans="2:28" x14ac:dyDescent="0.25">
      <c r="B84" s="118"/>
      <c r="C84" s="15" t="s">
        <v>1</v>
      </c>
      <c r="D84" s="14"/>
      <c r="E84" s="3">
        <f t="shared" si="76"/>
        <v>1.4137881082174888</v>
      </c>
      <c r="F84" s="3">
        <f t="shared" si="76"/>
        <v>1.1962810617033688</v>
      </c>
      <c r="G84" s="3">
        <f t="shared" si="76"/>
        <v>1.0419921534408485</v>
      </c>
      <c r="H84" s="3">
        <f t="shared" si="76"/>
        <v>1.1262937920685079</v>
      </c>
      <c r="I84" s="3">
        <f t="shared" si="76"/>
        <v>1.1243704514651951</v>
      </c>
      <c r="J84" s="3">
        <f t="shared" si="76"/>
        <v>1.1363456117862836</v>
      </c>
      <c r="K84" s="3">
        <f t="shared" si="76"/>
        <v>1.0999438065908509</v>
      </c>
      <c r="L84" s="14"/>
      <c r="M84" s="14"/>
      <c r="N84" s="14"/>
      <c r="O84" s="14"/>
      <c r="Q84" s="118"/>
      <c r="R84" s="15" t="s">
        <v>1</v>
      </c>
      <c r="S84" s="14"/>
      <c r="T84" s="3">
        <f t="shared" si="77"/>
        <v>1.630257717831203</v>
      </c>
      <c r="U84" s="3">
        <f t="shared" si="77"/>
        <v>1.3653524535527573</v>
      </c>
      <c r="V84" s="3">
        <f t="shared" si="77"/>
        <v>1.201913642863794</v>
      </c>
      <c r="W84" s="3">
        <f t="shared" si="77"/>
        <v>1.2207898368483414</v>
      </c>
      <c r="X84" s="3">
        <f t="shared" si="77"/>
        <v>1.243214139145183</v>
      </c>
      <c r="Y84" s="3">
        <f t="shared" si="77"/>
        <v>1.2962667526443248</v>
      </c>
      <c r="Z84" s="3">
        <f t="shared" si="77"/>
        <v>1.1625524134819485</v>
      </c>
      <c r="AA84" s="14"/>
      <c r="AB84" s="14"/>
    </row>
    <row r="85" spans="2:28" x14ac:dyDescent="0.25">
      <c r="B85" s="118"/>
      <c r="C85" s="15" t="s">
        <v>3</v>
      </c>
      <c r="D85" s="3">
        <f>D50/D67</f>
        <v>3.2320452614027322</v>
      </c>
      <c r="E85" s="3">
        <f t="shared" si="76"/>
        <v>2.8010070214528557</v>
      </c>
      <c r="F85" s="3">
        <f t="shared" si="76"/>
        <v>2.3565874344040201</v>
      </c>
      <c r="G85" s="3">
        <f t="shared" si="76"/>
        <v>3.1593994362966713</v>
      </c>
      <c r="H85" s="3">
        <f t="shared" si="76"/>
        <v>3.8285659742781006</v>
      </c>
      <c r="I85" s="3">
        <f t="shared" si="76"/>
        <v>3.2606957707961448</v>
      </c>
      <c r="J85" s="3">
        <f t="shared" si="76"/>
        <v>2.5374394401538525</v>
      </c>
      <c r="K85" s="3">
        <f t="shared" si="76"/>
        <v>2.7891237546254573</v>
      </c>
      <c r="L85" s="3">
        <f>L50/L67</f>
        <v>2.7303081727633693</v>
      </c>
      <c r="M85" s="14"/>
      <c r="N85" s="14"/>
      <c r="O85" s="14"/>
      <c r="Q85" s="118"/>
      <c r="R85" s="15" t="s">
        <v>3</v>
      </c>
      <c r="S85" s="3">
        <f>S50/S67</f>
        <v>4.0846147543595315</v>
      </c>
      <c r="T85" s="3">
        <f t="shared" si="77"/>
        <v>2.9012506070345996</v>
      </c>
      <c r="U85" s="3">
        <f t="shared" si="77"/>
        <v>2.6111046414792209</v>
      </c>
      <c r="V85" s="3">
        <f t="shared" si="77"/>
        <v>3.2601530603929492</v>
      </c>
      <c r="W85" s="3">
        <f t="shared" si="77"/>
        <v>3.6765914554849135</v>
      </c>
      <c r="X85" s="3">
        <f t="shared" si="77"/>
        <v>3.3026100761123467</v>
      </c>
      <c r="Y85" s="3">
        <f t="shared" si="77"/>
        <v>2.6696866773577757</v>
      </c>
      <c r="Z85" s="3">
        <f t="shared" si="77"/>
        <v>2.9512545645995885</v>
      </c>
      <c r="AA85" s="3">
        <f>AA50/AA67</f>
        <v>3.1594127397584657</v>
      </c>
      <c r="AB85" s="14"/>
    </row>
    <row r="86" spans="2:28" x14ac:dyDescent="0.25">
      <c r="B86" s="118"/>
      <c r="C86" s="15" t="s">
        <v>2</v>
      </c>
      <c r="D86" s="3">
        <f t="shared" ref="D86:L86" si="78">D52/D68</f>
        <v>3.2320452614027322</v>
      </c>
      <c r="E86" s="3">
        <f t="shared" si="78"/>
        <v>1.8433825685349996</v>
      </c>
      <c r="F86" s="3">
        <f t="shared" si="78"/>
        <v>1.3838638183415362</v>
      </c>
      <c r="G86" s="3">
        <f t="shared" si="78"/>
        <v>1.37007654190427</v>
      </c>
      <c r="H86" s="3">
        <f t="shared" si="78"/>
        <v>1.5152852699352548</v>
      </c>
      <c r="I86" s="3">
        <f t="shared" si="78"/>
        <v>1.4489730010992705</v>
      </c>
      <c r="J86" s="3">
        <f t="shared" si="78"/>
        <v>1.3552010315008995</v>
      </c>
      <c r="K86" s="3">
        <f t="shared" si="78"/>
        <v>1.6545881958151389</v>
      </c>
      <c r="L86" s="3">
        <f t="shared" si="78"/>
        <v>2.7303081727633693</v>
      </c>
      <c r="M86" s="14"/>
      <c r="N86" s="14"/>
      <c r="O86" s="14"/>
      <c r="Q86" s="118"/>
      <c r="R86" s="15" t="s">
        <v>2</v>
      </c>
      <c r="S86" s="3">
        <f t="shared" ref="S86:AA86" si="79">S52/S68</f>
        <v>4.0846147543595315</v>
      </c>
      <c r="T86" s="3">
        <f t="shared" si="79"/>
        <v>2.2674335867911766</v>
      </c>
      <c r="U86" s="3">
        <f t="shared" si="79"/>
        <v>1.7219590184996156</v>
      </c>
      <c r="V86" s="3">
        <f t="shared" si="79"/>
        <v>1.7546019183938519</v>
      </c>
      <c r="W86" s="3">
        <f t="shared" si="79"/>
        <v>1.8625660417727783</v>
      </c>
      <c r="X86" s="3">
        <f t="shared" si="79"/>
        <v>1.8002825250799519</v>
      </c>
      <c r="Y86" s="3">
        <f t="shared" si="79"/>
        <v>1.6710167860604079</v>
      </c>
      <c r="Z86" s="3">
        <f t="shared" si="79"/>
        <v>2.0784778693454751</v>
      </c>
      <c r="AA86" s="3">
        <f t="shared" si="79"/>
        <v>3.1594127397584657</v>
      </c>
      <c r="AB86" s="14"/>
    </row>
    <row r="88" spans="2:28" x14ac:dyDescent="0.25">
      <c r="B88" s="113" t="s">
        <v>54</v>
      </c>
      <c r="C88" s="113"/>
      <c r="D88" s="97" t="s">
        <v>161</v>
      </c>
      <c r="E88" s="98"/>
      <c r="F88" s="98"/>
      <c r="G88" s="98"/>
      <c r="H88" s="98"/>
      <c r="I88" s="98"/>
      <c r="J88" s="98"/>
      <c r="K88" s="98"/>
      <c r="L88" s="98"/>
      <c r="M88" s="99"/>
      <c r="Q88" s="113" t="s">
        <v>55</v>
      </c>
      <c r="R88" s="113"/>
      <c r="S88" s="95" t="s">
        <v>161</v>
      </c>
      <c r="T88" s="95"/>
      <c r="U88" s="95"/>
      <c r="V88" s="95"/>
      <c r="W88" s="95"/>
      <c r="X88" s="95"/>
      <c r="Y88" s="95"/>
      <c r="Z88" s="95"/>
      <c r="AA88" s="95"/>
      <c r="AB88" s="95"/>
    </row>
    <row r="89" spans="2:28" x14ac:dyDescent="0.25">
      <c r="B89" s="113"/>
      <c r="C89" s="113"/>
      <c r="D89" s="2">
        <v>1</v>
      </c>
      <c r="E89" s="2">
        <v>2</v>
      </c>
      <c r="F89" s="2">
        <v>3</v>
      </c>
      <c r="G89" s="2">
        <v>4</v>
      </c>
      <c r="H89" s="2">
        <v>5</v>
      </c>
      <c r="I89" s="2">
        <v>6</v>
      </c>
      <c r="J89" s="2">
        <v>7</v>
      </c>
      <c r="K89" s="2">
        <v>8</v>
      </c>
      <c r="L89" s="2">
        <v>9</v>
      </c>
      <c r="M89" s="10" t="s">
        <v>18</v>
      </c>
      <c r="Q89" s="113"/>
      <c r="R89" s="113"/>
      <c r="S89" s="2">
        <v>1</v>
      </c>
      <c r="T89" s="2">
        <v>2</v>
      </c>
      <c r="U89" s="2">
        <v>3</v>
      </c>
      <c r="V89" s="2">
        <v>4</v>
      </c>
      <c r="W89" s="2">
        <v>5</v>
      </c>
      <c r="X89" s="2">
        <v>6</v>
      </c>
      <c r="Y89" s="2">
        <v>7</v>
      </c>
      <c r="Z89" s="2">
        <v>8</v>
      </c>
      <c r="AA89" s="2">
        <v>9</v>
      </c>
      <c r="AB89" s="10" t="s">
        <v>18</v>
      </c>
    </row>
    <row r="90" spans="2:28" x14ac:dyDescent="0.25">
      <c r="B90" s="114" t="s">
        <v>51</v>
      </c>
      <c r="C90" s="2" t="s">
        <v>136</v>
      </c>
      <c r="D90" s="32"/>
      <c r="E90" s="32"/>
      <c r="F90" s="33">
        <v>4.4995357876766146E-2</v>
      </c>
      <c r="G90" s="33">
        <v>5.2456411276602652E-2</v>
      </c>
      <c r="H90" s="33">
        <v>6.3647356857860826E-2</v>
      </c>
      <c r="I90" s="33">
        <v>7.7942178970637918E-2</v>
      </c>
      <c r="J90" s="33">
        <v>7.8024530256790348E-2</v>
      </c>
      <c r="K90" s="33">
        <v>7.9042584593633447E-2</v>
      </c>
      <c r="L90" s="33">
        <v>6.8553238182861423E-2</v>
      </c>
      <c r="M90" s="31">
        <f>AVERAGE(F90:L90)</f>
        <v>6.6380236859307537E-2</v>
      </c>
      <c r="Q90" s="114" t="s">
        <v>51</v>
      </c>
      <c r="R90" s="2" t="s">
        <v>136</v>
      </c>
      <c r="S90" s="32"/>
      <c r="T90" s="32"/>
      <c r="U90" s="33">
        <v>3.7008442221130755E-2</v>
      </c>
      <c r="V90" s="33">
        <v>5.2082819636959057E-2</v>
      </c>
      <c r="W90" s="33">
        <v>6.5973007294943584E-2</v>
      </c>
      <c r="X90" s="33">
        <v>7.1990152684227843E-2</v>
      </c>
      <c r="Y90" s="33">
        <v>7.3356634822588154E-2</v>
      </c>
      <c r="Z90" s="33">
        <v>6.9938491418989848E-2</v>
      </c>
      <c r="AA90" s="33">
        <v>7.4319858847264636E-2</v>
      </c>
      <c r="AB90" s="31">
        <f>AVERAGE(S90:AA90)</f>
        <v>6.3524200989443419E-2</v>
      </c>
    </row>
    <row r="91" spans="2:28" x14ac:dyDescent="0.25">
      <c r="B91" s="115"/>
      <c r="C91" s="2" t="s">
        <v>135</v>
      </c>
      <c r="D91" s="32"/>
      <c r="E91" s="33">
        <v>4.9415709839051351E-2</v>
      </c>
      <c r="F91" s="33">
        <v>6.2595843110241162E-2</v>
      </c>
      <c r="G91" s="33">
        <v>7.3645672372266588E-2</v>
      </c>
      <c r="H91" s="33">
        <v>9.9906012930092741E-2</v>
      </c>
      <c r="I91" s="33">
        <v>9.9542299891003092E-2</v>
      </c>
      <c r="J91" s="33">
        <v>9.3931829015531002E-2</v>
      </c>
      <c r="K91" s="33">
        <v>8.424250806608477E-2</v>
      </c>
      <c r="L91" s="33">
        <v>5.7273954675489222E-2</v>
      </c>
      <c r="M91" s="31">
        <f t="shared" ref="M91:M101" si="80">AVERAGE(F91:L91)</f>
        <v>8.1591160008672642E-2</v>
      </c>
      <c r="Q91" s="115"/>
      <c r="R91" s="2" t="s">
        <v>135</v>
      </c>
      <c r="S91" s="32"/>
      <c r="T91" s="33">
        <v>3.3457892529963659E-2</v>
      </c>
      <c r="U91" s="33">
        <v>6.5173338224147656E-2</v>
      </c>
      <c r="V91" s="33">
        <v>8.7526353851138425E-2</v>
      </c>
      <c r="W91" s="33">
        <v>0.10500508269791675</v>
      </c>
      <c r="X91" s="33">
        <v>0.1075789226417327</v>
      </c>
      <c r="Y91" s="33">
        <v>9.2014322871145901E-2</v>
      </c>
      <c r="Z91" s="33">
        <v>9.6976007699214883E-2</v>
      </c>
      <c r="AA91" s="33">
        <v>5.8038554766937062E-2</v>
      </c>
      <c r="AB91" s="31">
        <f t="shared" ref="AB91:AB101" si="81">AVERAGE(S91:AA91)</f>
        <v>8.0721309410274639E-2</v>
      </c>
    </row>
    <row r="92" spans="2:28" x14ac:dyDescent="0.25">
      <c r="B92" s="115"/>
      <c r="C92" s="15" t="s">
        <v>137</v>
      </c>
      <c r="D92" s="33">
        <v>6.035697992677605E-2</v>
      </c>
      <c r="E92" s="33">
        <v>9.1146371374233731E-2</v>
      </c>
      <c r="F92" s="33">
        <v>9.3598228811676482E-2</v>
      </c>
      <c r="G92" s="33">
        <v>9.6294192064080908E-2</v>
      </c>
      <c r="H92" s="33">
        <v>0.10037728673821976</v>
      </c>
      <c r="I92" s="33">
        <v>7.7662288940242408E-2</v>
      </c>
      <c r="J92" s="33">
        <v>6.2262620207990609E-2</v>
      </c>
      <c r="K92" s="33">
        <v>4.0501773455145433E-2</v>
      </c>
      <c r="L92" s="32"/>
      <c r="M92" s="31">
        <f t="shared" si="80"/>
        <v>7.8449398369559262E-2</v>
      </c>
      <c r="Q92" s="115"/>
      <c r="R92" s="15" t="s">
        <v>137</v>
      </c>
      <c r="S92" s="33">
        <v>6.5268765023312955E-2</v>
      </c>
      <c r="T92" s="33">
        <v>0.10649948986589777</v>
      </c>
      <c r="U92" s="33">
        <v>9.387928974998952E-2</v>
      </c>
      <c r="V92" s="33">
        <v>0.10573371317030592</v>
      </c>
      <c r="W92" s="33">
        <v>0.10514298279762914</v>
      </c>
      <c r="X92" s="33">
        <v>8.9135163151629684E-2</v>
      </c>
      <c r="Y92" s="33">
        <v>6.3373532930882409E-2</v>
      </c>
      <c r="Z92" s="33">
        <v>2.6796975608970722E-2</v>
      </c>
      <c r="AA92" s="32"/>
      <c r="AB92" s="31">
        <f t="shared" si="81"/>
        <v>8.1978739037327275E-2</v>
      </c>
    </row>
    <row r="93" spans="2:28" x14ac:dyDescent="0.25">
      <c r="B93" s="116"/>
      <c r="C93" s="15" t="s">
        <v>138</v>
      </c>
      <c r="D93" s="33">
        <v>7.2123181186113522E-2</v>
      </c>
      <c r="E93" s="33">
        <v>8.7864612807489695E-2</v>
      </c>
      <c r="F93" s="33">
        <v>8.6234749327350854E-2</v>
      </c>
      <c r="G93" s="33">
        <v>7.5900816611187485E-2</v>
      </c>
      <c r="H93" s="33">
        <v>6.458403799517555E-2</v>
      </c>
      <c r="I93" s="33">
        <v>5.4620969693779227E-2</v>
      </c>
      <c r="J93" s="33">
        <v>4.2819790141807347E-2</v>
      </c>
      <c r="K93" s="32"/>
      <c r="L93" s="32"/>
      <c r="M93" s="31">
        <f t="shared" si="80"/>
        <v>6.483207275386009E-2</v>
      </c>
      <c r="Q93" s="116"/>
      <c r="R93" s="15" t="s">
        <v>138</v>
      </c>
      <c r="S93" s="33">
        <v>8.1640992246308025E-2</v>
      </c>
      <c r="T93" s="33">
        <v>7.9084640906227882E-2</v>
      </c>
      <c r="U93" s="33">
        <v>8.5984193018981345E-2</v>
      </c>
      <c r="V93" s="33">
        <v>7.1422172082336977E-2</v>
      </c>
      <c r="W93" s="33">
        <v>6.6388222979791842E-2</v>
      </c>
      <c r="X93" s="33">
        <v>5.2594730967538285E-2</v>
      </c>
      <c r="Y93" s="33">
        <v>3.4629437589076301E-2</v>
      </c>
      <c r="Z93" s="32"/>
      <c r="AA93" s="32"/>
      <c r="AB93" s="31">
        <f t="shared" si="81"/>
        <v>6.7392055684322952E-2</v>
      </c>
    </row>
    <row r="94" spans="2:28" x14ac:dyDescent="0.25">
      <c r="B94" s="114" t="s">
        <v>53</v>
      </c>
      <c r="C94" s="2" t="s">
        <v>136</v>
      </c>
      <c r="D94" s="32"/>
      <c r="E94" s="32"/>
      <c r="F94" s="33">
        <v>3.9083929758692168E-2</v>
      </c>
      <c r="G94" s="33">
        <v>5.1252962571864361E-2</v>
      </c>
      <c r="H94" s="33">
        <v>5.98629981618366E-2</v>
      </c>
      <c r="I94" s="33">
        <v>7.4364934099886579E-2</v>
      </c>
      <c r="J94" s="33">
        <v>7.4844029879932744E-2</v>
      </c>
      <c r="K94" s="33">
        <v>7.6584418631937115E-2</v>
      </c>
      <c r="L94" s="33">
        <v>5.4335327936172705E-2</v>
      </c>
      <c r="M94" s="31">
        <f t="shared" si="80"/>
        <v>6.1475514434331746E-2</v>
      </c>
      <c r="Q94" s="114" t="s">
        <v>53</v>
      </c>
      <c r="R94" s="2" t="s">
        <v>136</v>
      </c>
      <c r="S94" s="32"/>
      <c r="T94" s="32"/>
      <c r="U94" s="33">
        <v>2.8756598745903521E-2</v>
      </c>
      <c r="V94" s="33">
        <v>4.6141274198579073E-2</v>
      </c>
      <c r="W94" s="33">
        <v>5.9440941659025817E-2</v>
      </c>
      <c r="X94" s="33">
        <v>6.5279189904894952E-2</v>
      </c>
      <c r="Y94" s="33">
        <v>6.7379002793124837E-2</v>
      </c>
      <c r="Z94" s="33">
        <v>6.7357560231266156E-2</v>
      </c>
      <c r="AA94" s="33">
        <v>5.7414933823106001E-2</v>
      </c>
      <c r="AB94" s="31">
        <f t="shared" si="81"/>
        <v>5.5967071622271485E-2</v>
      </c>
    </row>
    <row r="95" spans="2:28" x14ac:dyDescent="0.25">
      <c r="B95" s="115"/>
      <c r="C95" s="2" t="s">
        <v>135</v>
      </c>
      <c r="D95" s="32"/>
      <c r="E95" s="33">
        <v>3.7347451992647343E-2</v>
      </c>
      <c r="F95" s="33">
        <v>4.6622355195744841E-2</v>
      </c>
      <c r="G95" s="33">
        <v>5.7004067425397931E-2</v>
      </c>
      <c r="H95" s="33">
        <v>7.5954749892447881E-2</v>
      </c>
      <c r="I95" s="33">
        <v>7.9382729086002579E-2</v>
      </c>
      <c r="J95" s="33">
        <v>7.893296570065314E-2</v>
      </c>
      <c r="K95" s="33">
        <v>5.4112401736477758E-2</v>
      </c>
      <c r="L95" s="33">
        <v>4.3056044428800504E-2</v>
      </c>
      <c r="M95" s="31">
        <f t="shared" si="80"/>
        <v>6.2152187637932087E-2</v>
      </c>
      <c r="Q95" s="115"/>
      <c r="R95" s="2" t="s">
        <v>135</v>
      </c>
      <c r="S95" s="32"/>
      <c r="T95" s="33">
        <v>2.191012599593405E-2</v>
      </c>
      <c r="U95" s="33">
        <v>4.127671549121871E-2</v>
      </c>
      <c r="V95" s="33">
        <v>5.6582281748230684E-2</v>
      </c>
      <c r="W95" s="33">
        <v>6.7472485927988601E-2</v>
      </c>
      <c r="X95" s="33">
        <v>7.4854912213494162E-2</v>
      </c>
      <c r="Y95" s="33">
        <v>6.997485851628206E-2</v>
      </c>
      <c r="Z95" s="33">
        <v>5.7442210765906249E-2</v>
      </c>
      <c r="AA95" s="33">
        <v>4.1133629742778427E-2</v>
      </c>
      <c r="AB95" s="31">
        <f t="shared" si="81"/>
        <v>5.3830902550229126E-2</v>
      </c>
    </row>
    <row r="96" spans="2:28" x14ac:dyDescent="0.25">
      <c r="B96" s="115"/>
      <c r="C96" s="15" t="s">
        <v>137</v>
      </c>
      <c r="D96" s="33">
        <v>4.2574993155774579E-2</v>
      </c>
      <c r="E96" s="33">
        <v>6.2358715632210883E-2</v>
      </c>
      <c r="F96" s="33">
        <v>7.7624740897180189E-2</v>
      </c>
      <c r="G96" s="33">
        <v>7.9652587117212237E-2</v>
      </c>
      <c r="H96" s="33">
        <v>7.6426023700574913E-2</v>
      </c>
      <c r="I96" s="33">
        <v>5.7502718135241895E-2</v>
      </c>
      <c r="J96" s="33">
        <v>4.7263756893112754E-2</v>
      </c>
      <c r="K96" s="33">
        <v>3.8043607493449094E-2</v>
      </c>
      <c r="L96" s="32"/>
      <c r="M96" s="31">
        <f t="shared" si="80"/>
        <v>6.2752239039461852E-2</v>
      </c>
      <c r="Q96" s="115"/>
      <c r="R96" s="15" t="s">
        <v>137</v>
      </c>
      <c r="S96" s="33">
        <v>4.1032098900133054E-2</v>
      </c>
      <c r="T96" s="33">
        <v>6.9177357712858656E-2</v>
      </c>
      <c r="U96" s="33">
        <v>6.9982667017060574E-2</v>
      </c>
      <c r="V96" s="33">
        <v>7.4789641067398188E-2</v>
      </c>
      <c r="W96" s="33">
        <v>6.7610386027700975E-2</v>
      </c>
      <c r="X96" s="33">
        <v>5.6411152723391145E-2</v>
      </c>
      <c r="Y96" s="33">
        <v>4.1334068576018561E-2</v>
      </c>
      <c r="Z96" s="33">
        <v>2.4216044421247047E-2</v>
      </c>
      <c r="AA96" s="32"/>
      <c r="AB96" s="31">
        <f t="shared" si="81"/>
        <v>5.5569177055726025E-2</v>
      </c>
    </row>
    <row r="97" spans="2:28" x14ac:dyDescent="0.25">
      <c r="B97" s="116"/>
      <c r="C97" s="15" t="s">
        <v>138</v>
      </c>
      <c r="D97" s="33">
        <v>5.4341194415112051E-2</v>
      </c>
      <c r="E97" s="33">
        <v>7.579635496108568E-2</v>
      </c>
      <c r="F97" s="33">
        <v>8.0323321209276849E-2</v>
      </c>
      <c r="G97" s="33">
        <v>7.4697367906449208E-2</v>
      </c>
      <c r="H97" s="33">
        <v>6.0799679299151324E-2</v>
      </c>
      <c r="I97" s="33">
        <v>5.1043724823027881E-2</v>
      </c>
      <c r="J97" s="33">
        <v>3.9639289764949751E-2</v>
      </c>
      <c r="K97" s="32"/>
      <c r="L97" s="32"/>
      <c r="M97" s="31">
        <f t="shared" si="80"/>
        <v>6.1300676600571001E-2</v>
      </c>
      <c r="Q97" s="116"/>
      <c r="R97" s="15" t="s">
        <v>138</v>
      </c>
      <c r="S97" s="33">
        <v>5.7404326123128124E-2</v>
      </c>
      <c r="T97" s="33">
        <v>6.7536874372198255E-2</v>
      </c>
      <c r="U97" s="33">
        <v>7.7732349543754103E-2</v>
      </c>
      <c r="V97" s="33">
        <v>6.5480626643956999E-2</v>
      </c>
      <c r="W97" s="33">
        <v>5.9856157343874075E-2</v>
      </c>
      <c r="X97" s="33">
        <v>4.5883768188205401E-2</v>
      </c>
      <c r="Y97" s="33">
        <v>2.8651805559612994E-2</v>
      </c>
      <c r="Z97" s="32"/>
      <c r="AA97" s="32"/>
      <c r="AB97" s="31">
        <f t="shared" si="81"/>
        <v>5.7506558253532847E-2</v>
      </c>
    </row>
    <row r="98" spans="2:28" x14ac:dyDescent="0.25">
      <c r="B98" s="114" t="s">
        <v>162</v>
      </c>
      <c r="C98" s="2" t="s">
        <v>136</v>
      </c>
      <c r="D98" s="29"/>
      <c r="E98" s="29"/>
      <c r="F98" s="30">
        <f t="shared" ref="F98:L98" si="82">F90/F94</f>
        <v>1.1512495840252424</v>
      </c>
      <c r="G98" s="30">
        <f t="shared" si="82"/>
        <v>1.023480568621782</v>
      </c>
      <c r="H98" s="30">
        <f t="shared" si="82"/>
        <v>1.0632169923362911</v>
      </c>
      <c r="I98" s="30">
        <f t="shared" si="82"/>
        <v>1.0481039204034848</v>
      </c>
      <c r="J98" s="30">
        <f t="shared" si="82"/>
        <v>1.0424950444539112</v>
      </c>
      <c r="K98" s="30">
        <f t="shared" si="82"/>
        <v>1.0320974684617013</v>
      </c>
      <c r="L98" s="30">
        <f t="shared" si="82"/>
        <v>1.2616697236720535</v>
      </c>
      <c r="M98" s="31">
        <f t="shared" si="80"/>
        <v>1.0889019002820668</v>
      </c>
      <c r="Q98" s="114" t="s">
        <v>162</v>
      </c>
      <c r="R98" s="2" t="s">
        <v>136</v>
      </c>
      <c r="S98" s="29"/>
      <c r="T98" s="29"/>
      <c r="U98" s="30">
        <f t="shared" ref="U98:AA98" si="83">U90/U94</f>
        <v>1.286954780297261</v>
      </c>
      <c r="V98" s="30">
        <f t="shared" si="83"/>
        <v>1.1287685600707351</v>
      </c>
      <c r="W98" s="30">
        <f t="shared" si="83"/>
        <v>1.1098916917128938</v>
      </c>
      <c r="X98" s="30">
        <f t="shared" si="83"/>
        <v>1.102804014405051</v>
      </c>
      <c r="Y98" s="30">
        <f t="shared" si="83"/>
        <v>1.08871654048987</v>
      </c>
      <c r="Z98" s="30">
        <f t="shared" si="83"/>
        <v>1.0383168745848617</v>
      </c>
      <c r="AA98" s="30">
        <f t="shared" si="83"/>
        <v>1.2944342856205719</v>
      </c>
      <c r="AB98" s="31">
        <f t="shared" si="81"/>
        <v>1.1499838210258919</v>
      </c>
    </row>
    <row r="99" spans="2:28" x14ac:dyDescent="0.25">
      <c r="B99" s="115"/>
      <c r="C99" s="2" t="s">
        <v>135</v>
      </c>
      <c r="D99" s="29"/>
      <c r="E99" s="30">
        <f t="shared" ref="E99:L99" si="84">E91/E95</f>
        <v>1.3231347040429935</v>
      </c>
      <c r="F99" s="30">
        <f t="shared" si="84"/>
        <v>1.3426143498635221</v>
      </c>
      <c r="G99" s="30">
        <f t="shared" si="84"/>
        <v>1.2919371493735561</v>
      </c>
      <c r="H99" s="30">
        <f t="shared" si="84"/>
        <v>1.3153359476735809</v>
      </c>
      <c r="I99" s="30">
        <f t="shared" si="84"/>
        <v>1.2539541161801051</v>
      </c>
      <c r="J99" s="30">
        <f t="shared" si="84"/>
        <v>1.1900202682331718</v>
      </c>
      <c r="K99" s="30">
        <f t="shared" si="84"/>
        <v>1.5568059328864714</v>
      </c>
      <c r="L99" s="30">
        <f t="shared" si="84"/>
        <v>1.3302186820761048</v>
      </c>
      <c r="M99" s="31">
        <f>AVERAGE(E99:L99)</f>
        <v>1.3255026437911881</v>
      </c>
      <c r="Q99" s="115"/>
      <c r="R99" s="2" t="s">
        <v>135</v>
      </c>
      <c r="S99" s="29"/>
      <c r="T99" s="30">
        <f t="shared" ref="T99:AA99" si="85">T91/T95</f>
        <v>1.5270515804506362</v>
      </c>
      <c r="U99" s="30">
        <f t="shared" si="85"/>
        <v>1.5789371186283647</v>
      </c>
      <c r="V99" s="30">
        <f t="shared" si="85"/>
        <v>1.5468862539088988</v>
      </c>
      <c r="W99" s="30">
        <f t="shared" si="85"/>
        <v>1.5562652132009125</v>
      </c>
      <c r="X99" s="30">
        <f t="shared" si="85"/>
        <v>1.4371658380268511</v>
      </c>
      <c r="Y99" s="30">
        <f t="shared" si="85"/>
        <v>1.3149626140328043</v>
      </c>
      <c r="Z99" s="30">
        <f t="shared" si="85"/>
        <v>1.6882359924206327</v>
      </c>
      <c r="AA99" s="30">
        <f t="shared" si="85"/>
        <v>1.4109757667842704</v>
      </c>
      <c r="AB99" s="31">
        <f t="shared" si="81"/>
        <v>1.5075600471816715</v>
      </c>
    </row>
    <row r="100" spans="2:28" x14ac:dyDescent="0.25">
      <c r="B100" s="115"/>
      <c r="C100" s="15" t="s">
        <v>137</v>
      </c>
      <c r="D100" s="30">
        <f t="shared" ref="D100:K100" si="86">D92/D96</f>
        <v>1.4176627041592289</v>
      </c>
      <c r="E100" s="30">
        <f t="shared" si="86"/>
        <v>1.4616460658332229</v>
      </c>
      <c r="F100" s="30">
        <f t="shared" si="86"/>
        <v>1.2057783089499052</v>
      </c>
      <c r="G100" s="30">
        <f t="shared" si="86"/>
        <v>1.2089273625523278</v>
      </c>
      <c r="H100" s="30">
        <f t="shared" si="86"/>
        <v>1.3133914585361932</v>
      </c>
      <c r="I100" s="30">
        <f t="shared" si="86"/>
        <v>1.3505846585823436</v>
      </c>
      <c r="J100" s="30">
        <f t="shared" si="86"/>
        <v>1.3173438655923579</v>
      </c>
      <c r="K100" s="30">
        <f t="shared" si="86"/>
        <v>1.0646144286426995</v>
      </c>
      <c r="L100" s="29"/>
      <c r="M100" s="31">
        <f>AVERAGE(D100:K100)</f>
        <v>1.2924936066060349</v>
      </c>
      <c r="Q100" s="115"/>
      <c r="R100" s="15" t="s">
        <v>137</v>
      </c>
      <c r="S100" s="30">
        <f t="shared" ref="S100:Z100" si="87">S92/S96</f>
        <v>1.5906757580734265</v>
      </c>
      <c r="T100" s="30">
        <f t="shared" si="87"/>
        <v>1.5395136990914831</v>
      </c>
      <c r="U100" s="30">
        <f t="shared" si="87"/>
        <v>1.3414648762543353</v>
      </c>
      <c r="V100" s="30">
        <f t="shared" si="87"/>
        <v>1.4137481028291319</v>
      </c>
      <c r="W100" s="30">
        <f t="shared" si="87"/>
        <v>1.5551306385760097</v>
      </c>
      <c r="X100" s="30">
        <f t="shared" si="87"/>
        <v>1.5800982403018575</v>
      </c>
      <c r="Y100" s="30">
        <f t="shared" si="87"/>
        <v>1.5332033626046393</v>
      </c>
      <c r="Z100" s="30">
        <f t="shared" si="87"/>
        <v>1.1065793877326711</v>
      </c>
      <c r="AA100" s="29"/>
      <c r="AB100" s="31">
        <f t="shared" si="81"/>
        <v>1.4575517581829445</v>
      </c>
    </row>
    <row r="101" spans="2:28" x14ac:dyDescent="0.25">
      <c r="B101" s="116"/>
      <c r="C101" s="15" t="s">
        <v>138</v>
      </c>
      <c r="D101" s="30">
        <f t="shared" ref="D101:J101" si="88">D93/D97</f>
        <v>1.3272284859100627</v>
      </c>
      <c r="E101" s="30">
        <f t="shared" si="88"/>
        <v>1.159219501420615</v>
      </c>
      <c r="F101" s="30">
        <f t="shared" si="88"/>
        <v>1.0735954144957751</v>
      </c>
      <c r="G101" s="30">
        <f t="shared" si="88"/>
        <v>1.016110992106783</v>
      </c>
      <c r="H101" s="30">
        <f t="shared" si="88"/>
        <v>1.0622430700235133</v>
      </c>
      <c r="I101" s="30">
        <f t="shared" si="88"/>
        <v>1.0700819715479992</v>
      </c>
      <c r="J101" s="30">
        <f t="shared" si="88"/>
        <v>1.080236058610462</v>
      </c>
      <c r="K101" s="29"/>
      <c r="L101" s="29"/>
      <c r="M101" s="31">
        <f t="shared" si="80"/>
        <v>1.0604535013569065</v>
      </c>
      <c r="Q101" s="116"/>
      <c r="R101" s="15" t="s">
        <v>138</v>
      </c>
      <c r="S101" s="30">
        <f t="shared" ref="S101:Y101" si="89">S93/S97</f>
        <v>1.4222097489864092</v>
      </c>
      <c r="T101" s="30">
        <f t="shared" si="89"/>
        <v>1.1709846160541788</v>
      </c>
      <c r="U101" s="30">
        <f t="shared" si="89"/>
        <v>1.1061571343676218</v>
      </c>
      <c r="V101" s="30">
        <f t="shared" si="89"/>
        <v>1.0907374553802978</v>
      </c>
      <c r="W101" s="30">
        <f t="shared" si="89"/>
        <v>1.1091293849418198</v>
      </c>
      <c r="X101" s="30">
        <f t="shared" si="89"/>
        <v>1.1462600619854488</v>
      </c>
      <c r="Y101" s="30">
        <f t="shared" si="89"/>
        <v>1.2086302036716756</v>
      </c>
      <c r="Z101" s="29"/>
      <c r="AA101" s="29"/>
      <c r="AB101" s="31">
        <f t="shared" si="81"/>
        <v>1.1791583721982075</v>
      </c>
    </row>
    <row r="103" spans="2:28" ht="18.75" x14ac:dyDescent="0.25">
      <c r="B103" s="105" t="s">
        <v>116</v>
      </c>
      <c r="C103" s="105"/>
      <c r="D103" s="105"/>
      <c r="E103" s="105"/>
      <c r="F103" s="105"/>
      <c r="G103" s="105"/>
      <c r="H103" s="105"/>
      <c r="I103" s="105"/>
      <c r="J103" s="105"/>
      <c r="K103" s="105"/>
      <c r="L103" s="105"/>
      <c r="M103" s="105"/>
      <c r="Q103" s="5"/>
      <c r="R103" s="5"/>
      <c r="S103" s="5"/>
      <c r="T103" s="5"/>
      <c r="U103" s="5"/>
      <c r="V103" s="5"/>
      <c r="W103" s="5"/>
      <c r="X103" s="5"/>
      <c r="Y103" s="5"/>
    </row>
    <row r="105" spans="2:28" ht="15" customHeight="1" x14ac:dyDescent="0.25">
      <c r="D105" s="119" t="s">
        <v>115</v>
      </c>
      <c r="E105" s="119"/>
      <c r="F105" s="119"/>
      <c r="G105" s="119"/>
      <c r="H105" s="119"/>
      <c r="I105" s="119"/>
      <c r="J105" s="119"/>
      <c r="K105" s="119"/>
      <c r="L105" s="119"/>
      <c r="M105" s="119"/>
      <c r="T105" s="8"/>
      <c r="U105" s="8"/>
      <c r="V105" s="8"/>
      <c r="W105" s="8"/>
      <c r="X105" s="8"/>
      <c r="Y105" s="8"/>
      <c r="Z105" s="8"/>
    </row>
    <row r="106" spans="2:28" ht="15" customHeight="1" x14ac:dyDescent="0.25">
      <c r="D106" s="18">
        <v>1</v>
      </c>
      <c r="E106" s="18">
        <v>2</v>
      </c>
      <c r="F106" s="18">
        <v>3</v>
      </c>
      <c r="G106" s="18">
        <v>4</v>
      </c>
      <c r="H106" s="18">
        <v>5</v>
      </c>
      <c r="I106" s="18">
        <v>6</v>
      </c>
      <c r="J106" s="18">
        <v>7</v>
      </c>
      <c r="K106" s="18">
        <v>8</v>
      </c>
      <c r="L106" s="18">
        <v>9</v>
      </c>
      <c r="M106" s="19" t="s">
        <v>4</v>
      </c>
      <c r="S106" s="8"/>
      <c r="T106" s="8"/>
      <c r="U106" s="8"/>
      <c r="V106" s="8"/>
      <c r="W106" s="8"/>
      <c r="X106" s="8"/>
      <c r="Y106" s="8"/>
      <c r="Z106" s="8"/>
    </row>
    <row r="107" spans="2:28" ht="15" customHeight="1" x14ac:dyDescent="0.25">
      <c r="B107" s="114" t="s">
        <v>53</v>
      </c>
      <c r="C107" s="15" t="s">
        <v>7</v>
      </c>
      <c r="D107" s="120" t="s">
        <v>92</v>
      </c>
      <c r="E107" s="121"/>
      <c r="F107" s="121"/>
      <c r="G107" s="121"/>
      <c r="H107" s="121"/>
      <c r="I107" s="121"/>
      <c r="J107" s="121"/>
      <c r="K107" s="121"/>
      <c r="L107" s="121"/>
      <c r="M107" s="122"/>
      <c r="R107" s="8"/>
      <c r="S107" s="8"/>
      <c r="T107" s="8"/>
      <c r="U107" s="8"/>
      <c r="V107" s="8"/>
      <c r="W107" s="8"/>
      <c r="X107" s="8"/>
      <c r="Y107" s="8"/>
    </row>
    <row r="108" spans="2:28" x14ac:dyDescent="0.25">
      <c r="B108" s="115"/>
      <c r="C108" s="15" t="s">
        <v>0</v>
      </c>
      <c r="D108" s="20">
        <v>23456</v>
      </c>
      <c r="E108" s="20">
        <v>34567</v>
      </c>
      <c r="F108" s="20">
        <v>45678</v>
      </c>
      <c r="G108" s="20">
        <v>23456</v>
      </c>
      <c r="H108" s="20">
        <v>34567</v>
      </c>
      <c r="I108" s="20">
        <v>45678</v>
      </c>
      <c r="J108" s="20">
        <v>23456</v>
      </c>
      <c r="K108" s="20">
        <v>34567</v>
      </c>
      <c r="L108" s="20">
        <v>45678</v>
      </c>
      <c r="M108" s="21"/>
      <c r="R108" s="8"/>
      <c r="S108" s="8"/>
      <c r="T108" s="8"/>
      <c r="U108" s="8"/>
      <c r="V108" s="8"/>
      <c r="W108" s="8"/>
      <c r="X108" s="8"/>
    </row>
    <row r="109" spans="2:28" ht="30" x14ac:dyDescent="0.25">
      <c r="B109" s="115"/>
      <c r="C109" s="15" t="s">
        <v>1</v>
      </c>
      <c r="D109" s="20" t="s">
        <v>64</v>
      </c>
      <c r="E109" s="20" t="s">
        <v>65</v>
      </c>
      <c r="F109" s="20" t="s">
        <v>66</v>
      </c>
      <c r="G109" s="20" t="s">
        <v>67</v>
      </c>
      <c r="H109" s="20" t="s">
        <v>68</v>
      </c>
      <c r="I109" s="20" t="s">
        <v>69</v>
      </c>
      <c r="J109" s="20" t="s">
        <v>70</v>
      </c>
      <c r="K109" s="20" t="s">
        <v>71</v>
      </c>
      <c r="L109" s="20" t="s">
        <v>72</v>
      </c>
      <c r="M109" s="21"/>
    </row>
    <row r="110" spans="2:28" x14ac:dyDescent="0.25">
      <c r="B110" s="115"/>
      <c r="C110" s="15" t="s">
        <v>3</v>
      </c>
      <c r="D110" s="20" t="s">
        <v>73</v>
      </c>
      <c r="E110" s="20" t="s">
        <v>74</v>
      </c>
      <c r="F110" s="20" t="s">
        <v>75</v>
      </c>
      <c r="G110" s="20" t="s">
        <v>76</v>
      </c>
      <c r="H110" s="20" t="s">
        <v>77</v>
      </c>
      <c r="I110" s="20" t="s">
        <v>78</v>
      </c>
      <c r="J110" s="20" t="s">
        <v>79</v>
      </c>
      <c r="K110" s="20" t="s">
        <v>80</v>
      </c>
      <c r="L110" s="20" t="s">
        <v>81</v>
      </c>
      <c r="M110" s="22" t="s">
        <v>52</v>
      </c>
    </row>
    <row r="111" spans="2:28" x14ac:dyDescent="0.25">
      <c r="B111" s="115"/>
      <c r="C111" s="15" t="s">
        <v>6</v>
      </c>
      <c r="D111" s="20" t="s">
        <v>82</v>
      </c>
      <c r="E111" s="20" t="s">
        <v>83</v>
      </c>
      <c r="F111" s="20" t="s">
        <v>84</v>
      </c>
      <c r="G111" s="20" t="s">
        <v>85</v>
      </c>
      <c r="H111" s="20" t="s">
        <v>86</v>
      </c>
      <c r="I111" s="20" t="s">
        <v>87</v>
      </c>
      <c r="J111" s="20" t="s">
        <v>88</v>
      </c>
      <c r="K111" s="20" t="s">
        <v>89</v>
      </c>
      <c r="L111" s="20" t="s">
        <v>90</v>
      </c>
      <c r="M111" s="22" t="s">
        <v>91</v>
      </c>
    </row>
    <row r="112" spans="2:28" x14ac:dyDescent="0.25">
      <c r="B112" s="116"/>
      <c r="C112" s="15" t="s">
        <v>2</v>
      </c>
      <c r="D112" s="126" t="s">
        <v>93</v>
      </c>
      <c r="E112" s="127"/>
      <c r="F112" s="127"/>
      <c r="G112" s="127"/>
      <c r="H112" s="127"/>
      <c r="I112" s="127"/>
      <c r="J112" s="127"/>
      <c r="K112" s="127"/>
      <c r="L112" s="127"/>
      <c r="M112" s="128"/>
    </row>
    <row r="113" spans="2:13" ht="15" customHeight="1" x14ac:dyDescent="0.25">
      <c r="B113" s="118" t="s">
        <v>132</v>
      </c>
      <c r="C113" s="15" t="s">
        <v>7</v>
      </c>
      <c r="D113" s="123" t="s">
        <v>92</v>
      </c>
      <c r="E113" s="124"/>
      <c r="F113" s="124"/>
      <c r="G113" s="124"/>
      <c r="H113" s="124"/>
      <c r="I113" s="124"/>
      <c r="J113" s="124"/>
      <c r="K113" s="124"/>
      <c r="L113" s="124"/>
      <c r="M113" s="125"/>
    </row>
    <row r="114" spans="2:13" ht="30" x14ac:dyDescent="0.25">
      <c r="B114" s="118"/>
      <c r="C114" s="15" t="s">
        <v>0</v>
      </c>
      <c r="D114" s="21"/>
      <c r="E114" s="20" t="s">
        <v>102</v>
      </c>
      <c r="F114" s="20" t="s">
        <v>103</v>
      </c>
      <c r="G114" s="20" t="s">
        <v>104</v>
      </c>
      <c r="H114" s="20" t="s">
        <v>105</v>
      </c>
      <c r="I114" s="20" t="s">
        <v>103</v>
      </c>
      <c r="J114" s="20" t="s">
        <v>104</v>
      </c>
      <c r="K114" s="20" t="s">
        <v>106</v>
      </c>
      <c r="L114" s="21"/>
      <c r="M114" s="21"/>
    </row>
    <row r="115" spans="2:13" x14ac:dyDescent="0.25">
      <c r="B115" s="118"/>
      <c r="C115" s="15" t="s">
        <v>1</v>
      </c>
      <c r="D115" s="21"/>
      <c r="E115" s="20" t="s">
        <v>108</v>
      </c>
      <c r="F115" s="20" t="s">
        <v>109</v>
      </c>
      <c r="G115" s="20" t="s">
        <v>107</v>
      </c>
      <c r="H115" s="20" t="s">
        <v>110</v>
      </c>
      <c r="I115" s="20" t="s">
        <v>111</v>
      </c>
      <c r="J115" s="20" t="s">
        <v>112</v>
      </c>
      <c r="K115" s="20" t="s">
        <v>113</v>
      </c>
      <c r="L115" s="21"/>
      <c r="M115" s="21"/>
    </row>
    <row r="116" spans="2:13" x14ac:dyDescent="0.25">
      <c r="B116" s="118"/>
      <c r="C116" s="15" t="s">
        <v>3</v>
      </c>
      <c r="D116" s="24" t="s">
        <v>94</v>
      </c>
      <c r="E116" s="24" t="s">
        <v>95</v>
      </c>
      <c r="F116" s="24" t="s">
        <v>96</v>
      </c>
      <c r="G116" s="24" t="s">
        <v>97</v>
      </c>
      <c r="H116" s="24" t="s">
        <v>98</v>
      </c>
      <c r="I116" s="24" t="s">
        <v>99</v>
      </c>
      <c r="J116" s="24" t="s">
        <v>100</v>
      </c>
      <c r="K116" s="24" t="s">
        <v>101</v>
      </c>
      <c r="L116" s="24" t="s">
        <v>114</v>
      </c>
      <c r="M116" s="21"/>
    </row>
    <row r="117" spans="2:13" x14ac:dyDescent="0.25">
      <c r="B117" s="118"/>
      <c r="C117" s="15" t="s">
        <v>2</v>
      </c>
      <c r="D117" s="126" t="s">
        <v>93</v>
      </c>
      <c r="E117" s="127"/>
      <c r="F117" s="127"/>
      <c r="G117" s="127"/>
      <c r="H117" s="127"/>
      <c r="I117" s="127"/>
      <c r="J117" s="127"/>
      <c r="K117" s="127"/>
      <c r="L117" s="128"/>
      <c r="M117" s="21"/>
    </row>
    <row r="118" spans="2:13" ht="15" customHeight="1" x14ac:dyDescent="0.25">
      <c r="B118" s="114" t="s">
        <v>167</v>
      </c>
      <c r="C118" s="2" t="s">
        <v>136</v>
      </c>
      <c r="D118" s="26"/>
      <c r="E118" s="26"/>
      <c r="F118" s="25">
        <v>1</v>
      </c>
      <c r="G118" s="25" t="s">
        <v>74</v>
      </c>
      <c r="H118" s="25" t="s">
        <v>146</v>
      </c>
      <c r="I118" s="25" t="s">
        <v>150</v>
      </c>
      <c r="J118" s="25" t="s">
        <v>155</v>
      </c>
      <c r="K118" s="25" t="s">
        <v>156</v>
      </c>
      <c r="L118" s="25" t="s">
        <v>157</v>
      </c>
      <c r="M118" s="26"/>
    </row>
    <row r="119" spans="2:13" x14ac:dyDescent="0.25">
      <c r="B119" s="115"/>
      <c r="C119" s="2" t="s">
        <v>135</v>
      </c>
      <c r="D119" s="26"/>
      <c r="E119" s="25">
        <v>1</v>
      </c>
      <c r="F119" s="25">
        <v>2</v>
      </c>
      <c r="G119" s="25" t="s">
        <v>143</v>
      </c>
      <c r="H119" s="25" t="s">
        <v>147</v>
      </c>
      <c r="I119" s="25" t="s">
        <v>151</v>
      </c>
      <c r="J119" s="25" t="s">
        <v>152</v>
      </c>
      <c r="K119" s="25" t="s">
        <v>153</v>
      </c>
      <c r="L119" s="25" t="s">
        <v>154</v>
      </c>
      <c r="M119" s="26"/>
    </row>
    <row r="120" spans="2:13" x14ac:dyDescent="0.25">
      <c r="B120" s="115"/>
      <c r="C120" s="15" t="s">
        <v>137</v>
      </c>
      <c r="D120" s="25" t="s">
        <v>133</v>
      </c>
      <c r="E120" s="25" t="s">
        <v>139</v>
      </c>
      <c r="F120" s="25" t="s">
        <v>141</v>
      </c>
      <c r="G120" s="25" t="s">
        <v>144</v>
      </c>
      <c r="H120" s="25" t="s">
        <v>148</v>
      </c>
      <c r="I120" s="25" t="s">
        <v>158</v>
      </c>
      <c r="J120" s="25">
        <v>8</v>
      </c>
      <c r="K120" s="25">
        <v>9</v>
      </c>
      <c r="L120" s="26"/>
      <c r="M120" s="26"/>
    </row>
    <row r="121" spans="2:13" x14ac:dyDescent="0.25">
      <c r="B121" s="116"/>
      <c r="C121" s="15" t="s">
        <v>138</v>
      </c>
      <c r="D121" s="25" t="s">
        <v>134</v>
      </c>
      <c r="E121" s="25" t="s">
        <v>140</v>
      </c>
      <c r="F121" s="25" t="s">
        <v>142</v>
      </c>
      <c r="G121" s="25" t="s">
        <v>145</v>
      </c>
      <c r="H121" s="25" t="s">
        <v>149</v>
      </c>
      <c r="I121" s="25" t="s">
        <v>80</v>
      </c>
      <c r="J121" s="25">
        <v>9</v>
      </c>
      <c r="K121" s="26"/>
      <c r="L121" s="26"/>
      <c r="M121" s="26"/>
    </row>
  </sheetData>
  <mergeCells count="73">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 ref="Q38:R39"/>
    <mergeCell ref="B58:B63"/>
    <mergeCell ref="Q56:R57"/>
    <mergeCell ref="Q74:R75"/>
    <mergeCell ref="B76:B81"/>
    <mergeCell ref="Q54:R54"/>
    <mergeCell ref="Q58:Q63"/>
    <mergeCell ref="Q64:Q68"/>
    <mergeCell ref="D38:O38"/>
    <mergeCell ref="B38:C39"/>
    <mergeCell ref="B82:B86"/>
    <mergeCell ref="D88:M88"/>
    <mergeCell ref="Q88:R89"/>
    <mergeCell ref="Q90:Q93"/>
    <mergeCell ref="S74:AB74"/>
    <mergeCell ref="Q76:Q81"/>
    <mergeCell ref="Q82:Q86"/>
    <mergeCell ref="S56:AB56"/>
    <mergeCell ref="B69:B72"/>
    <mergeCell ref="Q69:Q72"/>
    <mergeCell ref="O13:P13"/>
    <mergeCell ref="Q53:R53"/>
    <mergeCell ref="S22:AB22"/>
    <mergeCell ref="S38:AB38"/>
    <mergeCell ref="Q40:Q46"/>
    <mergeCell ref="Q47:Q52"/>
    <mergeCell ref="Q22:R23"/>
    <mergeCell ref="Q24:Q29"/>
    <mergeCell ref="Q30:Q34"/>
    <mergeCell ref="Q35:R35"/>
    <mergeCell ref="Q36:R36"/>
    <mergeCell ref="B40:B46"/>
    <mergeCell ref="B47:B52"/>
    <mergeCell ref="D22:O22"/>
    <mergeCell ref="D56:O56"/>
    <mergeCell ref="D74:O74"/>
    <mergeCell ref="B74:C75"/>
    <mergeCell ref="B53:C53"/>
    <mergeCell ref="B64:B68"/>
    <mergeCell ref="B54:C54"/>
    <mergeCell ref="B56:C57"/>
    <mergeCell ref="B36:C36"/>
    <mergeCell ref="B22:C23"/>
    <mergeCell ref="B35:C35"/>
    <mergeCell ref="B24:B29"/>
    <mergeCell ref="B30:B34"/>
    <mergeCell ref="B20:AB20"/>
    <mergeCell ref="B3:O4"/>
    <mergeCell ref="B2:O2"/>
    <mergeCell ref="O7:P7"/>
    <mergeCell ref="O6:Z6"/>
    <mergeCell ref="B7:C7"/>
    <mergeCell ref="B8:B12"/>
    <mergeCell ref="B13:B17"/>
    <mergeCell ref="O10:O11"/>
    <mergeCell ref="O8:O9"/>
    <mergeCell ref="B6:M6"/>
  </mergeCells>
  <conditionalFormatting sqref="D11:K11 D12:J12 E9:K9 F8:K8 L8:L9">
    <cfRule type="colorScale" priority="3">
      <colorScale>
        <cfvo type="min"/>
        <cfvo type="percentile" val="50"/>
        <cfvo type="max"/>
        <color rgb="FF63BE7B"/>
        <color rgb="FFFFEB84"/>
        <color rgb="FFF8696B"/>
      </colorScale>
    </cfRule>
  </conditionalFormatting>
  <conditionalFormatting sqref="D16:K17 M8:M9 D13:M14 M12 L15:M16">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N30" sqref="N30"/>
    </sheetView>
  </sheetViews>
  <sheetFormatPr defaultRowHeight="15" x14ac:dyDescent="0.25"/>
  <cols>
    <col min="31" max="31" width="22.28515625" bestFit="1" customWidth="1"/>
  </cols>
  <sheetData>
    <row r="2" spans="2:31" ht="18.75" x14ac:dyDescent="0.3">
      <c r="B2" s="96" t="s">
        <v>299</v>
      </c>
      <c r="C2" s="96"/>
      <c r="D2" s="96"/>
      <c r="E2" s="96"/>
      <c r="F2" s="96"/>
      <c r="G2" s="96"/>
      <c r="H2" s="96"/>
      <c r="I2" s="96"/>
      <c r="J2" s="96"/>
      <c r="K2" s="96"/>
      <c r="L2" s="96"/>
      <c r="M2" s="96"/>
      <c r="N2" s="96"/>
      <c r="O2" s="96"/>
      <c r="P2" s="96"/>
      <c r="Q2" s="96"/>
      <c r="R2" s="96"/>
      <c r="S2" s="96"/>
      <c r="T2" s="96"/>
      <c r="U2" s="96"/>
      <c r="V2" s="96"/>
    </row>
    <row r="3" spans="2:31" ht="75" customHeight="1" x14ac:dyDescent="0.25">
      <c r="B3" s="100" t="s">
        <v>308</v>
      </c>
      <c r="C3" s="100"/>
      <c r="D3" s="100"/>
      <c r="E3" s="100"/>
      <c r="F3" s="100"/>
      <c r="G3" s="100"/>
      <c r="H3" s="100"/>
      <c r="I3" s="100"/>
      <c r="J3" s="100"/>
      <c r="K3" s="100"/>
      <c r="L3" s="100"/>
      <c r="M3" s="100"/>
      <c r="N3" s="100"/>
      <c r="O3" s="100"/>
      <c r="P3" s="100"/>
      <c r="Q3" s="100"/>
      <c r="R3" s="100"/>
      <c r="S3" s="100"/>
      <c r="T3" s="100"/>
      <c r="U3" s="100"/>
      <c r="V3" s="100"/>
    </row>
    <row r="4" spans="2:31" ht="35.25" customHeight="1" x14ac:dyDescent="0.25">
      <c r="B4" s="100"/>
      <c r="C4" s="100"/>
      <c r="D4" s="100"/>
      <c r="E4" s="100"/>
      <c r="F4" s="100"/>
      <c r="G4" s="100"/>
      <c r="H4" s="100"/>
      <c r="I4" s="100"/>
      <c r="J4" s="100"/>
      <c r="K4" s="100"/>
      <c r="L4" s="100"/>
      <c r="M4" s="100"/>
      <c r="N4" s="100"/>
      <c r="O4" s="100"/>
      <c r="P4" s="100"/>
      <c r="Q4" s="100"/>
      <c r="R4" s="100"/>
      <c r="S4" s="100"/>
      <c r="T4" s="100"/>
      <c r="U4" s="100"/>
      <c r="V4" s="100"/>
    </row>
    <row r="6" spans="2:31" x14ac:dyDescent="0.25">
      <c r="B6" s="95" t="s">
        <v>44</v>
      </c>
      <c r="C6" s="95"/>
      <c r="D6" s="95"/>
      <c r="E6" s="95"/>
      <c r="F6" s="95"/>
      <c r="G6" s="95"/>
      <c r="H6" s="95"/>
      <c r="I6" s="95"/>
      <c r="J6" s="95"/>
      <c r="K6" s="95"/>
      <c r="L6" s="95"/>
      <c r="M6" s="95"/>
      <c r="N6" s="95"/>
      <c r="P6" s="95" t="s">
        <v>45</v>
      </c>
      <c r="Q6" s="95"/>
      <c r="R6" s="95"/>
      <c r="S6" s="95"/>
      <c r="T6" s="95"/>
      <c r="U6" s="95"/>
      <c r="V6" s="95"/>
      <c r="X6" s="95" t="s">
        <v>8</v>
      </c>
      <c r="Y6" s="95"/>
      <c r="Z6" s="95"/>
    </row>
    <row r="7" spans="2:31" x14ac:dyDescent="0.25">
      <c r="B7" s="117" t="s">
        <v>23</v>
      </c>
      <c r="C7" s="117" t="s">
        <v>26</v>
      </c>
      <c r="D7" s="117"/>
      <c r="E7" s="117"/>
      <c r="F7" s="117" t="s">
        <v>1</v>
      </c>
      <c r="G7" s="117"/>
      <c r="H7" s="117"/>
      <c r="I7" s="117" t="s">
        <v>3</v>
      </c>
      <c r="J7" s="117"/>
      <c r="K7" s="117"/>
      <c r="L7" s="117" t="s">
        <v>4</v>
      </c>
      <c r="M7" s="117"/>
      <c r="N7" s="117"/>
      <c r="P7" s="132" t="s">
        <v>23</v>
      </c>
      <c r="Q7" s="129" t="s">
        <v>26</v>
      </c>
      <c r="R7" s="130"/>
      <c r="S7" s="129" t="s">
        <v>1</v>
      </c>
      <c r="T7" s="130"/>
      <c r="U7" s="129" t="s">
        <v>3</v>
      </c>
      <c r="V7" s="130"/>
      <c r="X7" s="2" t="s">
        <v>19</v>
      </c>
      <c r="Y7" s="4">
        <v>296468</v>
      </c>
      <c r="Z7" s="3">
        <v>0.84173407417712676</v>
      </c>
    </row>
    <row r="8" spans="2:31" x14ac:dyDescent="0.25">
      <c r="B8" s="117"/>
      <c r="C8" s="2" t="s">
        <v>41</v>
      </c>
      <c r="D8" s="2" t="s">
        <v>43</v>
      </c>
      <c r="E8" s="2" t="s">
        <v>42</v>
      </c>
      <c r="F8" s="2" t="s">
        <v>41</v>
      </c>
      <c r="G8" s="2" t="s">
        <v>43</v>
      </c>
      <c r="H8" s="2" t="s">
        <v>42</v>
      </c>
      <c r="I8" s="2" t="s">
        <v>41</v>
      </c>
      <c r="J8" s="2" t="s">
        <v>43</v>
      </c>
      <c r="K8" s="2" t="s">
        <v>42</v>
      </c>
      <c r="L8" s="2" t="s">
        <v>41</v>
      </c>
      <c r="M8" s="2" t="s">
        <v>43</v>
      </c>
      <c r="N8" s="2" t="s">
        <v>42</v>
      </c>
      <c r="P8" s="133"/>
      <c r="Q8" s="2" t="s">
        <v>41</v>
      </c>
      <c r="R8" s="2" t="s">
        <v>42</v>
      </c>
      <c r="S8" s="2" t="s">
        <v>41</v>
      </c>
      <c r="T8" s="2" t="s">
        <v>42</v>
      </c>
      <c r="U8" s="2" t="s">
        <v>41</v>
      </c>
      <c r="V8" s="2" t="s">
        <v>42</v>
      </c>
      <c r="X8" s="2" t="s">
        <v>20</v>
      </c>
      <c r="Y8" s="4">
        <v>53179</v>
      </c>
      <c r="Z8" s="3">
        <v>0.15098619861389906</v>
      </c>
      <c r="AE8" s="80"/>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34">
        <v>0.13419913419913421</v>
      </c>
      <c r="S9" s="3">
        <v>0.35499999999999998</v>
      </c>
      <c r="T9" s="134">
        <v>0.14049586776859505</v>
      </c>
      <c r="U9" s="3">
        <v>0.26400000000000001</v>
      </c>
      <c r="V9" s="134">
        <v>0.17412935323383086</v>
      </c>
      <c r="X9" s="2" t="s">
        <v>21</v>
      </c>
      <c r="Y9" s="4">
        <v>2522</v>
      </c>
      <c r="Z9" s="3">
        <v>7.1604805074231073E-3</v>
      </c>
      <c r="AE9" s="80"/>
    </row>
    <row r="10" spans="2:31" x14ac:dyDescent="0.25">
      <c r="B10" s="7" t="s">
        <v>49</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35"/>
      <c r="S10" s="3">
        <v>0.33300000000000002</v>
      </c>
      <c r="T10" s="135"/>
      <c r="U10" s="3">
        <v>0.23699999999999999</v>
      </c>
      <c r="V10" s="135">
        <v>0.17412935323383086</v>
      </c>
      <c r="X10" s="2" t="s">
        <v>22</v>
      </c>
      <c r="Y10" s="4">
        <v>42</v>
      </c>
      <c r="Z10" s="3">
        <v>1.1924670155105888E-4</v>
      </c>
      <c r="AE10" s="80"/>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31" t="s">
        <v>48</v>
      </c>
      <c r="Q11" s="131"/>
      <c r="R11" s="131"/>
      <c r="S11" s="131"/>
      <c r="T11" s="131"/>
      <c r="U11" s="131"/>
      <c r="V11" s="131"/>
      <c r="X11" s="2" t="s">
        <v>2</v>
      </c>
      <c r="Y11" s="4">
        <v>352211</v>
      </c>
      <c r="Z11" s="3">
        <f>SUM(Z7:Z10)</f>
        <v>1</v>
      </c>
      <c r="AE11" s="80"/>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80"/>
    </row>
    <row r="13" spans="2:31" x14ac:dyDescent="0.25">
      <c r="P13" s="95" t="s">
        <v>296</v>
      </c>
      <c r="Q13" s="95"/>
      <c r="R13" s="95"/>
      <c r="S13" s="95"/>
      <c r="T13" s="95"/>
      <c r="U13" s="95"/>
      <c r="V13" s="95"/>
      <c r="X13" s="97" t="s">
        <v>339</v>
      </c>
      <c r="Y13" s="98"/>
      <c r="Z13" s="98"/>
      <c r="AA13" s="98"/>
      <c r="AB13" s="99"/>
      <c r="AE13" s="80"/>
    </row>
    <row r="14" spans="2:31" x14ac:dyDescent="0.25">
      <c r="B14" s="95" t="s">
        <v>46</v>
      </c>
      <c r="C14" s="95"/>
      <c r="D14" s="95"/>
      <c r="E14" s="95"/>
      <c r="F14" s="95"/>
      <c r="G14" s="95"/>
      <c r="H14" s="95"/>
      <c r="I14" s="95"/>
      <c r="J14" s="95"/>
      <c r="K14" s="95"/>
      <c r="L14" s="95"/>
      <c r="M14" s="95"/>
      <c r="N14" s="95"/>
      <c r="P14" s="140" t="s">
        <v>23</v>
      </c>
      <c r="Q14" s="140"/>
      <c r="R14" s="2">
        <v>4</v>
      </c>
      <c r="S14" s="2">
        <v>6</v>
      </c>
      <c r="T14" s="2">
        <v>8</v>
      </c>
      <c r="U14" s="2">
        <v>10</v>
      </c>
      <c r="V14" s="2">
        <v>12</v>
      </c>
      <c r="X14" s="2" t="s">
        <v>23</v>
      </c>
      <c r="Y14" s="2">
        <v>4</v>
      </c>
      <c r="Z14" s="2">
        <v>8</v>
      </c>
      <c r="AA14" s="2">
        <v>12</v>
      </c>
      <c r="AB14" s="2">
        <v>16</v>
      </c>
      <c r="AE14" s="80"/>
    </row>
    <row r="15" spans="2:31" x14ac:dyDescent="0.25">
      <c r="B15" s="117" t="s">
        <v>23</v>
      </c>
      <c r="C15" s="117" t="s">
        <v>26</v>
      </c>
      <c r="D15" s="117"/>
      <c r="E15" s="117"/>
      <c r="F15" s="117" t="s">
        <v>1</v>
      </c>
      <c r="G15" s="117"/>
      <c r="H15" s="117"/>
      <c r="I15" s="117" t="s">
        <v>3</v>
      </c>
      <c r="J15" s="117"/>
      <c r="K15" s="117"/>
      <c r="L15" s="117" t="s">
        <v>4</v>
      </c>
      <c r="M15" s="117"/>
      <c r="N15" s="117"/>
      <c r="P15" s="140" t="s">
        <v>26</v>
      </c>
      <c r="Q15" s="140"/>
      <c r="R15" s="45">
        <v>0.83783783783783783</v>
      </c>
      <c r="S15" s="45">
        <v>0.75206611570247939</v>
      </c>
      <c r="T15" s="45">
        <v>0.72558139534883725</v>
      </c>
      <c r="U15" s="45">
        <v>0.67355371900826444</v>
      </c>
      <c r="V15" s="45">
        <v>0.56497175141242939</v>
      </c>
      <c r="X15" s="2" t="s">
        <v>44</v>
      </c>
      <c r="Y15" s="70">
        <v>0.6515772115538061</v>
      </c>
      <c r="Z15" s="70">
        <v>0.52158894645941278</v>
      </c>
      <c r="AA15" s="70">
        <v>0.39038068219304611</v>
      </c>
      <c r="AB15" s="70">
        <v>0.2261380323054332</v>
      </c>
      <c r="AE15" s="80"/>
    </row>
    <row r="16" spans="2:31" x14ac:dyDescent="0.25">
      <c r="B16" s="117"/>
      <c r="C16" s="2" t="s">
        <v>41</v>
      </c>
      <c r="D16" s="2" t="s">
        <v>43</v>
      </c>
      <c r="E16" s="2" t="s">
        <v>42</v>
      </c>
      <c r="F16" s="2" t="s">
        <v>41</v>
      </c>
      <c r="G16" s="2" t="s">
        <v>43</v>
      </c>
      <c r="H16" s="2" t="s">
        <v>42</v>
      </c>
      <c r="I16" s="2" t="s">
        <v>41</v>
      </c>
      <c r="J16" s="2" t="s">
        <v>43</v>
      </c>
      <c r="K16" s="2" t="s">
        <v>42</v>
      </c>
      <c r="L16" s="2" t="s">
        <v>41</v>
      </c>
      <c r="M16" s="2" t="s">
        <v>43</v>
      </c>
      <c r="N16" s="2" t="s">
        <v>42</v>
      </c>
      <c r="P16" s="140" t="s">
        <v>1</v>
      </c>
      <c r="Q16" s="140"/>
      <c r="R16" s="45">
        <v>0.71511627906976749</v>
      </c>
      <c r="S16" s="45">
        <v>0.6541710665258712</v>
      </c>
      <c r="T16" s="45">
        <v>0.59143710587454368</v>
      </c>
      <c r="U16" s="45">
        <v>0.51777916406737368</v>
      </c>
      <c r="V16" s="45">
        <v>0.45178640030733769</v>
      </c>
      <c r="X16" s="2" t="s">
        <v>46</v>
      </c>
      <c r="Y16" s="70">
        <v>0.50607287449392713</v>
      </c>
      <c r="Z16" s="70">
        <v>0.44430950728660651</v>
      </c>
      <c r="AA16" s="70">
        <v>0.37506404782237401</v>
      </c>
      <c r="AB16" s="70">
        <v>0.20315236427320491</v>
      </c>
      <c r="AE16" s="80"/>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140" t="s">
        <v>3</v>
      </c>
      <c r="Q17" s="140"/>
      <c r="R17" s="45">
        <v>0.5516888433981576</v>
      </c>
      <c r="S17" s="45">
        <v>0.50159744408945683</v>
      </c>
      <c r="T17" s="45">
        <v>0.41858574911947982</v>
      </c>
      <c r="U17" s="45">
        <v>0.36750130412102244</v>
      </c>
      <c r="V17" s="45">
        <v>0.30217669654289375</v>
      </c>
      <c r="X17" s="2" t="s">
        <v>45</v>
      </c>
      <c r="Y17" s="70">
        <v>0.33333333333333331</v>
      </c>
      <c r="Z17" s="70">
        <v>0.31073446327683618</v>
      </c>
      <c r="AA17" s="70">
        <v>0.30769230769230771</v>
      </c>
      <c r="AB17" s="70">
        <v>0.19696969696969696</v>
      </c>
      <c r="AE17" s="80"/>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140" t="s">
        <v>212</v>
      </c>
      <c r="Q18" s="140"/>
      <c r="R18" s="45">
        <f>R15*('Wait Distribution'!$L6+'Wait Distribution'!$Q6)+R16*('Wait Distribution'!$M6)+'Riichi Winrate'!R17*('Wait Distribution'!$O6+'Wait Distribution'!$P6+'Wait Distribution'!$N6)</f>
        <v>0.63332930830345457</v>
      </c>
      <c r="S18" s="45">
        <f>S15*('Wait Distribution'!$L6+'Wait Distribution'!$Q6)+S16*('Wait Distribution'!$M6)+'Riichi Winrate'!S17*('Wait Distribution'!$O6+'Wait Distribution'!$P6+'Wait Distribution'!$N6)</f>
        <v>0.57713648292912034</v>
      </c>
      <c r="T18" s="45">
        <f>T15*('Wait Distribution'!$L6+'Wait Distribution'!$Q6)+T16*('Wait Distribution'!$M6)+'Riichi Winrate'!T17*('Wait Distribution'!$O6+'Wait Distribution'!$P6+'Wait Distribution'!$N6)</f>
        <v>0.50502955388445281</v>
      </c>
      <c r="U18" s="45">
        <f>U15*('Wait Distribution'!$L6+'Wait Distribution'!$Q6)+U16*('Wait Distribution'!$M6)+'Riichi Winrate'!U17*('Wait Distribution'!$O6+'Wait Distribution'!$P6+'Wait Distribution'!$N6)</f>
        <v>0.44423737301494104</v>
      </c>
      <c r="V18" s="45">
        <f>V15*('Wait Distribution'!$L6+'Wait Distribution'!$Q6)+V16*('Wait Distribution'!$M6)+'Riichi Winrate'!V17*('Wait Distribution'!$O6+'Wait Distribution'!$P6+'Wait Distribution'!$N6)</f>
        <v>0.37685026192503018</v>
      </c>
      <c r="X18" t="s">
        <v>340</v>
      </c>
      <c r="AE18" s="80"/>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155" t="s">
        <v>329</v>
      </c>
      <c r="C21" s="156"/>
      <c r="D21" s="156"/>
      <c r="E21" s="156"/>
      <c r="F21" s="157"/>
      <c r="L21" s="141" t="s">
        <v>311</v>
      </c>
      <c r="M21" s="141"/>
      <c r="N21" s="141"/>
      <c r="O21" s="141"/>
      <c r="P21" s="141"/>
      <c r="R21" s="141" t="s">
        <v>301</v>
      </c>
      <c r="S21" s="141"/>
      <c r="T21" s="141"/>
      <c r="U21" s="141"/>
      <c r="V21" s="141"/>
      <c r="X21" s="141" t="s">
        <v>304</v>
      </c>
      <c r="Y21" s="141"/>
      <c r="Z21" s="141"/>
      <c r="AA21" s="141"/>
      <c r="AB21" s="141"/>
    </row>
    <row r="22" spans="2:31" x14ac:dyDescent="0.25">
      <c r="B22" s="148" t="s">
        <v>23</v>
      </c>
      <c r="C22" s="148"/>
      <c r="D22" s="2">
        <v>8</v>
      </c>
      <c r="E22" s="2">
        <v>12</v>
      </c>
      <c r="F22" s="2">
        <v>16</v>
      </c>
      <c r="L22" s="148" t="s">
        <v>23</v>
      </c>
      <c r="M22" s="148"/>
      <c r="N22" s="2">
        <v>8</v>
      </c>
      <c r="O22" s="2">
        <v>12</v>
      </c>
      <c r="P22" s="2">
        <v>16</v>
      </c>
      <c r="R22" s="146" t="s">
        <v>23</v>
      </c>
      <c r="S22" s="147"/>
      <c r="T22" s="2">
        <v>8</v>
      </c>
      <c r="U22" s="2">
        <v>12</v>
      </c>
      <c r="V22" s="2">
        <v>16</v>
      </c>
      <c r="X22" s="146" t="s">
        <v>23</v>
      </c>
      <c r="Y22" s="147"/>
      <c r="Z22" s="2">
        <v>8</v>
      </c>
      <c r="AA22" s="2">
        <v>12</v>
      </c>
      <c r="AB22" s="2">
        <v>16</v>
      </c>
    </row>
    <row r="23" spans="2:31" x14ac:dyDescent="0.25">
      <c r="B23" s="148" t="s">
        <v>335</v>
      </c>
      <c r="C23" s="148"/>
      <c r="D23" s="129">
        <v>5300</v>
      </c>
      <c r="E23" s="151"/>
      <c r="F23" s="130"/>
      <c r="G23" s="142" t="s">
        <v>312</v>
      </c>
      <c r="H23" s="143"/>
      <c r="L23" s="138" t="s">
        <v>309</v>
      </c>
      <c r="M23" s="139"/>
      <c r="N23" s="4">
        <v>7500</v>
      </c>
      <c r="O23" s="4">
        <v>7500</v>
      </c>
      <c r="P23" s="4">
        <v>7500</v>
      </c>
      <c r="R23" s="138" t="s">
        <v>316</v>
      </c>
      <c r="S23" s="139"/>
      <c r="T23" s="3">
        <v>0.56332541567696004</v>
      </c>
      <c r="U23" s="3">
        <v>0.47121535181236673</v>
      </c>
      <c r="V23" s="3">
        <v>0.33333333333333331</v>
      </c>
      <c r="X23" s="47" t="s">
        <v>316</v>
      </c>
      <c r="Y23" s="63"/>
      <c r="Z23" s="3">
        <v>3.4000000000000002E-2</v>
      </c>
      <c r="AA23" s="3">
        <v>0.10660980810234541</v>
      </c>
      <c r="AB23" s="3">
        <v>0.46875</v>
      </c>
    </row>
    <row r="24" spans="2:31" x14ac:dyDescent="0.25">
      <c r="B24" s="148" t="s">
        <v>325</v>
      </c>
      <c r="C24" s="148"/>
      <c r="D24" s="64">
        <f>INDEX(N23:N27,MATCH($G$24,$L23:$L27,0))</f>
        <v>5300</v>
      </c>
      <c r="E24" s="64">
        <f>INDEX(O23:O27,MATCH($G$24,$L23:$L27,0))</f>
        <v>5300</v>
      </c>
      <c r="F24" s="64">
        <f>INDEX(P23:P27,MATCH($G$24,$L23:$L27,0))</f>
        <v>5300</v>
      </c>
      <c r="G24" s="144" t="s">
        <v>310</v>
      </c>
      <c r="H24" s="145"/>
      <c r="L24" s="138" t="s">
        <v>310</v>
      </c>
      <c r="M24" s="139"/>
      <c r="N24" s="4">
        <v>5300</v>
      </c>
      <c r="O24" s="4">
        <v>5300</v>
      </c>
      <c r="P24" s="4">
        <v>5300</v>
      </c>
      <c r="R24" s="138" t="s">
        <v>314</v>
      </c>
      <c r="S24" s="139"/>
      <c r="T24" s="3">
        <v>0.48225108225108226</v>
      </c>
      <c r="U24" s="3">
        <v>0.39925904816186947</v>
      </c>
      <c r="V24" s="3">
        <v>0.2161764705882353</v>
      </c>
      <c r="X24" s="47" t="s">
        <v>314</v>
      </c>
      <c r="Y24" s="63"/>
      <c r="Z24" s="3">
        <v>4.8773448773448774E-2</v>
      </c>
      <c r="AA24" s="3">
        <v>0.14249073810202337</v>
      </c>
      <c r="AB24" s="3">
        <v>0.50147058823529411</v>
      </c>
    </row>
    <row r="25" spans="2:31" x14ac:dyDescent="0.25">
      <c r="B25" s="2" t="s">
        <v>306</v>
      </c>
      <c r="C25" s="2"/>
      <c r="D25" s="152">
        <v>1400</v>
      </c>
      <c r="E25" s="153"/>
      <c r="F25" s="154"/>
      <c r="G25" t="s">
        <v>330</v>
      </c>
      <c r="L25" s="146">
        <v>8000</v>
      </c>
      <c r="M25" s="147"/>
      <c r="N25" s="4">
        <v>8000</v>
      </c>
      <c r="O25" s="4">
        <v>8000</v>
      </c>
      <c r="P25" s="4">
        <v>8000</v>
      </c>
      <c r="R25" s="138" t="s">
        <v>315</v>
      </c>
      <c r="S25" s="139"/>
      <c r="T25" s="3">
        <v>0.31737704918032789</v>
      </c>
      <c r="U25" s="3">
        <v>0.29534005037783373</v>
      </c>
      <c r="V25" s="3">
        <v>0.13880126182965299</v>
      </c>
      <c r="X25" s="47" t="s">
        <v>315</v>
      </c>
      <c r="Y25" s="63"/>
      <c r="Z25" s="3">
        <v>9.967213114754099E-2</v>
      </c>
      <c r="AA25" s="3">
        <v>0.1857682619647355</v>
      </c>
      <c r="AB25" s="3">
        <v>0.51419558359621453</v>
      </c>
    </row>
    <row r="26" spans="2:31" x14ac:dyDescent="0.25">
      <c r="B26" s="148" t="s">
        <v>305</v>
      </c>
      <c r="C26" s="148"/>
      <c r="D26" s="129">
        <v>-1000</v>
      </c>
      <c r="E26" s="151"/>
      <c r="F26" s="130"/>
      <c r="G26" t="s">
        <v>331</v>
      </c>
      <c r="L26" s="146">
        <v>12000</v>
      </c>
      <c r="M26" s="147"/>
      <c r="N26" s="4">
        <v>12000</v>
      </c>
      <c r="O26" s="4">
        <v>12000</v>
      </c>
      <c r="P26" s="4">
        <v>12000</v>
      </c>
      <c r="R26" s="138" t="s">
        <v>4</v>
      </c>
      <c r="S26" s="139"/>
      <c r="T26" s="3">
        <v>0.43059490084985835</v>
      </c>
      <c r="U26" s="3">
        <v>0.36332179930795849</v>
      </c>
      <c r="V26" s="3">
        <v>0.18367346938775511</v>
      </c>
      <c r="X26" s="47" t="s">
        <v>4</v>
      </c>
      <c r="Y26" s="63"/>
      <c r="Z26" s="3">
        <v>4.8158640226628892E-2</v>
      </c>
      <c r="AA26" s="3">
        <v>0.13148788927335639</v>
      </c>
      <c r="AB26" s="3">
        <v>0.59183673469387754</v>
      </c>
    </row>
    <row r="27" spans="2:31" x14ac:dyDescent="0.25">
      <c r="B27" s="2" t="s">
        <v>307</v>
      </c>
      <c r="C27" s="2"/>
      <c r="D27" s="129">
        <v>-1700</v>
      </c>
      <c r="E27" s="151"/>
      <c r="F27" s="130"/>
      <c r="G27" s="62" t="s">
        <v>332</v>
      </c>
      <c r="L27" s="146" t="s">
        <v>328</v>
      </c>
      <c r="M27" s="147"/>
      <c r="N27" s="4">
        <v>7500</v>
      </c>
      <c r="O27" s="4">
        <v>8200</v>
      </c>
      <c r="P27" s="4">
        <v>9000</v>
      </c>
    </row>
    <row r="28" spans="2:31" x14ac:dyDescent="0.25">
      <c r="B28" s="148" t="s">
        <v>303</v>
      </c>
      <c r="C28" s="148"/>
      <c r="D28" s="65">
        <f>INDEX(T23:T26,MATCH($G$29,$R23:$R26,0))</f>
        <v>0.43059490084985835</v>
      </c>
      <c r="E28" s="65">
        <f>INDEX(U23:U26,MATCH($G$29,$R23:$R26,0))</f>
        <v>0.36332179930795849</v>
      </c>
      <c r="F28" s="65">
        <f>INDEX(V23:V26,MATCH($G$29,$R23:$R26,0))</f>
        <v>0.18367346938775511</v>
      </c>
      <c r="G28" s="136" t="s">
        <v>313</v>
      </c>
      <c r="H28" s="137"/>
      <c r="R28" s="141" t="s">
        <v>302</v>
      </c>
      <c r="S28" s="141"/>
      <c r="T28" s="141"/>
      <c r="U28" s="141"/>
      <c r="V28" s="141"/>
    </row>
    <row r="29" spans="2:31" x14ac:dyDescent="0.25">
      <c r="B29" s="148" t="s">
        <v>304</v>
      </c>
      <c r="C29" s="148"/>
      <c r="D29" s="65">
        <f>INDEX(Z23:Z26,MATCH($G$29,$R$23:$R$26,0))</f>
        <v>4.8158640226628892E-2</v>
      </c>
      <c r="E29" s="65">
        <f>INDEX(AA23:AA26,MATCH($G$29,$R$23:$R$26,0))</f>
        <v>0.13148788927335639</v>
      </c>
      <c r="F29" s="65">
        <f>INDEX(AB23:AB26,MATCH($G$29,$R$23:$R$26,0))</f>
        <v>0.59183673469387754</v>
      </c>
      <c r="G29" s="144" t="s">
        <v>4</v>
      </c>
      <c r="H29" s="145"/>
      <c r="L29" s="141" t="s">
        <v>333</v>
      </c>
      <c r="M29" s="141"/>
      <c r="N29" s="141"/>
      <c r="O29" s="141"/>
      <c r="R29" s="146" t="s">
        <v>23</v>
      </c>
      <c r="S29" s="147"/>
      <c r="T29" s="2">
        <v>8</v>
      </c>
      <c r="U29" s="2">
        <v>12</v>
      </c>
      <c r="V29" s="2">
        <v>16</v>
      </c>
    </row>
    <row r="30" spans="2:31" x14ac:dyDescent="0.25">
      <c r="B30" s="148" t="s">
        <v>302</v>
      </c>
      <c r="C30" s="148"/>
      <c r="D30" s="65">
        <f>INDEX(T30:T33,MATCH($G$29,$R$23:$R$26,0))</f>
        <v>0.22096317280453256</v>
      </c>
      <c r="E30" s="65">
        <f>INDEX(U30:U33,MATCH($G$29,$R$23:$R$26,0))</f>
        <v>0.19031141868512111</v>
      </c>
      <c r="F30" s="65">
        <f>INDEX(V30:V33,MATCH($G$29,$R$23:$R$26,0))</f>
        <v>7.8E-2</v>
      </c>
      <c r="G30" s="68" t="s">
        <v>319</v>
      </c>
      <c r="H30" t="s">
        <v>327</v>
      </c>
      <c r="L30" s="138" t="s">
        <v>320</v>
      </c>
      <c r="M30" s="139"/>
      <c r="N30" s="4">
        <v>3900</v>
      </c>
      <c r="O30" s="4">
        <v>5300</v>
      </c>
      <c r="R30" s="47" t="s">
        <v>316</v>
      </c>
      <c r="S30" s="63"/>
      <c r="T30" s="3">
        <v>0.123</v>
      </c>
      <c r="U30" s="3">
        <v>0.11899999999999999</v>
      </c>
      <c r="V30" s="3">
        <v>6.0999999999999999E-2</v>
      </c>
    </row>
    <row r="31" spans="2:31" x14ac:dyDescent="0.25">
      <c r="B31" s="148" t="s">
        <v>317</v>
      </c>
      <c r="C31" s="148"/>
      <c r="D31" s="65">
        <f>D30*1.4</f>
        <v>0.30934844192634559</v>
      </c>
      <c r="E31" s="65">
        <f t="shared" ref="E31:F31" si="0">E30*1.4</f>
        <v>0.26643598615916952</v>
      </c>
      <c r="F31" s="65">
        <f t="shared" si="0"/>
        <v>0.10919999999999999</v>
      </c>
      <c r="G31" s="69">
        <v>0.33</v>
      </c>
      <c r="H31" t="s">
        <v>326</v>
      </c>
      <c r="L31" s="138" t="s">
        <v>264</v>
      </c>
      <c r="M31" s="139"/>
      <c r="N31" s="4">
        <v>4900</v>
      </c>
      <c r="O31" s="4">
        <v>6800</v>
      </c>
      <c r="R31" s="47" t="s">
        <v>314</v>
      </c>
      <c r="S31" s="63"/>
      <c r="T31" s="3">
        <v>0.15930735930735931</v>
      </c>
      <c r="U31" s="3">
        <v>0.13536620119692219</v>
      </c>
      <c r="V31" s="3">
        <v>7.2058823529411759E-2</v>
      </c>
    </row>
    <row r="32" spans="2:31" x14ac:dyDescent="0.25">
      <c r="B32" s="149" t="s">
        <v>318</v>
      </c>
      <c r="C32" s="149"/>
      <c r="D32" s="66">
        <f>$D23*D28+D29*$D25-D24*D30-D24*D31*$G$31+(1-D28)*$D26</f>
        <v>68.014730878187379</v>
      </c>
      <c r="E32" s="66">
        <f>$D23*E28+E29*$D25-E24*E30-E24*E31*$G$31+(1-E28)*$D26</f>
        <v>-1.6366782006921312</v>
      </c>
      <c r="F32" s="66">
        <f>$D23*F28+F29*$D25-F24*F30-F24*F31*$G$31+(1-F28)*$D26</f>
        <v>381.32348571428554</v>
      </c>
      <c r="G32" t="s">
        <v>324</v>
      </c>
      <c r="L32" s="138" t="s">
        <v>265</v>
      </c>
      <c r="M32" s="139"/>
      <c r="N32" s="4">
        <v>6100</v>
      </c>
      <c r="O32" s="4">
        <v>8600</v>
      </c>
      <c r="R32" s="47" t="s">
        <v>315</v>
      </c>
      <c r="S32" s="63"/>
      <c r="T32" s="3">
        <v>0.21049180327868852</v>
      </c>
      <c r="U32" s="3">
        <v>0.1769521410579345</v>
      </c>
      <c r="V32" s="3">
        <v>9.7791798107255523E-2</v>
      </c>
    </row>
    <row r="33" spans="2:34" x14ac:dyDescent="0.25">
      <c r="B33" s="149" t="s">
        <v>322</v>
      </c>
      <c r="C33" s="149"/>
      <c r="D33" s="150">
        <v>0.1</v>
      </c>
      <c r="E33" s="151"/>
      <c r="F33" s="130"/>
      <c r="L33" s="138" t="s">
        <v>266</v>
      </c>
      <c r="M33" s="139"/>
      <c r="N33" s="4">
        <v>7500</v>
      </c>
      <c r="O33" s="4">
        <v>10700</v>
      </c>
      <c r="R33" s="47" t="s">
        <v>4</v>
      </c>
      <c r="S33" s="63"/>
      <c r="T33" s="3">
        <v>0.22096317280453256</v>
      </c>
      <c r="U33" s="3">
        <v>0.19031141868512111</v>
      </c>
      <c r="V33" s="3">
        <v>7.8E-2</v>
      </c>
    </row>
    <row r="34" spans="2:34" x14ac:dyDescent="0.25">
      <c r="B34" s="148" t="s">
        <v>321</v>
      </c>
      <c r="C34" s="148"/>
      <c r="D34" s="66">
        <f>(1-$D33)*D32-$D33*D24</f>
        <v>-468.78674220963137</v>
      </c>
      <c r="E34" s="66">
        <f>(1-$D33)*E32-$D33*E24</f>
        <v>-531.4730103806229</v>
      </c>
      <c r="F34" s="66">
        <f>(1-$D33)*F32-$D33*F24</f>
        <v>-186.80886285714303</v>
      </c>
      <c r="G34" t="s">
        <v>323</v>
      </c>
      <c r="L34" s="138" t="s">
        <v>267</v>
      </c>
      <c r="M34" s="139"/>
      <c r="N34" s="4">
        <v>8500</v>
      </c>
      <c r="O34" s="4">
        <v>12200</v>
      </c>
    </row>
    <row r="35" spans="2:34" x14ac:dyDescent="0.25">
      <c r="L35" s="138" t="s">
        <v>271</v>
      </c>
      <c r="M35" s="139"/>
      <c r="N35" s="4">
        <v>10100</v>
      </c>
      <c r="O35" s="4">
        <v>14700</v>
      </c>
    </row>
    <row r="36" spans="2:34" x14ac:dyDescent="0.25">
      <c r="L36" s="62" t="s">
        <v>334</v>
      </c>
    </row>
    <row r="37" spans="2:34" ht="18.75" x14ac:dyDescent="0.3">
      <c r="B37" s="67"/>
      <c r="C37" s="67"/>
      <c r="D37" s="67"/>
      <c r="E37" s="67"/>
      <c r="F37" s="67"/>
      <c r="G37" s="67"/>
      <c r="H37" s="67"/>
      <c r="I37" s="67"/>
      <c r="J37" s="67"/>
      <c r="K37" s="67"/>
      <c r="L37" s="67"/>
      <c r="M37" s="67"/>
    </row>
    <row r="38" spans="2:34" ht="18.75" x14ac:dyDescent="0.3">
      <c r="B38" s="96" t="s">
        <v>47</v>
      </c>
      <c r="C38" s="96"/>
      <c r="D38" s="96"/>
      <c r="E38" s="96"/>
      <c r="F38" s="96"/>
      <c r="G38" s="96"/>
      <c r="H38" s="96"/>
      <c r="I38" s="96"/>
      <c r="J38" s="96"/>
      <c r="K38" s="96"/>
      <c r="L38" s="96"/>
      <c r="M38" s="96"/>
      <c r="N38" s="96"/>
      <c r="O38" s="96"/>
      <c r="P38" s="96"/>
      <c r="Q38" s="96"/>
      <c r="R38" s="96"/>
      <c r="S38" s="96"/>
      <c r="T38" s="96"/>
    </row>
    <row r="40" spans="2:34" x14ac:dyDescent="0.25">
      <c r="B40" s="95" t="s">
        <v>24</v>
      </c>
      <c r="C40" s="95"/>
      <c r="D40" s="95"/>
      <c r="E40" s="95"/>
      <c r="F40" s="95"/>
      <c r="G40" s="95"/>
      <c r="I40" s="95" t="s">
        <v>25</v>
      </c>
      <c r="J40" s="95"/>
      <c r="K40" s="95"/>
      <c r="L40" s="95"/>
      <c r="M40" s="95"/>
      <c r="O40" s="95" t="s">
        <v>27</v>
      </c>
      <c r="P40" s="95"/>
      <c r="Q40" s="95"/>
      <c r="R40" s="95"/>
      <c r="S40" s="95"/>
      <c r="T40" s="95"/>
      <c r="V40" s="95" t="s">
        <v>29</v>
      </c>
      <c r="W40" s="95"/>
      <c r="X40" s="95"/>
      <c r="Y40" s="95"/>
      <c r="Z40" s="95"/>
      <c r="AA40" s="95"/>
      <c r="AC40" s="95" t="s">
        <v>28</v>
      </c>
      <c r="AD40" s="95"/>
      <c r="AE40" s="95"/>
      <c r="AF40" s="95"/>
      <c r="AG40" s="95"/>
      <c r="AH40" s="95"/>
    </row>
    <row r="41" spans="2:34" x14ac:dyDescent="0.25">
      <c r="B41" s="2" t="s">
        <v>23</v>
      </c>
      <c r="C41" s="2" t="s">
        <v>26</v>
      </c>
      <c r="D41" s="2" t="s">
        <v>1</v>
      </c>
      <c r="E41" s="2" t="s">
        <v>3</v>
      </c>
      <c r="F41" s="2" t="s">
        <v>4</v>
      </c>
      <c r="G41" s="2" t="s">
        <v>2</v>
      </c>
      <c r="I41" s="2" t="s">
        <v>23</v>
      </c>
      <c r="J41" s="2" t="s">
        <v>26</v>
      </c>
      <c r="K41" s="2" t="s">
        <v>1</v>
      </c>
      <c r="L41" s="2" t="s">
        <v>3</v>
      </c>
      <c r="M41" s="2" t="s">
        <v>4</v>
      </c>
      <c r="O41" s="2" t="s">
        <v>23</v>
      </c>
      <c r="P41" s="2" t="s">
        <v>26</v>
      </c>
      <c r="Q41" s="2" t="s">
        <v>1</v>
      </c>
      <c r="R41" s="2" t="s">
        <v>3</v>
      </c>
      <c r="S41" s="2" t="s">
        <v>4</v>
      </c>
      <c r="T41" s="2" t="s">
        <v>30</v>
      </c>
      <c r="V41" s="2" t="s">
        <v>23</v>
      </c>
      <c r="W41" s="2" t="s">
        <v>26</v>
      </c>
      <c r="X41" s="2" t="s">
        <v>1</v>
      </c>
      <c r="Y41" s="2" t="s">
        <v>3</v>
      </c>
      <c r="Z41" s="2" t="s">
        <v>4</v>
      </c>
      <c r="AA41" s="2" t="s">
        <v>30</v>
      </c>
      <c r="AC41" s="2" t="s">
        <v>23</v>
      </c>
      <c r="AD41" s="2" t="s">
        <v>26</v>
      </c>
      <c r="AE41" s="2" t="s">
        <v>1</v>
      </c>
      <c r="AF41" s="2" t="s">
        <v>3</v>
      </c>
      <c r="AG41" s="2" t="s">
        <v>4</v>
      </c>
      <c r="AH41" s="2" t="s">
        <v>30</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18</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95" t="s">
        <v>31</v>
      </c>
      <c r="C62" s="95"/>
      <c r="D62" s="95"/>
      <c r="E62" s="95"/>
      <c r="F62" s="95"/>
      <c r="G62" s="95"/>
      <c r="I62" s="95" t="s">
        <v>32</v>
      </c>
      <c r="J62" s="95"/>
      <c r="K62" s="95"/>
      <c r="L62" s="95"/>
      <c r="M62" s="95"/>
      <c r="O62" s="95" t="s">
        <v>33</v>
      </c>
      <c r="P62" s="95"/>
      <c r="Q62" s="95"/>
      <c r="R62" s="95"/>
      <c r="S62" s="95"/>
      <c r="T62" s="95"/>
      <c r="V62" s="95" t="s">
        <v>34</v>
      </c>
      <c r="W62" s="95"/>
      <c r="X62" s="95"/>
      <c r="Y62" s="95"/>
      <c r="Z62" s="95"/>
      <c r="AA62" s="95"/>
      <c r="AC62" s="95" t="s">
        <v>35</v>
      </c>
      <c r="AD62" s="95"/>
      <c r="AE62" s="95"/>
      <c r="AF62" s="95"/>
      <c r="AG62" s="95"/>
      <c r="AH62" s="95"/>
    </row>
    <row r="63" spans="2:34" x14ac:dyDescent="0.25">
      <c r="B63" s="2" t="s">
        <v>23</v>
      </c>
      <c r="C63" s="2" t="s">
        <v>26</v>
      </c>
      <c r="D63" s="2" t="s">
        <v>1</v>
      </c>
      <c r="E63" s="2" t="s">
        <v>3</v>
      </c>
      <c r="F63" s="2" t="s">
        <v>4</v>
      </c>
      <c r="G63" s="2" t="s">
        <v>2</v>
      </c>
      <c r="I63" s="2" t="s">
        <v>23</v>
      </c>
      <c r="J63" s="2" t="s">
        <v>26</v>
      </c>
      <c r="K63" s="2" t="s">
        <v>1</v>
      </c>
      <c r="L63" s="2" t="s">
        <v>3</v>
      </c>
      <c r="M63" s="2" t="s">
        <v>4</v>
      </c>
      <c r="O63" s="2" t="s">
        <v>23</v>
      </c>
      <c r="P63" s="2" t="s">
        <v>26</v>
      </c>
      <c r="Q63" s="2" t="s">
        <v>1</v>
      </c>
      <c r="R63" s="2" t="s">
        <v>3</v>
      </c>
      <c r="S63" s="2" t="s">
        <v>4</v>
      </c>
      <c r="T63" s="2" t="s">
        <v>30</v>
      </c>
      <c r="V63" s="2" t="s">
        <v>23</v>
      </c>
      <c r="W63" s="2" t="s">
        <v>26</v>
      </c>
      <c r="X63" s="2" t="s">
        <v>1</v>
      </c>
      <c r="Y63" s="2" t="s">
        <v>3</v>
      </c>
      <c r="Z63" s="2" t="s">
        <v>4</v>
      </c>
      <c r="AA63" s="2" t="s">
        <v>30</v>
      </c>
      <c r="AC63" s="2" t="s">
        <v>23</v>
      </c>
      <c r="AD63" s="2" t="s">
        <v>26</v>
      </c>
      <c r="AE63" s="2" t="s">
        <v>1</v>
      </c>
      <c r="AF63" s="2" t="s">
        <v>3</v>
      </c>
      <c r="AG63" s="2" t="s">
        <v>4</v>
      </c>
      <c r="AH63" s="2" t="s">
        <v>30</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18</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95" t="s">
        <v>36</v>
      </c>
      <c r="C83" s="95"/>
      <c r="D83" s="95"/>
      <c r="E83" s="95"/>
      <c r="F83" s="95"/>
      <c r="G83" s="95"/>
      <c r="I83" s="95" t="s">
        <v>37</v>
      </c>
      <c r="J83" s="95"/>
      <c r="K83" s="95"/>
      <c r="L83" s="95"/>
      <c r="M83" s="95"/>
      <c r="O83" s="95" t="s">
        <v>38</v>
      </c>
      <c r="P83" s="95"/>
      <c r="Q83" s="95"/>
      <c r="R83" s="95"/>
      <c r="S83" s="95"/>
      <c r="T83" s="95"/>
      <c r="V83" s="95" t="s">
        <v>39</v>
      </c>
      <c r="W83" s="95"/>
      <c r="X83" s="95"/>
      <c r="Y83" s="95"/>
      <c r="Z83" s="95"/>
      <c r="AA83" s="95"/>
      <c r="AC83" s="95" t="s">
        <v>40</v>
      </c>
      <c r="AD83" s="95"/>
      <c r="AE83" s="95"/>
      <c r="AF83" s="95"/>
      <c r="AG83" s="95"/>
      <c r="AH83" s="95"/>
    </row>
    <row r="84" spans="2:34" x14ac:dyDescent="0.25">
      <c r="B84" s="2" t="s">
        <v>23</v>
      </c>
      <c r="C84" s="2" t="s">
        <v>26</v>
      </c>
      <c r="D84" s="2" t="s">
        <v>1</v>
      </c>
      <c r="E84" s="2" t="s">
        <v>3</v>
      </c>
      <c r="F84" s="2" t="s">
        <v>4</v>
      </c>
      <c r="G84" s="2" t="s">
        <v>2</v>
      </c>
      <c r="I84" s="2" t="s">
        <v>23</v>
      </c>
      <c r="J84" s="2" t="s">
        <v>26</v>
      </c>
      <c r="K84" s="2" t="s">
        <v>1</v>
      </c>
      <c r="L84" s="2" t="s">
        <v>3</v>
      </c>
      <c r="M84" s="2" t="s">
        <v>4</v>
      </c>
      <c r="O84" s="2" t="s">
        <v>23</v>
      </c>
      <c r="P84" s="2" t="s">
        <v>26</v>
      </c>
      <c r="Q84" s="2" t="s">
        <v>1</v>
      </c>
      <c r="R84" s="2" t="s">
        <v>3</v>
      </c>
      <c r="S84" s="2" t="s">
        <v>4</v>
      </c>
      <c r="T84" s="2" t="s">
        <v>30</v>
      </c>
      <c r="V84" s="2" t="s">
        <v>23</v>
      </c>
      <c r="W84" s="2" t="s">
        <v>26</v>
      </c>
      <c r="X84" s="2" t="s">
        <v>1</v>
      </c>
      <c r="Y84" s="2" t="s">
        <v>3</v>
      </c>
      <c r="Z84" s="2" t="s">
        <v>4</v>
      </c>
      <c r="AA84" s="2" t="s">
        <v>30</v>
      </c>
      <c r="AC84" s="2" t="s">
        <v>23</v>
      </c>
      <c r="AD84" s="2" t="s">
        <v>26</v>
      </c>
      <c r="AE84" s="2" t="s">
        <v>1</v>
      </c>
      <c r="AF84" s="2" t="s">
        <v>3</v>
      </c>
      <c r="AG84" s="2" t="s">
        <v>4</v>
      </c>
      <c r="AH84" s="2" t="s">
        <v>30</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18</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34" priority="2" operator="between">
      <formula>$D$27</formula>
      <formula>$D$27+400</formula>
    </cfRule>
  </conditionalFormatting>
  <conditionalFormatting sqref="D32:F32">
    <cfRule type="cellIs" dxfId="33" priority="3" operator="lessThan">
      <formula>$D$27</formula>
    </cfRule>
    <cfRule type="cellIs" dxfId="32" priority="4" operator="greaterThan">
      <formula>$D$27</formula>
    </cfRule>
  </conditionalFormatting>
  <conditionalFormatting sqref="D34:F34">
    <cfRule type="cellIs" dxfId="31" priority="5" operator="lessThan">
      <formula>$D$27</formula>
    </cfRule>
    <cfRule type="cellIs" dxfId="3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H36" sqref="H36"/>
    </sheetView>
  </sheetViews>
  <sheetFormatPr defaultRowHeight="15" x14ac:dyDescent="0.25"/>
  <cols>
    <col min="1" max="1" width="4.7109375" customWidth="1"/>
    <col min="2" max="2" width="11.7109375" customWidth="1"/>
    <col min="3" max="3" width="13.28515625" bestFit="1" customWidth="1"/>
    <col min="4" max="4" width="14.7109375" bestFit="1" customWidth="1"/>
    <col min="5" max="5" width="12.7109375" bestFit="1" customWidth="1"/>
    <col min="6" max="6" width="14.7109375" bestFit="1" customWidth="1"/>
    <col min="7" max="7" width="12.5703125" bestFit="1" customWidth="1"/>
    <col min="8" max="8" width="14.7109375" bestFit="1" customWidth="1"/>
    <col min="9" max="9" width="14.5703125" bestFit="1" customWidth="1"/>
    <col min="10" max="10" width="7.140625" bestFit="1" customWidth="1"/>
    <col min="11" max="11" width="6.85546875" bestFit="1" customWidth="1"/>
    <col min="12" max="12" width="7.140625" bestFit="1" customWidth="1"/>
    <col min="13" max="13" width="6" bestFit="1" customWidth="1"/>
    <col min="14" max="14" width="6.140625" bestFit="1" customWidth="1"/>
    <col min="15" max="15" width="9.85546875" customWidth="1"/>
    <col min="16" max="16" width="6" bestFit="1" customWidth="1"/>
    <col min="17" max="17" width="17.5703125" bestFit="1" customWidth="1"/>
    <col min="18" max="18" width="22.28515625" bestFit="1" customWidth="1"/>
  </cols>
  <sheetData>
    <row r="2" spans="2:18" ht="18.75" x14ac:dyDescent="0.3">
      <c r="B2" s="96" t="s">
        <v>393</v>
      </c>
      <c r="C2" s="96"/>
      <c r="D2" s="96"/>
      <c r="E2" s="96"/>
      <c r="F2" s="96"/>
      <c r="G2" s="96"/>
      <c r="H2" s="96"/>
      <c r="I2" s="96"/>
      <c r="J2" s="96"/>
      <c r="K2" s="96"/>
      <c r="L2" s="96"/>
      <c r="M2" s="96"/>
      <c r="N2" s="96"/>
      <c r="O2" s="96"/>
      <c r="P2" s="96"/>
      <c r="Q2" s="96"/>
      <c r="R2" s="96"/>
    </row>
    <row r="4" spans="2:18" x14ac:dyDescent="0.25">
      <c r="B4" s="155" t="s">
        <v>389</v>
      </c>
      <c r="C4" s="156"/>
      <c r="D4" s="156"/>
      <c r="E4" s="157"/>
    </row>
    <row r="5" spans="2:18" x14ac:dyDescent="0.25">
      <c r="B5" s="79" t="s">
        <v>374</v>
      </c>
      <c r="C5" s="79" t="s">
        <v>384</v>
      </c>
      <c r="D5" s="79" t="s">
        <v>322</v>
      </c>
      <c r="E5" s="2" t="s">
        <v>390</v>
      </c>
    </row>
    <row r="6" spans="2:18" x14ac:dyDescent="0.25">
      <c r="B6" s="4">
        <v>8</v>
      </c>
      <c r="C6" s="4">
        <v>6.42</v>
      </c>
      <c r="D6" s="78">
        <v>0.1</v>
      </c>
      <c r="E6" s="4" t="s">
        <v>392</v>
      </c>
      <c r="F6" t="s">
        <v>394</v>
      </c>
    </row>
    <row r="8" spans="2:18" x14ac:dyDescent="0.25">
      <c r="B8" s="106" t="s">
        <v>391</v>
      </c>
      <c r="C8" s="155" t="s">
        <v>376</v>
      </c>
      <c r="D8" s="156"/>
      <c r="E8" s="157"/>
      <c r="F8" s="75" t="s">
        <v>383</v>
      </c>
      <c r="G8" s="155" t="s">
        <v>377</v>
      </c>
      <c r="H8" s="156"/>
      <c r="I8" s="156"/>
      <c r="J8" s="156"/>
      <c r="K8" s="156"/>
      <c r="L8" s="157"/>
      <c r="M8" s="155" t="s">
        <v>387</v>
      </c>
      <c r="N8" s="156"/>
      <c r="O8" s="156"/>
      <c r="P8" s="156"/>
      <c r="Q8" s="157"/>
      <c r="R8" s="68" t="s">
        <v>388</v>
      </c>
    </row>
    <row r="9" spans="2:18" x14ac:dyDescent="0.25">
      <c r="B9" s="107"/>
      <c r="C9" s="2" t="s">
        <v>375</v>
      </c>
      <c r="D9" s="2" t="s">
        <v>317</v>
      </c>
      <c r="E9" s="2" t="s">
        <v>378</v>
      </c>
      <c r="F9" s="77" t="s">
        <v>317</v>
      </c>
      <c r="G9" s="2" t="s">
        <v>375</v>
      </c>
      <c r="H9" s="2" t="s">
        <v>317</v>
      </c>
      <c r="I9" s="2" t="s">
        <v>380</v>
      </c>
      <c r="J9" s="2" t="s">
        <v>379</v>
      </c>
      <c r="K9" s="2" t="s">
        <v>382</v>
      </c>
      <c r="L9" s="2" t="s">
        <v>381</v>
      </c>
      <c r="M9" s="77" t="s">
        <v>41</v>
      </c>
      <c r="N9" s="77" t="s">
        <v>42</v>
      </c>
      <c r="O9" s="77" t="s">
        <v>385</v>
      </c>
      <c r="P9" s="77" t="s">
        <v>43</v>
      </c>
      <c r="Q9" s="77" t="s">
        <v>386</v>
      </c>
      <c r="R9" s="77" t="s">
        <v>386</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29" priority="5" operator="greaterThan">
      <formula>$F10</formula>
    </cfRule>
    <cfRule type="cellIs" dxfId="28"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A49"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96" t="s">
        <v>211</v>
      </c>
      <c r="C2" s="96"/>
      <c r="D2" s="96"/>
      <c r="E2" s="96"/>
      <c r="F2" s="96"/>
      <c r="G2" s="96"/>
      <c r="H2" s="96"/>
      <c r="I2" s="96"/>
      <c r="J2" s="96"/>
      <c r="K2" s="96"/>
      <c r="L2" s="96"/>
      <c r="M2" s="96"/>
      <c r="N2" s="96"/>
      <c r="O2" s="96"/>
      <c r="P2" s="96"/>
      <c r="Q2" s="96"/>
    </row>
    <row r="3" spans="2:24" x14ac:dyDescent="0.25">
      <c r="B3" s="100" t="s">
        <v>284</v>
      </c>
      <c r="C3" s="100"/>
      <c r="D3" s="100"/>
      <c r="E3" s="100"/>
      <c r="F3" s="100"/>
      <c r="G3" s="100"/>
      <c r="H3" s="100"/>
      <c r="I3" s="100"/>
      <c r="J3" s="100"/>
      <c r="K3" s="100"/>
      <c r="L3" s="100"/>
      <c r="M3" s="100"/>
      <c r="N3" s="100"/>
      <c r="O3" s="100"/>
      <c r="P3" s="100"/>
      <c r="Q3" s="100"/>
    </row>
    <row r="4" spans="2:24" ht="67.5" customHeight="1" x14ac:dyDescent="0.25">
      <c r="B4" s="100"/>
      <c r="C4" s="100"/>
      <c r="D4" s="100"/>
      <c r="E4" s="100"/>
      <c r="F4" s="100"/>
      <c r="G4" s="100"/>
      <c r="H4" s="100"/>
      <c r="I4" s="100"/>
      <c r="J4" s="100"/>
      <c r="K4" s="100"/>
      <c r="L4" s="100"/>
      <c r="M4" s="100"/>
      <c r="N4" s="100"/>
      <c r="O4" s="100"/>
      <c r="P4" s="100"/>
      <c r="Q4" s="100"/>
    </row>
    <row r="5" spans="2:24" x14ac:dyDescent="0.25">
      <c r="B5" s="39"/>
      <c r="C5" s="39"/>
      <c r="D5" s="39"/>
      <c r="E5" s="39"/>
      <c r="F5" s="39"/>
      <c r="G5" s="39"/>
      <c r="H5" s="39"/>
      <c r="I5" s="39"/>
      <c r="J5" s="39"/>
      <c r="K5" s="39"/>
      <c r="L5" s="39"/>
      <c r="M5" s="39"/>
      <c r="N5" s="39"/>
      <c r="O5" s="39"/>
      <c r="P5" s="39"/>
    </row>
    <row r="6" spans="2:24" x14ac:dyDescent="0.25">
      <c r="B6" s="102" t="s">
        <v>170</v>
      </c>
      <c r="C6" s="95" t="s">
        <v>277</v>
      </c>
      <c r="D6" s="95"/>
      <c r="E6" s="95"/>
      <c r="F6" s="95"/>
      <c r="G6" s="95"/>
      <c r="H6" s="95" t="s">
        <v>278</v>
      </c>
      <c r="I6" s="95"/>
      <c r="J6" s="95"/>
      <c r="K6" s="95"/>
      <c r="L6" s="95"/>
      <c r="M6" s="95" t="s">
        <v>279</v>
      </c>
      <c r="N6" s="95"/>
      <c r="O6" s="95"/>
      <c r="P6" s="95"/>
      <c r="Q6" s="95"/>
      <c r="S6" s="95" t="s">
        <v>8</v>
      </c>
      <c r="T6" s="95"/>
      <c r="U6" s="95"/>
      <c r="V6" s="95"/>
      <c r="W6" s="95"/>
      <c r="X6" s="95"/>
    </row>
    <row r="7" spans="2:24" x14ac:dyDescent="0.25">
      <c r="B7" s="102"/>
      <c r="C7" s="23" t="s">
        <v>176</v>
      </c>
      <c r="D7" s="2">
        <v>6</v>
      </c>
      <c r="E7" s="2">
        <v>8</v>
      </c>
      <c r="F7" s="2">
        <v>10</v>
      </c>
      <c r="G7" s="2">
        <v>12</v>
      </c>
      <c r="H7" s="2">
        <v>4</v>
      </c>
      <c r="I7" s="2">
        <v>6</v>
      </c>
      <c r="J7" s="2">
        <v>8</v>
      </c>
      <c r="K7" s="2">
        <v>10</v>
      </c>
      <c r="L7" s="2">
        <v>12</v>
      </c>
      <c r="M7" s="2">
        <v>4</v>
      </c>
      <c r="N7" s="2">
        <v>6</v>
      </c>
      <c r="O7" s="2">
        <v>8</v>
      </c>
      <c r="P7" s="2">
        <v>10</v>
      </c>
      <c r="Q7" s="2">
        <v>12</v>
      </c>
      <c r="S7" s="2" t="s">
        <v>2</v>
      </c>
      <c r="T7" s="117">
        <f>31971*4</f>
        <v>127884</v>
      </c>
      <c r="U7" s="117"/>
      <c r="V7" s="117"/>
      <c r="W7" s="117"/>
      <c r="X7" s="117"/>
    </row>
    <row r="8" spans="2:24" x14ac:dyDescent="0.25">
      <c r="B8" s="23" t="s">
        <v>185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172</v>
      </c>
      <c r="T8" s="2" t="s">
        <v>176</v>
      </c>
      <c r="U8" s="2" t="s">
        <v>177</v>
      </c>
      <c r="V8" s="2" t="s">
        <v>178</v>
      </c>
      <c r="W8" s="2" t="s">
        <v>179</v>
      </c>
      <c r="X8" s="2" t="s">
        <v>180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0">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175</v>
      </c>
      <c r="T12" s="4">
        <v>1939</v>
      </c>
      <c r="U12" s="4">
        <v>4955</v>
      </c>
      <c r="V12" s="4">
        <v>7938</v>
      </c>
      <c r="W12" s="4">
        <v>8966</v>
      </c>
      <c r="X12" s="4">
        <v>8003</v>
      </c>
    </row>
    <row r="13" spans="2:24" x14ac:dyDescent="0.25">
      <c r="B13" s="2" t="s">
        <v>212</v>
      </c>
      <c r="C13" s="44">
        <f>C8*4+C9*3+C10*2+C11</f>
        <v>2.1699571578053742</v>
      </c>
      <c r="D13" s="44">
        <f t="shared" ref="D13:Q13" si="0">D8*4+D9*3+D10*2+D11</f>
        <v>1.7905300552755441</v>
      </c>
      <c r="E13" s="44">
        <f t="shared" si="0"/>
        <v>1.5414750567553408</v>
      </c>
      <c r="F13" s="44">
        <f t="shared" si="0"/>
        <v>1.3863947394772858</v>
      </c>
      <c r="G13" s="44">
        <f t="shared" si="0"/>
        <v>1.3067974595988179</v>
      </c>
      <c r="H13" s="44">
        <f t="shared" si="0"/>
        <v>1.6492307692307693</v>
      </c>
      <c r="I13" s="44">
        <f t="shared" si="0"/>
        <v>1.2933810375670842</v>
      </c>
      <c r="J13" s="44">
        <f t="shared" si="0"/>
        <v>1.0098666867515251</v>
      </c>
      <c r="K13" s="44">
        <f t="shared" si="0"/>
        <v>0.81411448646414541</v>
      </c>
      <c r="L13" s="44">
        <f t="shared" si="0"/>
        <v>0.67280453257790374</v>
      </c>
      <c r="M13" s="44">
        <f t="shared" si="0"/>
        <v>0.96242467210209148</v>
      </c>
      <c r="N13" s="44">
        <f t="shared" si="0"/>
        <v>0.71167474822827304</v>
      </c>
      <c r="O13" s="44">
        <f t="shared" si="0"/>
        <v>0.54175721825520018</v>
      </c>
      <c r="P13" s="44">
        <f t="shared" si="0"/>
        <v>0.40926971096288695</v>
      </c>
      <c r="Q13" s="44">
        <f t="shared" si="0"/>
        <v>0.34132288545747869</v>
      </c>
      <c r="S13" s="2" t="s">
        <v>181</v>
      </c>
      <c r="T13" s="4">
        <f>$T$7-SUM(T9:T12)</f>
        <v>8497</v>
      </c>
      <c r="U13" s="4">
        <f>$T$7-SUM(U9:U12)</f>
        <v>24501</v>
      </c>
      <c r="V13" s="4">
        <f>$T$7-SUM(V9:V12)</f>
        <v>48690</v>
      </c>
      <c r="W13" s="4">
        <f>$T$7-SUM(W9:W12)</f>
        <v>73434</v>
      </c>
      <c r="X13" s="4">
        <f>$T$7-SUM(X9:X12)</f>
        <v>93285</v>
      </c>
    </row>
    <row r="15" spans="2:24" x14ac:dyDescent="0.25">
      <c r="B15" s="97" t="s">
        <v>182</v>
      </c>
      <c r="C15" s="98"/>
      <c r="D15" s="98"/>
      <c r="E15" s="98"/>
      <c r="F15" s="98"/>
      <c r="G15" s="98"/>
      <c r="H15" s="99"/>
      <c r="J15" s="97" t="s">
        <v>183</v>
      </c>
      <c r="K15" s="98"/>
      <c r="L15" s="98"/>
      <c r="M15" s="98"/>
      <c r="N15" s="98"/>
      <c r="O15" s="98"/>
      <c r="P15" s="99"/>
      <c r="R15" s="97" t="s">
        <v>184</v>
      </c>
      <c r="S15" s="98"/>
      <c r="T15" s="98"/>
      <c r="U15" s="98"/>
      <c r="V15" s="98"/>
      <c r="W15" s="98"/>
      <c r="X15" s="99"/>
    </row>
    <row r="16" spans="2:24" x14ac:dyDescent="0.25">
      <c r="B16" s="102" t="s">
        <v>170</v>
      </c>
      <c r="C16" s="102" t="s">
        <v>171</v>
      </c>
      <c r="D16" s="110" t="s">
        <v>23</v>
      </c>
      <c r="E16" s="110"/>
      <c r="F16" s="110"/>
      <c r="G16" s="110"/>
      <c r="H16" s="110"/>
      <c r="J16" s="102" t="s">
        <v>170</v>
      </c>
      <c r="K16" s="102" t="s">
        <v>171</v>
      </c>
      <c r="L16" s="110" t="s">
        <v>23</v>
      </c>
      <c r="M16" s="110"/>
      <c r="N16" s="110"/>
      <c r="O16" s="110"/>
      <c r="P16" s="110"/>
      <c r="R16" s="102" t="s">
        <v>170</v>
      </c>
      <c r="S16" s="102" t="s">
        <v>171</v>
      </c>
      <c r="T16" s="110" t="s">
        <v>23</v>
      </c>
      <c r="U16" s="110"/>
      <c r="V16" s="110"/>
      <c r="W16" s="110"/>
      <c r="X16" s="110"/>
    </row>
    <row r="17" spans="2:25" x14ac:dyDescent="0.25">
      <c r="B17" s="102"/>
      <c r="C17" s="102"/>
      <c r="D17" s="11">
        <v>4</v>
      </c>
      <c r="E17" s="11">
        <v>6</v>
      </c>
      <c r="F17" s="11">
        <v>8</v>
      </c>
      <c r="G17" s="11">
        <v>10</v>
      </c>
      <c r="H17" s="11">
        <v>12</v>
      </c>
      <c r="J17" s="102"/>
      <c r="K17" s="102"/>
      <c r="L17" s="11">
        <v>4</v>
      </c>
      <c r="M17" s="11">
        <v>6</v>
      </c>
      <c r="N17" s="11">
        <v>8</v>
      </c>
      <c r="O17" s="11">
        <v>10</v>
      </c>
      <c r="P17" s="11">
        <v>12</v>
      </c>
      <c r="R17" s="102"/>
      <c r="S17" s="102"/>
      <c r="T17" s="11">
        <v>4</v>
      </c>
      <c r="U17" s="11">
        <v>6</v>
      </c>
      <c r="V17" s="11">
        <v>8</v>
      </c>
      <c r="W17" s="11">
        <v>10</v>
      </c>
      <c r="X17" s="11">
        <v>12</v>
      </c>
    </row>
    <row r="18" spans="2:25" x14ac:dyDescent="0.25">
      <c r="B18" s="51" t="s">
        <v>185</v>
      </c>
      <c r="C18" s="41"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2" t="s">
        <v>185</v>
      </c>
      <c r="K18" s="41"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2" t="s">
        <v>185</v>
      </c>
      <c r="S18" s="41"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51" t="s">
        <v>202</v>
      </c>
      <c r="C19" s="41" t="s">
        <v>186</v>
      </c>
      <c r="D19" s="3">
        <f>SUM(D54:D60)/D87</f>
        <v>7.1351009851730471E-2</v>
      </c>
      <c r="E19" s="3">
        <f>SUM(E54:E60)/E87</f>
        <v>3.3973298449463278E-2</v>
      </c>
      <c r="F19" s="3">
        <f>SUM(F54:F60)/F87</f>
        <v>1.8957254011680927E-2</v>
      </c>
      <c r="G19" s="3">
        <f>SUM(G54:G60)/G87</f>
        <v>1.3051169932240729E-2</v>
      </c>
      <c r="H19" s="3">
        <f>SUM(H54:H60)/H87</f>
        <v>1.5594541910331383E-2</v>
      </c>
      <c r="J19" s="43" t="s">
        <v>202</v>
      </c>
      <c r="K19" s="41" t="s">
        <v>186</v>
      </c>
      <c r="L19" s="3">
        <f>SUM(L54:L60)/L87</f>
        <v>8.4052532833020638E-3</v>
      </c>
      <c r="M19" s="3">
        <f>SUM(M54:M60)/M87</f>
        <v>5.631749817796329E-3</v>
      </c>
      <c r="N19" s="3">
        <f>SUM(N54:N60)/N87</f>
        <v>3.8412291933418692E-3</v>
      </c>
      <c r="O19" s="3">
        <f>SUM(O54:O60)/O87</f>
        <v>1.7565612729902873E-3</v>
      </c>
      <c r="P19" s="3">
        <f>SUM(P54:P60)/P87</f>
        <v>4.7214353163361664E-4</v>
      </c>
      <c r="R19" s="43" t="s">
        <v>202</v>
      </c>
      <c r="S19" s="41" t="s">
        <v>186</v>
      </c>
      <c r="T19" s="3">
        <f>SUM(T54:T60)/T87</f>
        <v>1.0634526763559022E-3</v>
      </c>
      <c r="U19" s="3">
        <f>SUM(U54:U60)/U87</f>
        <v>1.1189854531891085E-3</v>
      </c>
      <c r="V19" s="3">
        <f>SUM(V54:V60)/V87</f>
        <v>3.1046258925799441E-4</v>
      </c>
      <c r="W19" s="3">
        <f>SUM(W54:W60)/W87</f>
        <v>0</v>
      </c>
      <c r="X19" s="3">
        <f>SUM(X54:X60)/X87</f>
        <v>0</v>
      </c>
      <c r="Y19" s="5" t="s">
        <v>192</v>
      </c>
    </row>
    <row r="20" spans="2:25" x14ac:dyDescent="0.25">
      <c r="B20" s="51" t="s">
        <v>204</v>
      </c>
      <c r="C20" s="41" t="s">
        <v>190</v>
      </c>
      <c r="D20" s="3">
        <f>SUM(D49:D53)/D87</f>
        <v>8.9702078932301435E-2</v>
      </c>
      <c r="E20" s="3">
        <f>SUM(E49:E53)/E87</f>
        <v>5.3569825452400188E-2</v>
      </c>
      <c r="F20" s="3">
        <f>SUM(F49:F53)/F87</f>
        <v>3.1918815608203817E-2</v>
      </c>
      <c r="G20" s="3">
        <f>SUM(G49:G53)/G87</f>
        <v>2.1662939350445609E-2</v>
      </c>
      <c r="H20" s="3">
        <f>SUM(H49:H53)/H87</f>
        <v>1.987046469219644E-2</v>
      </c>
      <c r="J20" s="43" t="s">
        <v>204</v>
      </c>
      <c r="K20" s="41" t="s">
        <v>190</v>
      </c>
      <c r="L20" s="3">
        <f>SUM(L49:L53)/L87</f>
        <v>4.2551594746716701E-2</v>
      </c>
      <c r="M20" s="3">
        <f>SUM(M49:M53)/M87</f>
        <v>2.2526999271185316E-2</v>
      </c>
      <c r="N20" s="3">
        <f>SUM(N49:N53)/N87</f>
        <v>1.0469232507343527E-2</v>
      </c>
      <c r="O20" s="3">
        <f>SUM(O49:O53)/O87</f>
        <v>7.4395536267823931E-3</v>
      </c>
      <c r="P20" s="3">
        <f>SUM(P49:P53)/P87</f>
        <v>4.4066729619137547E-3</v>
      </c>
      <c r="R20" s="43" t="s">
        <v>204</v>
      </c>
      <c r="S20" s="41" t="s">
        <v>190</v>
      </c>
      <c r="T20" s="3">
        <f>SUM(T49:T53)/T87</f>
        <v>1.4179369018078695E-2</v>
      </c>
      <c r="U20" s="3">
        <f>SUM(U49:U53)/U87</f>
        <v>6.713912719134651E-3</v>
      </c>
      <c r="V20" s="3">
        <f>SUM(V49:V53)/V87</f>
        <v>3.2598571872089412E-3</v>
      </c>
      <c r="W20" s="3">
        <f>SUM(W49:W53)/W87</f>
        <v>1.1971951428082776E-3</v>
      </c>
      <c r="X20" s="3">
        <f>SUM(X49:X53)/X87</f>
        <v>2.3046784973496196E-4</v>
      </c>
      <c r="Y20" s="5" t="s">
        <v>188</v>
      </c>
    </row>
    <row r="21" spans="2:25" x14ac:dyDescent="0.25">
      <c r="B21" s="51" t="s">
        <v>205</v>
      </c>
      <c r="C21" s="41" t="s">
        <v>187</v>
      </c>
      <c r="D21" s="3">
        <f>SUM(D41:D48)/D87</f>
        <v>0.11897099761110343</v>
      </c>
      <c r="E21" s="3">
        <f>SUM(E41:E48)/E87</f>
        <v>6.6446077488361358E-2</v>
      </c>
      <c r="F21" s="3">
        <f>SUM(F41:F48)/F87</f>
        <v>3.8224964588548037E-2</v>
      </c>
      <c r="G21" s="3">
        <f>SUM(G41:G48)/G87</f>
        <v>2.8438866450816114E-2</v>
      </c>
      <c r="H21" s="3">
        <f>SUM(H41:H48)/H87</f>
        <v>3.0560271646859084E-2</v>
      </c>
      <c r="J21" s="43" t="s">
        <v>205</v>
      </c>
      <c r="K21" s="41" t="s">
        <v>187</v>
      </c>
      <c r="L21" s="3">
        <f>SUM(L41:L48)/L87</f>
        <v>6.9418386491557224E-2</v>
      </c>
      <c r="M21" s="3">
        <f>SUM(M41:M48)/M87</f>
        <v>2.6171072682700591E-2</v>
      </c>
      <c r="N21" s="3">
        <f>SUM(N41:N48)/N87</f>
        <v>1.2276869774798523E-2</v>
      </c>
      <c r="O21" s="3">
        <f>SUM(O41:O48)/O87</f>
        <v>7.2328993593717712E-3</v>
      </c>
      <c r="P21" s="3">
        <f>SUM(P41:P48)/P87</f>
        <v>7.711677683349071E-3</v>
      </c>
      <c r="R21" s="43" t="s">
        <v>205</v>
      </c>
      <c r="S21" s="41" t="s">
        <v>187</v>
      </c>
      <c r="T21" s="3">
        <f>SUM(T41:T48)/T87</f>
        <v>9.2165898617511521E-3</v>
      </c>
      <c r="U21" s="3">
        <f>SUM(U41:U48)/U87</f>
        <v>2.0514733308466988E-3</v>
      </c>
      <c r="V21" s="3">
        <f>SUM(V41:V48)/V87</f>
        <v>1.0866190624029804E-3</v>
      </c>
      <c r="W21" s="3">
        <f>SUM(W41:W48)/W87</f>
        <v>1.7102787754403968E-3</v>
      </c>
      <c r="X21" s="3">
        <f>SUM(X41:X48)/X87</f>
        <v>6.9140354920488594E-4</v>
      </c>
      <c r="Y21" t="s">
        <v>189</v>
      </c>
    </row>
    <row r="22" spans="2:25" x14ac:dyDescent="0.25">
      <c r="B22" s="51" t="s">
        <v>203</v>
      </c>
      <c r="C22" s="41" t="s">
        <v>199</v>
      </c>
      <c r="D22" s="3">
        <f>SUM(D71:D75)/D87</f>
        <v>0.23235474126868177</v>
      </c>
      <c r="E22" s="3">
        <f>SUM(E71:E75)/E87</f>
        <v>0.19973580598412272</v>
      </c>
      <c r="F22" s="3">
        <f>SUM(F71:F75)/F87</f>
        <v>0.14979529270233036</v>
      </c>
      <c r="G22" s="3">
        <f>SUM(G71:G75)/G87</f>
        <v>0.11268733936379718</v>
      </c>
      <c r="H22" s="3">
        <f>SUM(H71:H75)/H87</f>
        <v>9.130352763629504E-2</v>
      </c>
      <c r="J22" s="43" t="s">
        <v>203</v>
      </c>
      <c r="K22" s="41" t="s">
        <v>199</v>
      </c>
      <c r="L22" s="3">
        <f>SUM(L71:L75)/L87</f>
        <v>0.20555347091932458</v>
      </c>
      <c r="M22" s="3">
        <f>SUM(M71:M75)/M87</f>
        <v>0.14437156297621415</v>
      </c>
      <c r="N22" s="3">
        <f>SUM(N71:N75)/N87</f>
        <v>9.3018001054455068E-2</v>
      </c>
      <c r="O22" s="3">
        <f>SUM(O71:O75)/O87</f>
        <v>6.0136391816491011E-2</v>
      </c>
      <c r="P22" s="3">
        <f>SUM(P71:P75)/P87</f>
        <v>4.0132200188857416E-2</v>
      </c>
      <c r="R22" s="43" t="s">
        <v>203</v>
      </c>
      <c r="S22" s="41" t="s">
        <v>199</v>
      </c>
      <c r="T22" s="3">
        <f>SUM(T71:T75)/T87</f>
        <v>2.9422190712513292E-2</v>
      </c>
      <c r="U22" s="3">
        <f>SUM(U71:U75)/U87</f>
        <v>1.659828422230511E-2</v>
      </c>
      <c r="V22" s="3">
        <f>SUM(V71:V75)/V87</f>
        <v>1.3039428748835765E-2</v>
      </c>
      <c r="W22" s="3">
        <f>SUM(W71:W75)/W87</f>
        <v>6.841115101761587E-3</v>
      </c>
      <c r="X22" s="3">
        <f>SUM(X71:X75)/X87</f>
        <v>3.6874855957593914E-3</v>
      </c>
      <c r="Y22" t="s">
        <v>117</v>
      </c>
    </row>
    <row r="23" spans="2:25" x14ac:dyDescent="0.25">
      <c r="B23" s="51" t="s">
        <v>206</v>
      </c>
      <c r="C23" s="41" t="s">
        <v>200</v>
      </c>
      <c r="D23" s="3">
        <f>SUM(D67:D70)/D87</f>
        <v>0.13000730489032794</v>
      </c>
      <c r="E23" s="3">
        <f>SUM(E67:E70)/E87</f>
        <v>0.15514344709065958</v>
      </c>
      <c r="F23" s="3">
        <f>SUM(F67:F70)/F87</f>
        <v>0.14672953412111686</v>
      </c>
      <c r="G23" s="3">
        <f>SUM(G67:G70)/G87</f>
        <v>0.11746052939016656</v>
      </c>
      <c r="H23" s="3">
        <f>SUM(H67:H70)/H87</f>
        <v>9.017166572344841E-2</v>
      </c>
      <c r="J23" s="43" t="s">
        <v>206</v>
      </c>
      <c r="K23" s="41" t="s">
        <v>200</v>
      </c>
      <c r="L23" s="3">
        <f>SUM(L67:L70)/L87</f>
        <v>0.12277673545966229</v>
      </c>
      <c r="M23" s="3">
        <f>SUM(M67:M70)/M87</f>
        <v>9.9648843834890352E-2</v>
      </c>
      <c r="N23" s="3">
        <f>SUM(N67:N70)/N87</f>
        <v>7.2230172478722598E-2</v>
      </c>
      <c r="O23" s="3">
        <f>SUM(O67:O70)/O87</f>
        <v>5.1766893986360821E-2</v>
      </c>
      <c r="P23" s="3">
        <f>SUM(P67:P70)/P87</f>
        <v>3.2892666037141957E-2</v>
      </c>
      <c r="R23" s="43" t="s">
        <v>206</v>
      </c>
      <c r="S23" s="41" t="s">
        <v>200</v>
      </c>
      <c r="T23" s="3">
        <f>SUM(T67:T70)/T87</f>
        <v>7.6214108472172984E-2</v>
      </c>
      <c r="U23" s="3">
        <f>SUM(U67:U70)/U87</f>
        <v>4.8862364789257741E-2</v>
      </c>
      <c r="V23" s="3">
        <f>SUM(V67:V70)/V87</f>
        <v>3.058056504191245E-2</v>
      </c>
      <c r="W23" s="3">
        <f>SUM(W67:W70)/W87</f>
        <v>2.0694373182828803E-2</v>
      </c>
      <c r="X23" s="3">
        <f>SUM(X67:X70)/X87</f>
        <v>1.7285088730122147E-2</v>
      </c>
      <c r="Y23" s="5" t="s">
        <v>191</v>
      </c>
    </row>
    <row r="24" spans="2:25" x14ac:dyDescent="0.25">
      <c r="B24" s="51" t="s">
        <v>208</v>
      </c>
      <c r="C24" s="41" t="s">
        <v>201</v>
      </c>
      <c r="D24" s="3">
        <f>SUM(D61:D66)/D87</f>
        <v>9.0146295236026935E-2</v>
      </c>
      <c r="E24" s="3">
        <f>SUM(E61:E66)/E87</f>
        <v>8.6683852102650921E-2</v>
      </c>
      <c r="F24" s="3">
        <f>SUM(F61:F66)/F87</f>
        <v>7.0919921609717287E-2</v>
      </c>
      <c r="G24" s="3">
        <f>SUM(G61:G66)/G87</f>
        <v>6.0549417537300976E-2</v>
      </c>
      <c r="H24" s="3">
        <f>SUM(H61:H66)/H87</f>
        <v>5.9108344337546373E-2</v>
      </c>
      <c r="J24" s="43" t="s">
        <v>208</v>
      </c>
      <c r="K24" s="41" t="s">
        <v>201</v>
      </c>
      <c r="L24" s="3">
        <f>SUM(L61:L66)/L87</f>
        <v>0.10333958724202627</v>
      </c>
      <c r="M24" s="3">
        <f>SUM(M61:M66)/M87</f>
        <v>7.5134168157423978E-2</v>
      </c>
      <c r="N24" s="3">
        <f>SUM(N61:N66)/N87</f>
        <v>4.7751751148602847E-2</v>
      </c>
      <c r="O24" s="3">
        <f>SUM(O61:O66)/O87</f>
        <v>3.2444719983467658E-2</v>
      </c>
      <c r="P24" s="3">
        <f>SUM(P61:P66)/P87</f>
        <v>2.6282656594271325E-2</v>
      </c>
      <c r="R24" s="43" t="s">
        <v>208</v>
      </c>
      <c r="S24" s="41" t="s">
        <v>201</v>
      </c>
      <c r="T24" s="3">
        <f>SUM(T61:T66)/T87</f>
        <v>7.515065579581709E-2</v>
      </c>
      <c r="U24" s="3">
        <f>SUM(U61:U66)/U87</f>
        <v>3.4315553897799327E-2</v>
      </c>
      <c r="V24" s="3">
        <f>SUM(V61:V66)/V87</f>
        <v>1.8782986650108663E-2</v>
      </c>
      <c r="W24" s="3">
        <f>SUM(W61:W66)/W87</f>
        <v>1.2656062938258937E-2</v>
      </c>
      <c r="X24" s="3">
        <f>SUM(X61:X66)/X87</f>
        <v>1.0831988937543212E-2</v>
      </c>
      <c r="Y24" s="5" t="s">
        <v>198</v>
      </c>
    </row>
    <row r="25" spans="2:25" x14ac:dyDescent="0.25">
      <c r="B25" s="51" t="s">
        <v>209</v>
      </c>
      <c r="C25" s="41" t="s">
        <v>195</v>
      </c>
      <c r="D25" s="3">
        <f>SUM(D83:D85)/D87</f>
        <v>0.13403486604410575</v>
      </c>
      <c r="E25" s="3">
        <f>SUM(E83:E85)/E87</f>
        <v>0.21467687532863941</v>
      </c>
      <c r="F25" s="3">
        <f>SUM(F83:F85)/F87</f>
        <v>0.26353881677241592</v>
      </c>
      <c r="G25" s="3">
        <f>SUM(G83:G85)/G87</f>
        <v>0.28398811709336091</v>
      </c>
      <c r="H25" s="3">
        <f>SUM(H83:H85)/H87</f>
        <v>0.28095327925548641</v>
      </c>
      <c r="J25" s="43" t="s">
        <v>209</v>
      </c>
      <c r="K25" s="41" t="s">
        <v>195</v>
      </c>
      <c r="L25" s="3">
        <f>SUM(L83:L85)/L87</f>
        <v>0.22979362101313322</v>
      </c>
      <c r="M25" s="3">
        <f>SUM(M83:M85)/M87</f>
        <v>0.27085403829589877</v>
      </c>
      <c r="N25" s="3">
        <f>SUM(N83:N85)/N87</f>
        <v>0.27242599984936355</v>
      </c>
      <c r="O25" s="3">
        <f>SUM(O83:O85)/O87</f>
        <v>0.24488530688158711</v>
      </c>
      <c r="P25" s="3">
        <f>SUM(P83:P85)/P87</f>
        <v>0.22489770223481273</v>
      </c>
      <c r="R25" s="43" t="s">
        <v>209</v>
      </c>
      <c r="S25" s="41" t="s">
        <v>195</v>
      </c>
      <c r="T25" s="3">
        <f>SUM(T83:T85)/T87</f>
        <v>0.28642325416518966</v>
      </c>
      <c r="U25" s="3">
        <f>SUM(U83:U85)/U87</f>
        <v>0.2495337560611712</v>
      </c>
      <c r="V25" s="3">
        <f>SUM(V83:V85)/V87</f>
        <v>0.19807513194660042</v>
      </c>
      <c r="W25" s="3">
        <f>SUM(W83:W85)/W87</f>
        <v>0.16059517701385326</v>
      </c>
      <c r="X25" s="3">
        <f>SUM(X83:X85)/X87</f>
        <v>0.1320580778981332</v>
      </c>
      <c r="Y25" s="5" t="s">
        <v>117</v>
      </c>
    </row>
    <row r="26" spans="2:25" x14ac:dyDescent="0.25">
      <c r="B26" s="51" t="s">
        <v>207</v>
      </c>
      <c r="C26" s="41" t="s">
        <v>196</v>
      </c>
      <c r="D26" s="3">
        <f>SUM(D81:D82)/D87</f>
        <v>5.0186570847564706E-2</v>
      </c>
      <c r="E26" s="3">
        <f>SUM(E81:E82)/E87</f>
        <v>0.10683185205135111</v>
      </c>
      <c r="F26" s="3">
        <f>SUM(F81:F82)/F87</f>
        <v>0.16320313561130839</v>
      </c>
      <c r="G26" s="3">
        <f>SUM(G81:G82)/G87</f>
        <v>0.20094128642478054</v>
      </c>
      <c r="H26" s="3">
        <f>SUM(H81:H82)/H87</f>
        <v>0.2037351443123939</v>
      </c>
      <c r="J26" s="43" t="s">
        <v>207</v>
      </c>
      <c r="K26" s="41" t="s">
        <v>196</v>
      </c>
      <c r="L26" s="3">
        <f>SUM(L81:L82)/L87</f>
        <v>9.5909943714821769E-2</v>
      </c>
      <c r="M26" s="3">
        <f>SUM(M81:M82)/M87</f>
        <v>0.14245014245014245</v>
      </c>
      <c r="N26" s="3">
        <f>SUM(N81:N82)/N87</f>
        <v>0.16645326504481434</v>
      </c>
      <c r="O26" s="3">
        <f>SUM(O81:O82)/O87</f>
        <v>0.16491010539367637</v>
      </c>
      <c r="P26" s="3">
        <f>SUM(P81:P82)/P87</f>
        <v>0.14526282656594272</v>
      </c>
      <c r="R26" s="43" t="s">
        <v>207</v>
      </c>
      <c r="S26" s="41" t="s">
        <v>196</v>
      </c>
      <c r="T26" s="3">
        <f>SUM(T81:T82)/T87</f>
        <v>0.16164480680609714</v>
      </c>
      <c r="U26" s="3">
        <f>SUM(U81:U82)/U87</f>
        <v>0.14957105557627751</v>
      </c>
      <c r="V26" s="3">
        <f>SUM(V81:V82)/V87</f>
        <v>0.13458553244334057</v>
      </c>
      <c r="W26" s="3">
        <f>SUM(W81:W82)/W87</f>
        <v>0.10381392166923209</v>
      </c>
      <c r="X26" s="3">
        <f>SUM(X81:X82)/X87</f>
        <v>8.7577782899285556E-2</v>
      </c>
      <c r="Y26" s="5" t="s">
        <v>194</v>
      </c>
    </row>
    <row r="27" spans="2:25" x14ac:dyDescent="0.25">
      <c r="B27" s="51" t="s">
        <v>210</v>
      </c>
      <c r="C27" s="41" t="s">
        <v>197</v>
      </c>
      <c r="D27" s="3">
        <f>SUM(D76:D80)/D87</f>
        <v>2.1223667844662494E-2</v>
      </c>
      <c r="E27" s="3">
        <f>SUM(E76:E80)/E87</f>
        <v>4.071922332089313E-2</v>
      </c>
      <c r="F27" s="3">
        <f>SUM(F76:F80)/F87</f>
        <v>5.7356850418146185E-2</v>
      </c>
      <c r="G27" s="3">
        <f>SUM(G76:G80)/G87</f>
        <v>6.7458860442604893E-2</v>
      </c>
      <c r="H27" s="3">
        <f>SUM(H76:H80)/H87</f>
        <v>7.2690687291705969E-2</v>
      </c>
      <c r="J27" s="43" t="s">
        <v>210</v>
      </c>
      <c r="K27" s="41" t="s">
        <v>197</v>
      </c>
      <c r="L27" s="3">
        <f>SUM(L76:L80)/L87</f>
        <v>3.5422138836772983E-2</v>
      </c>
      <c r="M27" s="3">
        <f>SUM(M76:M80)/M87</f>
        <v>5.2805936526866756E-2</v>
      </c>
      <c r="N27" s="3">
        <f>SUM(N76:N80)/N87</f>
        <v>5.5283573096332E-2</v>
      </c>
      <c r="O27" s="3">
        <f>SUM(O76:O80)/O87</f>
        <v>6.0549700351312255E-2</v>
      </c>
      <c r="P27" s="3">
        <f>SUM(P76:P80)/P87</f>
        <v>6.0591753226314132E-2</v>
      </c>
      <c r="R27" s="43" t="s">
        <v>210</v>
      </c>
      <c r="S27" s="41" t="s">
        <v>197</v>
      </c>
      <c r="T27" s="3">
        <f>SUM(T76:T80)/T87</f>
        <v>7.7986529599432822E-2</v>
      </c>
      <c r="U27" s="3">
        <f>SUM(U76:U80)/U87</f>
        <v>8.1126445356210372E-2</v>
      </c>
      <c r="V27" s="3">
        <f>SUM(V76:V80)/V87</f>
        <v>6.9698851288419739E-2</v>
      </c>
      <c r="W27" s="3">
        <f>SUM(W76:W80)/W87</f>
        <v>5.507097656918078E-2</v>
      </c>
      <c r="X27" s="3">
        <f>SUM(X76:X80)/X87</f>
        <v>5.4390412537451027E-2</v>
      </c>
      <c r="Y27" s="5" t="s">
        <v>193</v>
      </c>
    </row>
    <row r="28" spans="2:25" x14ac:dyDescent="0.25">
      <c r="B28" s="51" t="s">
        <v>229</v>
      </c>
      <c r="C28" s="41" t="s">
        <v>245</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51" t="s">
        <v>229</v>
      </c>
      <c r="K28" s="41" t="s">
        <v>245</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51" t="s">
        <v>229</v>
      </c>
      <c r="S28" s="41" t="s">
        <v>245</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117</v>
      </c>
    </row>
    <row r="29" spans="2:25" x14ac:dyDescent="0.25">
      <c r="B29" s="51" t="s">
        <v>230</v>
      </c>
      <c r="C29" s="41" t="s">
        <v>246</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51" t="s">
        <v>230</v>
      </c>
      <c r="K29" s="41" t="s">
        <v>246</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51" t="s">
        <v>230</v>
      </c>
      <c r="S29" s="41" t="s">
        <v>246</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9" t="s">
        <v>1</v>
      </c>
    </row>
    <row r="30" spans="2:25" x14ac:dyDescent="0.25">
      <c r="B30" s="51" t="s">
        <v>231</v>
      </c>
      <c r="C30" s="41" t="s">
        <v>247</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51" t="s">
        <v>231</v>
      </c>
      <c r="K30" s="41" t="s">
        <v>247</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51" t="s">
        <v>231</v>
      </c>
      <c r="S30" s="41" t="s">
        <v>247</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96" t="s">
        <v>47</v>
      </c>
      <c r="C33" s="96"/>
      <c r="D33" s="96"/>
      <c r="E33" s="96"/>
      <c r="F33" s="96"/>
      <c r="G33" s="96"/>
      <c r="H33" s="96"/>
      <c r="I33" s="96"/>
      <c r="J33" s="96"/>
      <c r="K33" s="96"/>
      <c r="L33" s="96"/>
      <c r="M33" s="96"/>
      <c r="N33" s="96"/>
      <c r="O33" s="96"/>
      <c r="P33" s="96"/>
      <c r="Q33" s="96"/>
      <c r="R33" s="96"/>
      <c r="S33" s="96"/>
      <c r="T33" s="96"/>
      <c r="U33" s="96"/>
      <c r="V33" s="96"/>
      <c r="W33" s="96"/>
      <c r="X33" s="96"/>
    </row>
    <row r="35" spans="2:24" x14ac:dyDescent="0.25">
      <c r="B35" s="97" t="s">
        <v>182</v>
      </c>
      <c r="C35" s="98"/>
      <c r="D35" s="98"/>
      <c r="E35" s="98"/>
      <c r="F35" s="98"/>
      <c r="G35" s="98"/>
      <c r="H35" s="99"/>
      <c r="J35" s="97" t="s">
        <v>183</v>
      </c>
      <c r="K35" s="98"/>
      <c r="L35" s="98"/>
      <c r="M35" s="98"/>
      <c r="N35" s="98"/>
      <c r="O35" s="98"/>
      <c r="P35" s="99"/>
      <c r="R35" s="97" t="s">
        <v>184</v>
      </c>
      <c r="S35" s="98"/>
      <c r="T35" s="98"/>
      <c r="U35" s="98"/>
      <c r="V35" s="98"/>
      <c r="W35" s="98"/>
      <c r="X35" s="99"/>
    </row>
    <row r="36" spans="2:24" x14ac:dyDescent="0.25">
      <c r="B36" s="102" t="s">
        <v>170</v>
      </c>
      <c r="C36" s="102" t="s">
        <v>171</v>
      </c>
      <c r="D36" s="102" t="s">
        <v>23</v>
      </c>
      <c r="E36" s="102"/>
      <c r="F36" s="102"/>
      <c r="G36" s="102"/>
      <c r="H36" s="102"/>
      <c r="J36" s="102" t="s">
        <v>170</v>
      </c>
      <c r="K36" s="102" t="s">
        <v>171</v>
      </c>
      <c r="L36" s="102" t="s">
        <v>23</v>
      </c>
      <c r="M36" s="102"/>
      <c r="N36" s="102"/>
      <c r="O36" s="102"/>
      <c r="P36" s="102"/>
      <c r="R36" s="102" t="s">
        <v>170</v>
      </c>
      <c r="S36" s="102" t="s">
        <v>171</v>
      </c>
      <c r="T36" s="102" t="s">
        <v>23</v>
      </c>
      <c r="U36" s="102"/>
      <c r="V36" s="102"/>
      <c r="W36" s="102"/>
      <c r="X36" s="102"/>
    </row>
    <row r="37" spans="2:24" x14ac:dyDescent="0.25">
      <c r="B37" s="102"/>
      <c r="C37" s="102"/>
      <c r="D37" s="11">
        <v>4</v>
      </c>
      <c r="E37" s="11">
        <v>6</v>
      </c>
      <c r="F37" s="11">
        <v>8</v>
      </c>
      <c r="G37" s="11">
        <v>10</v>
      </c>
      <c r="H37" s="11">
        <v>12</v>
      </c>
      <c r="J37" s="102"/>
      <c r="K37" s="102"/>
      <c r="L37" s="11">
        <v>4</v>
      </c>
      <c r="M37" s="11">
        <v>6</v>
      </c>
      <c r="N37" s="11">
        <v>8</v>
      </c>
      <c r="O37" s="11">
        <v>10</v>
      </c>
      <c r="P37" s="11">
        <v>12</v>
      </c>
      <c r="R37" s="102"/>
      <c r="S37" s="102"/>
      <c r="T37" s="11">
        <v>4</v>
      </c>
      <c r="U37" s="11">
        <v>6</v>
      </c>
      <c r="V37" s="11">
        <v>8</v>
      </c>
      <c r="W37" s="11">
        <v>10</v>
      </c>
      <c r="X37" s="11">
        <v>12</v>
      </c>
    </row>
    <row r="38" spans="2:24" x14ac:dyDescent="0.25">
      <c r="B38" s="42">
        <v>6</v>
      </c>
      <c r="C38" s="41" t="s">
        <v>30</v>
      </c>
      <c r="D38" s="4">
        <v>17</v>
      </c>
      <c r="E38" s="4">
        <v>7</v>
      </c>
      <c r="F38" s="4">
        <v>10</v>
      </c>
      <c r="G38" s="4">
        <v>2</v>
      </c>
      <c r="H38" s="4">
        <v>5</v>
      </c>
      <c r="J38" s="42">
        <v>6</v>
      </c>
      <c r="K38" s="41" t="s">
        <v>30</v>
      </c>
      <c r="L38" s="4">
        <v>0</v>
      </c>
      <c r="M38" s="4">
        <v>0</v>
      </c>
      <c r="N38" s="4">
        <v>0</v>
      </c>
      <c r="O38" s="4">
        <v>0</v>
      </c>
      <c r="P38" s="4">
        <v>0</v>
      </c>
      <c r="R38" s="42">
        <v>6</v>
      </c>
      <c r="S38" s="41" t="s">
        <v>30</v>
      </c>
      <c r="T38" s="4">
        <v>0</v>
      </c>
      <c r="U38" s="4">
        <v>0</v>
      </c>
      <c r="V38" s="4">
        <v>0</v>
      </c>
      <c r="W38" s="4">
        <v>0</v>
      </c>
      <c r="X38" s="4">
        <v>0</v>
      </c>
    </row>
    <row r="39" spans="2:24" x14ac:dyDescent="0.25">
      <c r="B39" s="42">
        <v>5</v>
      </c>
      <c r="C39" s="41" t="s">
        <v>30</v>
      </c>
      <c r="D39" s="4">
        <v>417</v>
      </c>
      <c r="E39" s="4">
        <v>188</v>
      </c>
      <c r="F39" s="4">
        <v>108</v>
      </c>
      <c r="G39" s="4">
        <v>70</v>
      </c>
      <c r="H39" s="4">
        <v>42</v>
      </c>
      <c r="J39" s="42">
        <v>5</v>
      </c>
      <c r="K39" s="41" t="s">
        <v>30</v>
      </c>
      <c r="L39" s="4">
        <v>13</v>
      </c>
      <c r="M39" s="4">
        <v>9</v>
      </c>
      <c r="N39" s="4">
        <v>2</v>
      </c>
      <c r="O39" s="4">
        <v>2</v>
      </c>
      <c r="P39" s="4">
        <v>2</v>
      </c>
      <c r="R39" s="42">
        <v>5</v>
      </c>
      <c r="S39" s="41" t="s">
        <v>30</v>
      </c>
      <c r="T39" s="4">
        <v>0</v>
      </c>
      <c r="U39" s="4">
        <v>0</v>
      </c>
      <c r="V39" s="4">
        <v>0</v>
      </c>
      <c r="W39" s="4">
        <v>0</v>
      </c>
      <c r="X39" s="4">
        <v>0</v>
      </c>
    </row>
    <row r="40" spans="2:24" x14ac:dyDescent="0.25">
      <c r="B40" s="42">
        <v>4</v>
      </c>
      <c r="C40" s="41" t="s">
        <v>30</v>
      </c>
      <c r="D40" s="4">
        <v>5123</v>
      </c>
      <c r="E40" s="4">
        <v>1427</v>
      </c>
      <c r="F40" s="4">
        <v>593</v>
      </c>
      <c r="G40" s="4">
        <v>401</v>
      </c>
      <c r="H40" s="4">
        <v>232</v>
      </c>
      <c r="J40" s="42">
        <v>4</v>
      </c>
      <c r="K40" s="41" t="s">
        <v>30</v>
      </c>
      <c r="L40" s="4">
        <v>199</v>
      </c>
      <c r="M40" s="4">
        <v>89</v>
      </c>
      <c r="N40" s="4">
        <v>31</v>
      </c>
      <c r="O40" s="4">
        <v>12</v>
      </c>
      <c r="P40" s="4">
        <v>7</v>
      </c>
      <c r="R40" s="42">
        <v>4</v>
      </c>
      <c r="S40" s="41" t="s">
        <v>30</v>
      </c>
      <c r="T40" s="4">
        <v>1</v>
      </c>
      <c r="U40" s="4">
        <v>3</v>
      </c>
      <c r="V40" s="4">
        <v>1</v>
      </c>
      <c r="W40" s="4">
        <v>1</v>
      </c>
      <c r="X40" s="4">
        <v>1</v>
      </c>
    </row>
    <row r="41" spans="2:24" x14ac:dyDescent="0.25">
      <c r="B41" s="158">
        <v>3</v>
      </c>
      <c r="C41" s="41">
        <v>80</v>
      </c>
      <c r="D41" s="4">
        <v>593</v>
      </c>
      <c r="E41" s="4">
        <v>250</v>
      </c>
      <c r="F41" s="4">
        <v>85</v>
      </c>
      <c r="G41" s="4">
        <v>34</v>
      </c>
      <c r="H41" s="4">
        <v>20</v>
      </c>
      <c r="J41" s="158">
        <v>3</v>
      </c>
      <c r="K41" s="41">
        <v>80</v>
      </c>
      <c r="L41" s="4">
        <v>33</v>
      </c>
      <c r="M41" s="4">
        <v>14</v>
      </c>
      <c r="N41" s="4">
        <v>3</v>
      </c>
      <c r="O41" s="4">
        <v>1</v>
      </c>
      <c r="P41" s="4">
        <v>6</v>
      </c>
      <c r="R41" s="158">
        <v>3</v>
      </c>
      <c r="S41" s="41">
        <v>80</v>
      </c>
      <c r="T41" s="4">
        <v>2</v>
      </c>
      <c r="U41" s="4">
        <v>0</v>
      </c>
      <c r="V41" s="4">
        <v>0</v>
      </c>
      <c r="W41" s="4">
        <v>0</v>
      </c>
      <c r="X41" s="4">
        <v>0</v>
      </c>
    </row>
    <row r="42" spans="2:24" x14ac:dyDescent="0.25">
      <c r="B42" s="159"/>
      <c r="C42" s="41">
        <v>76</v>
      </c>
      <c r="D42" s="4">
        <v>874</v>
      </c>
      <c r="E42" s="4">
        <v>366</v>
      </c>
      <c r="F42" s="4">
        <v>115</v>
      </c>
      <c r="G42" s="4">
        <v>54</v>
      </c>
      <c r="H42" s="4">
        <v>24</v>
      </c>
      <c r="J42" s="159"/>
      <c r="K42" s="41">
        <v>76</v>
      </c>
      <c r="L42" s="4">
        <v>55</v>
      </c>
      <c r="M42" s="4">
        <v>15</v>
      </c>
      <c r="N42" s="4">
        <v>5</v>
      </c>
      <c r="O42" s="4">
        <v>4</v>
      </c>
      <c r="P42" s="4">
        <v>2</v>
      </c>
      <c r="R42" s="159"/>
      <c r="S42" s="41">
        <v>76</v>
      </c>
      <c r="T42" s="4">
        <v>0</v>
      </c>
      <c r="U42" s="4">
        <v>0</v>
      </c>
      <c r="V42" s="4">
        <v>2</v>
      </c>
      <c r="W42" s="4">
        <v>1</v>
      </c>
      <c r="X42" s="4">
        <v>0</v>
      </c>
    </row>
    <row r="43" spans="2:24" x14ac:dyDescent="0.25">
      <c r="B43" s="159"/>
      <c r="C43" s="41">
        <v>72</v>
      </c>
      <c r="D43" s="4">
        <v>1336</v>
      </c>
      <c r="E43" s="4">
        <v>543</v>
      </c>
      <c r="F43" s="4">
        <v>203</v>
      </c>
      <c r="G43" s="4">
        <v>91</v>
      </c>
      <c r="H43" s="4">
        <v>53</v>
      </c>
      <c r="J43" s="159"/>
      <c r="K43" s="41">
        <v>72</v>
      </c>
      <c r="L43" s="4">
        <v>108</v>
      </c>
      <c r="M43" s="4">
        <v>40</v>
      </c>
      <c r="N43" s="4">
        <v>18</v>
      </c>
      <c r="O43" s="4">
        <v>9</v>
      </c>
      <c r="P43" s="4">
        <v>5</v>
      </c>
      <c r="R43" s="159"/>
      <c r="S43" s="41">
        <v>72</v>
      </c>
      <c r="T43" s="4">
        <v>3</v>
      </c>
      <c r="U43" s="4">
        <v>2</v>
      </c>
      <c r="V43" s="4">
        <v>1</v>
      </c>
      <c r="W43" s="4">
        <v>0</v>
      </c>
      <c r="X43" s="4">
        <v>0</v>
      </c>
    </row>
    <row r="44" spans="2:24" x14ac:dyDescent="0.25">
      <c r="B44" s="159"/>
      <c r="C44" s="41">
        <v>68</v>
      </c>
      <c r="D44" s="4">
        <v>1528</v>
      </c>
      <c r="E44" s="4">
        <v>657</v>
      </c>
      <c r="F44" s="4">
        <v>223</v>
      </c>
      <c r="G44" s="4">
        <v>94</v>
      </c>
      <c r="H44" s="4">
        <v>52</v>
      </c>
      <c r="J44" s="159"/>
      <c r="K44" s="41">
        <v>68</v>
      </c>
      <c r="L44" s="4">
        <v>133</v>
      </c>
      <c r="M44" s="4">
        <v>56</v>
      </c>
      <c r="N44" s="4">
        <v>16</v>
      </c>
      <c r="O44" s="4">
        <v>5</v>
      </c>
      <c r="P44" s="4">
        <v>9</v>
      </c>
      <c r="R44" s="159"/>
      <c r="S44" s="41">
        <v>68</v>
      </c>
      <c r="T44" s="4">
        <v>4</v>
      </c>
      <c r="U44" s="4">
        <v>2</v>
      </c>
      <c r="V44" s="4">
        <v>1</v>
      </c>
      <c r="W44" s="4">
        <v>2</v>
      </c>
      <c r="X44" s="4">
        <v>0</v>
      </c>
    </row>
    <row r="45" spans="2:24" x14ac:dyDescent="0.25">
      <c r="B45" s="159"/>
      <c r="C45" s="41">
        <v>64</v>
      </c>
      <c r="D45" s="4">
        <v>1632</v>
      </c>
      <c r="E45" s="4">
        <v>670</v>
      </c>
      <c r="F45" s="4">
        <v>255</v>
      </c>
      <c r="G45" s="4">
        <v>125</v>
      </c>
      <c r="H45" s="4">
        <v>72</v>
      </c>
      <c r="J45" s="159"/>
      <c r="K45" s="41">
        <v>64</v>
      </c>
      <c r="L45" s="4">
        <v>128</v>
      </c>
      <c r="M45" s="4">
        <v>47</v>
      </c>
      <c r="N45" s="4">
        <v>24</v>
      </c>
      <c r="O45" s="4">
        <v>10</v>
      </c>
      <c r="P45" s="4">
        <v>1</v>
      </c>
      <c r="R45" s="159"/>
      <c r="S45" s="41">
        <v>64</v>
      </c>
      <c r="T45" s="4">
        <v>3</v>
      </c>
      <c r="U45" s="4">
        <v>1</v>
      </c>
      <c r="V45" s="4">
        <v>0</v>
      </c>
      <c r="W45" s="4">
        <v>1</v>
      </c>
      <c r="X45" s="4">
        <v>0</v>
      </c>
    </row>
    <row r="46" spans="2:24" x14ac:dyDescent="0.25">
      <c r="B46" s="159"/>
      <c r="C46" s="41">
        <v>60</v>
      </c>
      <c r="D46" s="4">
        <v>1854</v>
      </c>
      <c r="E46" s="4">
        <v>728</v>
      </c>
      <c r="F46" s="4">
        <v>282</v>
      </c>
      <c r="G46" s="4">
        <v>139</v>
      </c>
      <c r="H46" s="4">
        <v>90</v>
      </c>
      <c r="J46" s="159"/>
      <c r="K46" s="41">
        <v>60</v>
      </c>
      <c r="L46" s="4">
        <v>131</v>
      </c>
      <c r="M46" s="4">
        <v>73</v>
      </c>
      <c r="N46" s="4">
        <v>33</v>
      </c>
      <c r="O46" s="4">
        <v>10</v>
      </c>
      <c r="P46" s="4">
        <v>10</v>
      </c>
      <c r="R46" s="159"/>
      <c r="S46" s="41">
        <v>60</v>
      </c>
      <c r="T46" s="4">
        <v>3</v>
      </c>
      <c r="U46" s="4">
        <v>3</v>
      </c>
      <c r="V46" s="4">
        <v>0</v>
      </c>
      <c r="W46" s="4">
        <v>2</v>
      </c>
      <c r="X46" s="4">
        <v>2</v>
      </c>
    </row>
    <row r="47" spans="2:24" x14ac:dyDescent="0.25">
      <c r="B47" s="159"/>
      <c r="C47" s="41">
        <v>56</v>
      </c>
      <c r="D47" s="4">
        <v>1985</v>
      </c>
      <c r="E47" s="4">
        <v>860</v>
      </c>
      <c r="F47" s="4">
        <v>355</v>
      </c>
      <c r="G47" s="4">
        <v>126</v>
      </c>
      <c r="H47" s="4">
        <v>74</v>
      </c>
      <c r="J47" s="159"/>
      <c r="K47" s="41">
        <v>56</v>
      </c>
      <c r="L47" s="4">
        <v>161</v>
      </c>
      <c r="M47" s="4">
        <v>65</v>
      </c>
      <c r="N47" s="4">
        <v>26</v>
      </c>
      <c r="O47" s="4">
        <v>11</v>
      </c>
      <c r="P47" s="4">
        <v>8</v>
      </c>
      <c r="R47" s="159"/>
      <c r="S47" s="41">
        <v>56</v>
      </c>
      <c r="T47" s="4">
        <v>5</v>
      </c>
      <c r="U47" s="4">
        <v>2</v>
      </c>
      <c r="V47" s="4">
        <v>2</v>
      </c>
      <c r="W47" s="4">
        <v>2</v>
      </c>
      <c r="X47" s="4">
        <v>1</v>
      </c>
    </row>
    <row r="48" spans="2:24" x14ac:dyDescent="0.25">
      <c r="B48" s="159"/>
      <c r="C48" s="41">
        <v>52</v>
      </c>
      <c r="D48" s="4">
        <v>2250</v>
      </c>
      <c r="E48" s="4">
        <v>1107</v>
      </c>
      <c r="F48" s="4">
        <v>452</v>
      </c>
      <c r="G48" s="4">
        <v>189</v>
      </c>
      <c r="H48" s="4">
        <v>101</v>
      </c>
      <c r="J48" s="159"/>
      <c r="K48" s="41">
        <v>52</v>
      </c>
      <c r="L48" s="4">
        <v>176</v>
      </c>
      <c r="M48" s="4">
        <v>85</v>
      </c>
      <c r="N48" s="4">
        <v>38</v>
      </c>
      <c r="O48" s="4">
        <v>20</v>
      </c>
      <c r="P48" s="4">
        <v>8</v>
      </c>
      <c r="R48" s="159"/>
      <c r="S48" s="41">
        <v>52</v>
      </c>
      <c r="T48" s="4">
        <v>6</v>
      </c>
      <c r="U48" s="4">
        <v>1</v>
      </c>
      <c r="V48" s="4">
        <v>1</v>
      </c>
      <c r="W48" s="4">
        <v>2</v>
      </c>
      <c r="X48" s="4">
        <v>0</v>
      </c>
    </row>
    <row r="49" spans="2:24" x14ac:dyDescent="0.25">
      <c r="B49" s="159"/>
      <c r="C49" s="41">
        <v>48</v>
      </c>
      <c r="D49" s="4">
        <v>2312</v>
      </c>
      <c r="E49" s="4">
        <v>1107</v>
      </c>
      <c r="F49" s="4">
        <v>447</v>
      </c>
      <c r="G49" s="4">
        <v>182</v>
      </c>
      <c r="H49" s="4">
        <v>80</v>
      </c>
      <c r="J49" s="159"/>
      <c r="K49" s="41">
        <v>48</v>
      </c>
      <c r="L49" s="4">
        <v>153</v>
      </c>
      <c r="M49" s="4">
        <v>69</v>
      </c>
      <c r="N49" s="4">
        <v>22</v>
      </c>
      <c r="O49" s="4">
        <v>16</v>
      </c>
      <c r="P49" s="4">
        <v>6</v>
      </c>
      <c r="R49" s="159"/>
      <c r="S49" s="41">
        <v>48</v>
      </c>
      <c r="T49" s="4">
        <v>8</v>
      </c>
      <c r="U49" s="4">
        <v>5</v>
      </c>
      <c r="V49" s="4">
        <v>1</v>
      </c>
      <c r="W49" s="4">
        <v>2</v>
      </c>
      <c r="X49" s="4">
        <v>1</v>
      </c>
    </row>
    <row r="50" spans="2:24" x14ac:dyDescent="0.25">
      <c r="B50" s="159"/>
      <c r="C50" s="41">
        <v>44</v>
      </c>
      <c r="D50" s="4">
        <v>2025</v>
      </c>
      <c r="E50" s="4">
        <v>964</v>
      </c>
      <c r="F50" s="4">
        <v>344</v>
      </c>
      <c r="G50" s="4">
        <v>143</v>
      </c>
      <c r="H50" s="4">
        <v>74</v>
      </c>
      <c r="J50" s="159"/>
      <c r="K50" s="41">
        <v>44</v>
      </c>
      <c r="L50" s="4">
        <v>105</v>
      </c>
      <c r="M50" s="4">
        <v>55</v>
      </c>
      <c r="N50" s="4">
        <v>22</v>
      </c>
      <c r="O50" s="4">
        <v>17</v>
      </c>
      <c r="P50" s="4">
        <v>7</v>
      </c>
      <c r="R50" s="159"/>
      <c r="S50" s="41">
        <v>44</v>
      </c>
      <c r="T50" s="4">
        <v>7</v>
      </c>
      <c r="U50" s="4">
        <v>9</v>
      </c>
      <c r="V50" s="4">
        <v>5</v>
      </c>
      <c r="W50" s="4">
        <v>1</v>
      </c>
      <c r="X50" s="4">
        <v>0</v>
      </c>
    </row>
    <row r="51" spans="2:24" x14ac:dyDescent="0.25">
      <c r="B51" s="159"/>
      <c r="C51" s="41">
        <v>40</v>
      </c>
      <c r="D51" s="4">
        <v>1635</v>
      </c>
      <c r="E51" s="4">
        <v>622</v>
      </c>
      <c r="F51" s="4">
        <v>229</v>
      </c>
      <c r="G51" s="4">
        <v>103</v>
      </c>
      <c r="H51" s="4">
        <v>64</v>
      </c>
      <c r="J51" s="159"/>
      <c r="K51" s="41">
        <v>40</v>
      </c>
      <c r="L51" s="4">
        <v>78</v>
      </c>
      <c r="M51" s="4">
        <v>53</v>
      </c>
      <c r="N51" s="4">
        <v>26</v>
      </c>
      <c r="O51" s="4">
        <v>9</v>
      </c>
      <c r="P51" s="4">
        <v>3</v>
      </c>
      <c r="R51" s="159"/>
      <c r="S51" s="41">
        <v>40</v>
      </c>
      <c r="T51" s="4">
        <v>9</v>
      </c>
      <c r="U51" s="4">
        <v>1</v>
      </c>
      <c r="V51" s="4">
        <v>4</v>
      </c>
      <c r="W51" s="4">
        <v>2</v>
      </c>
      <c r="X51" s="4">
        <v>0</v>
      </c>
    </row>
    <row r="52" spans="2:24" x14ac:dyDescent="0.25">
      <c r="B52" s="159"/>
      <c r="C52" s="41">
        <v>36</v>
      </c>
      <c r="D52" s="4">
        <v>1394</v>
      </c>
      <c r="E52" s="4">
        <v>636</v>
      </c>
      <c r="F52" s="4">
        <v>296</v>
      </c>
      <c r="G52" s="4">
        <v>106</v>
      </c>
      <c r="H52" s="4">
        <v>51</v>
      </c>
      <c r="J52" s="159"/>
      <c r="K52" s="41">
        <v>36</v>
      </c>
      <c r="L52" s="4">
        <v>124</v>
      </c>
      <c r="M52" s="4">
        <v>88</v>
      </c>
      <c r="N52" s="4">
        <v>35</v>
      </c>
      <c r="O52" s="4">
        <v>12</v>
      </c>
      <c r="P52" s="4">
        <v>5</v>
      </c>
      <c r="R52" s="159"/>
      <c r="S52" s="41">
        <v>36</v>
      </c>
      <c r="T52" s="4">
        <v>10</v>
      </c>
      <c r="U52" s="4">
        <v>10</v>
      </c>
      <c r="V52" s="4">
        <v>1</v>
      </c>
      <c r="W52" s="4">
        <v>1</v>
      </c>
      <c r="X52" s="4">
        <v>0</v>
      </c>
    </row>
    <row r="53" spans="2:24" x14ac:dyDescent="0.25">
      <c r="B53" s="159"/>
      <c r="C53" s="41">
        <v>32</v>
      </c>
      <c r="D53" s="4">
        <v>1721</v>
      </c>
      <c r="E53" s="4">
        <v>848</v>
      </c>
      <c r="F53" s="4">
        <v>329</v>
      </c>
      <c r="G53" s="4">
        <v>115</v>
      </c>
      <c r="H53" s="4">
        <v>47</v>
      </c>
      <c r="J53" s="159"/>
      <c r="K53" s="41">
        <v>32</v>
      </c>
      <c r="L53" s="4">
        <v>107</v>
      </c>
      <c r="M53" s="4">
        <v>75</v>
      </c>
      <c r="N53" s="4">
        <v>34</v>
      </c>
      <c r="O53" s="4">
        <v>18</v>
      </c>
      <c r="P53" s="4">
        <v>7</v>
      </c>
      <c r="R53" s="159"/>
      <c r="S53" s="41">
        <v>32</v>
      </c>
      <c r="T53" s="4">
        <v>6</v>
      </c>
      <c r="U53" s="4">
        <v>11</v>
      </c>
      <c r="V53" s="4">
        <v>10</v>
      </c>
      <c r="W53" s="4">
        <v>1</v>
      </c>
      <c r="X53" s="4">
        <v>0</v>
      </c>
    </row>
    <row r="54" spans="2:24" x14ac:dyDescent="0.25">
      <c r="B54" s="159"/>
      <c r="C54" s="41">
        <v>28</v>
      </c>
      <c r="D54" s="4">
        <v>2094</v>
      </c>
      <c r="E54" s="4">
        <v>888</v>
      </c>
      <c r="F54" s="4">
        <v>320</v>
      </c>
      <c r="G54" s="4">
        <v>111</v>
      </c>
      <c r="H54" s="4">
        <v>60</v>
      </c>
      <c r="J54" s="159"/>
      <c r="K54" s="41">
        <v>28</v>
      </c>
      <c r="L54" s="4">
        <v>58</v>
      </c>
      <c r="M54" s="4">
        <v>37</v>
      </c>
      <c r="N54" s="4">
        <v>25</v>
      </c>
      <c r="O54" s="4">
        <v>4</v>
      </c>
      <c r="P54" s="4">
        <v>0</v>
      </c>
      <c r="R54" s="159"/>
      <c r="S54" s="41">
        <v>28</v>
      </c>
      <c r="T54" s="4">
        <v>1</v>
      </c>
      <c r="U54" s="4">
        <v>4</v>
      </c>
      <c r="V54" s="4">
        <v>0</v>
      </c>
      <c r="W54" s="4">
        <v>0</v>
      </c>
      <c r="X54" s="4">
        <v>0</v>
      </c>
    </row>
    <row r="55" spans="2:24" x14ac:dyDescent="0.25">
      <c r="B55" s="159"/>
      <c r="C55" s="41">
        <v>24</v>
      </c>
      <c r="D55" s="4">
        <v>1922</v>
      </c>
      <c r="E55" s="4">
        <v>665</v>
      </c>
      <c r="F55" s="4">
        <v>230</v>
      </c>
      <c r="G55" s="4">
        <v>74</v>
      </c>
      <c r="H55" s="4">
        <v>40</v>
      </c>
      <c r="J55" s="159"/>
      <c r="K55" s="41">
        <v>24</v>
      </c>
      <c r="L55" s="4">
        <v>39</v>
      </c>
      <c r="M55" s="4">
        <v>32</v>
      </c>
      <c r="N55" s="4">
        <v>17</v>
      </c>
      <c r="O55" s="4">
        <v>9</v>
      </c>
      <c r="P55" s="4">
        <v>3</v>
      </c>
      <c r="R55" s="159"/>
      <c r="S55" s="41">
        <v>24</v>
      </c>
      <c r="T55" s="4">
        <v>1</v>
      </c>
      <c r="U55" s="4">
        <v>2</v>
      </c>
      <c r="V55" s="4">
        <v>1</v>
      </c>
      <c r="W55" s="4">
        <v>0</v>
      </c>
      <c r="X55" s="4">
        <v>0</v>
      </c>
    </row>
    <row r="56" spans="2:24" x14ac:dyDescent="0.25">
      <c r="B56" s="159"/>
      <c r="C56" s="41">
        <v>20</v>
      </c>
      <c r="D56" s="4">
        <v>2790</v>
      </c>
      <c r="E56" s="4">
        <v>969</v>
      </c>
      <c r="F56" s="4">
        <v>365</v>
      </c>
      <c r="G56" s="4">
        <v>180</v>
      </c>
      <c r="H56" s="4">
        <v>125</v>
      </c>
      <c r="J56" s="159"/>
      <c r="K56" s="41">
        <v>20</v>
      </c>
      <c r="L56" s="4">
        <v>10</v>
      </c>
      <c r="M56" s="4">
        <v>11</v>
      </c>
      <c r="N56" s="4">
        <v>8</v>
      </c>
      <c r="O56" s="4">
        <v>4</v>
      </c>
      <c r="P56" s="4">
        <v>0</v>
      </c>
      <c r="R56" s="159"/>
      <c r="S56" s="41">
        <v>20</v>
      </c>
      <c r="T56" s="4">
        <v>1</v>
      </c>
      <c r="U56" s="4">
        <v>0</v>
      </c>
      <c r="V56" s="4">
        <v>1</v>
      </c>
      <c r="W56" s="4">
        <v>0</v>
      </c>
      <c r="X56" s="4">
        <v>0</v>
      </c>
    </row>
    <row r="57" spans="2:24" x14ac:dyDescent="0.25">
      <c r="B57" s="159"/>
      <c r="C57" s="41">
        <v>16</v>
      </c>
      <c r="D57" s="4">
        <v>418</v>
      </c>
      <c r="E57" s="4">
        <v>126</v>
      </c>
      <c r="F57" s="4">
        <v>60</v>
      </c>
      <c r="G57" s="4">
        <v>24</v>
      </c>
      <c r="H57" s="4">
        <v>21</v>
      </c>
      <c r="J57" s="159"/>
      <c r="K57" s="41">
        <v>16</v>
      </c>
      <c r="L57" s="4">
        <v>5</v>
      </c>
      <c r="M57" s="4">
        <v>5</v>
      </c>
      <c r="N57" s="4">
        <v>1</v>
      </c>
      <c r="O57" s="4">
        <v>0</v>
      </c>
      <c r="P57" s="4">
        <v>0</v>
      </c>
      <c r="R57" s="159"/>
      <c r="S57" s="41">
        <v>16</v>
      </c>
      <c r="T57" s="4">
        <v>0</v>
      </c>
      <c r="U57" s="4">
        <v>0</v>
      </c>
      <c r="V57" s="4">
        <v>0</v>
      </c>
      <c r="W57" s="4">
        <v>0</v>
      </c>
      <c r="X57" s="4">
        <v>0</v>
      </c>
    </row>
    <row r="58" spans="2:24" x14ac:dyDescent="0.25">
      <c r="B58" s="159"/>
      <c r="C58" s="41">
        <v>12</v>
      </c>
      <c r="D58" s="4">
        <v>4</v>
      </c>
      <c r="E58" s="4">
        <v>1</v>
      </c>
      <c r="F58" s="4">
        <v>2</v>
      </c>
      <c r="G58" s="4">
        <v>2</v>
      </c>
      <c r="H58" s="4">
        <v>2</v>
      </c>
      <c r="J58" s="159"/>
      <c r="K58" s="41">
        <v>12</v>
      </c>
      <c r="L58" s="4">
        <v>0</v>
      </c>
      <c r="M58" s="4">
        <v>0</v>
      </c>
      <c r="N58" s="4">
        <v>0</v>
      </c>
      <c r="O58" s="4">
        <v>0</v>
      </c>
      <c r="P58" s="4">
        <v>0</v>
      </c>
      <c r="R58" s="159"/>
      <c r="S58" s="41">
        <v>12</v>
      </c>
      <c r="T58" s="4">
        <v>0</v>
      </c>
      <c r="U58" s="4">
        <v>0</v>
      </c>
      <c r="V58" s="4">
        <v>0</v>
      </c>
      <c r="W58" s="4">
        <v>0</v>
      </c>
      <c r="X58" s="4">
        <v>0</v>
      </c>
    </row>
    <row r="59" spans="2:24" x14ac:dyDescent="0.25">
      <c r="B59" s="159"/>
      <c r="C59" s="41">
        <v>8</v>
      </c>
      <c r="D59" s="4">
        <v>0</v>
      </c>
      <c r="E59" s="4">
        <v>0</v>
      </c>
      <c r="F59" s="4">
        <v>0</v>
      </c>
      <c r="G59" s="4">
        <v>0</v>
      </c>
      <c r="H59" s="4">
        <v>0</v>
      </c>
      <c r="J59" s="159"/>
      <c r="K59" s="41">
        <v>8</v>
      </c>
      <c r="L59" s="4">
        <v>0</v>
      </c>
      <c r="M59" s="4">
        <v>0</v>
      </c>
      <c r="N59" s="4">
        <v>0</v>
      </c>
      <c r="O59" s="4">
        <v>0</v>
      </c>
      <c r="P59" s="4">
        <v>0</v>
      </c>
      <c r="R59" s="159"/>
      <c r="S59" s="41">
        <v>8</v>
      </c>
      <c r="T59" s="4">
        <v>0</v>
      </c>
      <c r="U59" s="4">
        <v>0</v>
      </c>
      <c r="V59" s="4">
        <v>0</v>
      </c>
      <c r="W59" s="4">
        <v>0</v>
      </c>
      <c r="X59" s="4">
        <v>0</v>
      </c>
    </row>
    <row r="60" spans="2:24" x14ac:dyDescent="0.25">
      <c r="B60" s="160"/>
      <c r="C60" s="41">
        <v>4</v>
      </c>
      <c r="D60" s="4">
        <v>0</v>
      </c>
      <c r="E60" s="4">
        <v>0</v>
      </c>
      <c r="F60" s="4">
        <v>0</v>
      </c>
      <c r="G60" s="4">
        <v>0</v>
      </c>
      <c r="H60" s="4">
        <v>0</v>
      </c>
      <c r="J60" s="160"/>
      <c r="K60" s="41">
        <v>4</v>
      </c>
      <c r="L60" s="4">
        <v>0</v>
      </c>
      <c r="M60" s="4">
        <v>0</v>
      </c>
      <c r="N60" s="4">
        <v>0</v>
      </c>
      <c r="O60" s="4">
        <v>0</v>
      </c>
      <c r="P60" s="4">
        <v>0</v>
      </c>
      <c r="R60" s="160"/>
      <c r="S60" s="41">
        <v>4</v>
      </c>
      <c r="T60" s="4">
        <v>0</v>
      </c>
      <c r="U60" s="4">
        <v>0</v>
      </c>
      <c r="V60" s="4">
        <v>0</v>
      </c>
      <c r="W60" s="4">
        <v>0</v>
      </c>
      <c r="X60" s="4">
        <v>0</v>
      </c>
    </row>
    <row r="61" spans="2:24" x14ac:dyDescent="0.25">
      <c r="B61" s="158">
        <v>2</v>
      </c>
      <c r="C61" s="41">
        <v>60</v>
      </c>
      <c r="D61" s="4">
        <v>1678</v>
      </c>
      <c r="E61" s="4">
        <v>1234</v>
      </c>
      <c r="F61" s="4">
        <v>603</v>
      </c>
      <c r="G61" s="4">
        <v>265</v>
      </c>
      <c r="H61" s="4">
        <v>131</v>
      </c>
      <c r="J61" s="158">
        <v>2</v>
      </c>
      <c r="K61" s="41">
        <v>60</v>
      </c>
      <c r="L61" s="4">
        <v>210</v>
      </c>
      <c r="M61" s="4">
        <v>174</v>
      </c>
      <c r="N61" s="4">
        <v>99</v>
      </c>
      <c r="O61" s="4">
        <v>39</v>
      </c>
      <c r="P61" s="4">
        <v>19</v>
      </c>
      <c r="R61" s="158">
        <v>2</v>
      </c>
      <c r="S61" s="41">
        <v>60</v>
      </c>
      <c r="T61" s="4">
        <v>23</v>
      </c>
      <c r="U61" s="4">
        <v>12</v>
      </c>
      <c r="V61" s="4">
        <v>8</v>
      </c>
      <c r="W61" s="4">
        <v>4</v>
      </c>
      <c r="X61" s="4">
        <v>3</v>
      </c>
    </row>
    <row r="62" spans="2:24" x14ac:dyDescent="0.25">
      <c r="B62" s="159"/>
      <c r="C62" s="41">
        <v>56</v>
      </c>
      <c r="D62" s="4">
        <v>1252</v>
      </c>
      <c r="E62" s="4">
        <v>840</v>
      </c>
      <c r="F62" s="4">
        <v>406</v>
      </c>
      <c r="G62" s="4">
        <v>187</v>
      </c>
      <c r="H62" s="4">
        <v>85</v>
      </c>
      <c r="J62" s="159"/>
      <c r="K62" s="41">
        <v>56</v>
      </c>
      <c r="L62" s="4">
        <v>152</v>
      </c>
      <c r="M62" s="4">
        <v>144</v>
      </c>
      <c r="N62" s="4">
        <v>56</v>
      </c>
      <c r="O62" s="4">
        <v>34</v>
      </c>
      <c r="P62" s="4">
        <v>11</v>
      </c>
      <c r="R62" s="159"/>
      <c r="S62" s="41">
        <v>56</v>
      </c>
      <c r="T62" s="4">
        <v>25</v>
      </c>
      <c r="U62" s="4">
        <v>22</v>
      </c>
      <c r="V62" s="4">
        <v>15</v>
      </c>
      <c r="W62" s="4">
        <v>9</v>
      </c>
      <c r="X62" s="4">
        <v>5</v>
      </c>
    </row>
    <row r="63" spans="2:24" x14ac:dyDescent="0.25">
      <c r="B63" s="159"/>
      <c r="C63" s="41">
        <v>52</v>
      </c>
      <c r="D63" s="4">
        <v>1435</v>
      </c>
      <c r="E63" s="4">
        <v>1000</v>
      </c>
      <c r="F63" s="4">
        <v>513</v>
      </c>
      <c r="G63" s="4">
        <v>261</v>
      </c>
      <c r="H63" s="4">
        <v>141</v>
      </c>
      <c r="J63" s="159"/>
      <c r="K63" s="41">
        <v>52</v>
      </c>
      <c r="L63" s="4">
        <v>200</v>
      </c>
      <c r="M63" s="4">
        <v>153</v>
      </c>
      <c r="N63" s="4">
        <v>83</v>
      </c>
      <c r="O63" s="4">
        <v>35</v>
      </c>
      <c r="P63" s="4">
        <v>18</v>
      </c>
      <c r="R63" s="159"/>
      <c r="S63" s="41">
        <v>52</v>
      </c>
      <c r="T63" s="4">
        <v>21</v>
      </c>
      <c r="U63" s="4">
        <v>27</v>
      </c>
      <c r="V63" s="4">
        <v>15</v>
      </c>
      <c r="W63" s="4">
        <v>9</v>
      </c>
      <c r="X63" s="4">
        <v>5</v>
      </c>
    </row>
    <row r="64" spans="2:24" x14ac:dyDescent="0.25">
      <c r="B64" s="159"/>
      <c r="C64" s="41">
        <v>48</v>
      </c>
      <c r="D64" s="4">
        <v>1615</v>
      </c>
      <c r="E64" s="4">
        <v>1148</v>
      </c>
      <c r="F64" s="4">
        <v>653</v>
      </c>
      <c r="G64" s="4">
        <v>300</v>
      </c>
      <c r="H64" s="4">
        <v>152</v>
      </c>
      <c r="J64" s="159"/>
      <c r="K64" s="41">
        <v>48</v>
      </c>
      <c r="L64" s="4">
        <v>247</v>
      </c>
      <c r="M64" s="4">
        <v>163</v>
      </c>
      <c r="N64" s="4">
        <v>100</v>
      </c>
      <c r="O64" s="4">
        <v>54</v>
      </c>
      <c r="P64" s="4">
        <v>42</v>
      </c>
      <c r="R64" s="159"/>
      <c r="S64" s="41">
        <v>48</v>
      </c>
      <c r="T64" s="4">
        <v>36</v>
      </c>
      <c r="U64" s="4">
        <v>32</v>
      </c>
      <c r="V64" s="4">
        <v>28</v>
      </c>
      <c r="W64" s="4">
        <v>13</v>
      </c>
      <c r="X64" s="4">
        <v>13</v>
      </c>
    </row>
    <row r="65" spans="2:24" x14ac:dyDescent="0.25">
      <c r="B65" s="159"/>
      <c r="C65" s="41">
        <v>44</v>
      </c>
      <c r="D65" s="4">
        <v>1607</v>
      </c>
      <c r="E65" s="4">
        <v>1221</v>
      </c>
      <c r="F65" s="4">
        <v>701</v>
      </c>
      <c r="G65" s="4">
        <v>375</v>
      </c>
      <c r="H65" s="4">
        <v>202</v>
      </c>
      <c r="J65" s="159"/>
      <c r="K65" s="41">
        <v>44</v>
      </c>
      <c r="L65" s="4">
        <v>276</v>
      </c>
      <c r="M65" s="4">
        <v>239</v>
      </c>
      <c r="N65" s="4">
        <v>139</v>
      </c>
      <c r="O65" s="4">
        <v>80</v>
      </c>
      <c r="P65" s="4">
        <v>46</v>
      </c>
      <c r="R65" s="159"/>
      <c r="S65" s="41">
        <v>44</v>
      </c>
      <c r="T65" s="4">
        <v>39</v>
      </c>
      <c r="U65" s="4">
        <v>45</v>
      </c>
      <c r="V65" s="4">
        <v>26</v>
      </c>
      <c r="W65" s="4">
        <v>19</v>
      </c>
      <c r="X65" s="4">
        <v>8</v>
      </c>
    </row>
    <row r="66" spans="2:24" x14ac:dyDescent="0.25">
      <c r="B66" s="159"/>
      <c r="C66" s="41">
        <v>40</v>
      </c>
      <c r="D66" s="4">
        <v>1545</v>
      </c>
      <c r="E66" s="4">
        <v>1316</v>
      </c>
      <c r="F66" s="4">
        <v>779</v>
      </c>
      <c r="G66" s="4">
        <v>426</v>
      </c>
      <c r="H66" s="4">
        <v>229</v>
      </c>
      <c r="J66" s="159"/>
      <c r="K66" s="41">
        <v>40</v>
      </c>
      <c r="L66" s="4">
        <v>292</v>
      </c>
      <c r="M66" s="4">
        <v>261</v>
      </c>
      <c r="N66" s="4">
        <v>157</v>
      </c>
      <c r="O66" s="4">
        <v>72</v>
      </c>
      <c r="P66" s="4">
        <v>31</v>
      </c>
      <c r="R66" s="159"/>
      <c r="S66" s="41">
        <v>40</v>
      </c>
      <c r="T66" s="4">
        <v>68</v>
      </c>
      <c r="U66" s="4">
        <v>46</v>
      </c>
      <c r="V66" s="4">
        <v>29</v>
      </c>
      <c r="W66" s="4">
        <v>20</v>
      </c>
      <c r="X66" s="4">
        <v>13</v>
      </c>
    </row>
    <row r="67" spans="2:24" x14ac:dyDescent="0.25">
      <c r="B67" s="159"/>
      <c r="C67" s="41">
        <v>36</v>
      </c>
      <c r="D67" s="4">
        <v>1629</v>
      </c>
      <c r="E67" s="4">
        <v>1476</v>
      </c>
      <c r="F67" s="4">
        <v>942</v>
      </c>
      <c r="G67" s="4">
        <v>466</v>
      </c>
      <c r="H67" s="4">
        <v>195</v>
      </c>
      <c r="J67" s="159"/>
      <c r="K67" s="41">
        <v>36</v>
      </c>
      <c r="L67" s="4">
        <v>258</v>
      </c>
      <c r="M67" s="4">
        <v>182</v>
      </c>
      <c r="N67" s="4">
        <v>90</v>
      </c>
      <c r="O67" s="4">
        <v>51</v>
      </c>
      <c r="P67" s="4">
        <v>30</v>
      </c>
      <c r="R67" s="159"/>
      <c r="S67" s="41">
        <v>36</v>
      </c>
      <c r="T67" s="4">
        <v>54</v>
      </c>
      <c r="U67" s="4">
        <v>46</v>
      </c>
      <c r="V67" s="4">
        <v>41</v>
      </c>
      <c r="W67" s="4">
        <v>22</v>
      </c>
      <c r="X67" s="4">
        <v>13</v>
      </c>
    </row>
    <row r="68" spans="2:24" x14ac:dyDescent="0.25">
      <c r="B68" s="159"/>
      <c r="C68" s="41">
        <v>32</v>
      </c>
      <c r="D68" s="4">
        <v>1931</v>
      </c>
      <c r="E68" s="4">
        <v>1837</v>
      </c>
      <c r="F68" s="4">
        <v>1180</v>
      </c>
      <c r="G68" s="4">
        <v>546</v>
      </c>
      <c r="H68" s="4">
        <v>213</v>
      </c>
      <c r="J68" s="159"/>
      <c r="K68" s="41">
        <v>32</v>
      </c>
      <c r="L68" s="4">
        <v>184</v>
      </c>
      <c r="M68" s="4">
        <v>183</v>
      </c>
      <c r="N68" s="4">
        <v>133</v>
      </c>
      <c r="O68" s="4">
        <v>61</v>
      </c>
      <c r="P68" s="4">
        <v>29</v>
      </c>
      <c r="R68" s="159"/>
      <c r="S68" s="41">
        <v>32</v>
      </c>
      <c r="T68" s="4">
        <v>49</v>
      </c>
      <c r="U68" s="4">
        <v>77</v>
      </c>
      <c r="V68" s="4">
        <v>49</v>
      </c>
      <c r="W68" s="4">
        <v>35</v>
      </c>
      <c r="X68" s="4">
        <v>17</v>
      </c>
    </row>
    <row r="69" spans="2:24" x14ac:dyDescent="0.25">
      <c r="B69" s="159"/>
      <c r="C69" s="41">
        <v>28</v>
      </c>
      <c r="D69" s="4">
        <v>3235</v>
      </c>
      <c r="E69" s="4">
        <v>3160</v>
      </c>
      <c r="F69" s="4">
        <v>1983</v>
      </c>
      <c r="G69" s="4">
        <v>955</v>
      </c>
      <c r="H69" s="4">
        <v>393</v>
      </c>
      <c r="J69" s="159"/>
      <c r="K69" s="41">
        <v>28</v>
      </c>
      <c r="L69" s="4">
        <v>407</v>
      </c>
      <c r="M69" s="4">
        <v>392</v>
      </c>
      <c r="N69" s="4">
        <v>258</v>
      </c>
      <c r="O69" s="4">
        <v>141</v>
      </c>
      <c r="P69" s="4">
        <v>55</v>
      </c>
      <c r="R69" s="159"/>
      <c r="S69" s="41">
        <v>28</v>
      </c>
      <c r="T69" s="4">
        <v>56</v>
      </c>
      <c r="U69" s="4">
        <v>72</v>
      </c>
      <c r="V69" s="4">
        <v>59</v>
      </c>
      <c r="W69" s="4">
        <v>43</v>
      </c>
      <c r="X69" s="4">
        <v>24</v>
      </c>
    </row>
    <row r="70" spans="2:24" x14ac:dyDescent="0.25">
      <c r="B70" s="159"/>
      <c r="C70" s="41">
        <v>24</v>
      </c>
      <c r="D70" s="4">
        <v>6375</v>
      </c>
      <c r="E70" s="4">
        <v>5624</v>
      </c>
      <c r="F70" s="4">
        <v>3457</v>
      </c>
      <c r="G70" s="4">
        <v>1552</v>
      </c>
      <c r="H70" s="4">
        <v>633</v>
      </c>
      <c r="J70" s="159"/>
      <c r="K70" s="41">
        <v>24</v>
      </c>
      <c r="L70" s="4">
        <v>787</v>
      </c>
      <c r="M70" s="4">
        <v>747</v>
      </c>
      <c r="N70" s="4">
        <v>478</v>
      </c>
      <c r="O70" s="4">
        <v>248</v>
      </c>
      <c r="P70" s="4">
        <v>95</v>
      </c>
      <c r="R70" s="159"/>
      <c r="S70" s="41">
        <v>24</v>
      </c>
      <c r="T70" s="4">
        <v>56</v>
      </c>
      <c r="U70" s="4">
        <v>67</v>
      </c>
      <c r="V70" s="4">
        <v>48</v>
      </c>
      <c r="W70" s="4">
        <v>21</v>
      </c>
      <c r="X70" s="4">
        <v>21</v>
      </c>
    </row>
    <row r="71" spans="2:24" x14ac:dyDescent="0.25">
      <c r="B71" s="159"/>
      <c r="C71" s="41">
        <v>20</v>
      </c>
      <c r="D71" s="4">
        <v>8468</v>
      </c>
      <c r="E71" s="4">
        <v>6436</v>
      </c>
      <c r="F71" s="4">
        <v>3395</v>
      </c>
      <c r="G71" s="4">
        <v>1466</v>
      </c>
      <c r="H71" s="4">
        <v>579</v>
      </c>
      <c r="J71" s="159"/>
      <c r="K71" s="41">
        <v>20</v>
      </c>
      <c r="L71" s="4">
        <v>1127</v>
      </c>
      <c r="M71" s="4">
        <v>966</v>
      </c>
      <c r="N71" s="4">
        <v>580</v>
      </c>
      <c r="O71" s="4">
        <v>259</v>
      </c>
      <c r="P71" s="4">
        <v>108</v>
      </c>
      <c r="R71" s="159"/>
      <c r="S71" s="41">
        <v>20</v>
      </c>
      <c r="T71" s="4">
        <v>38</v>
      </c>
      <c r="U71" s="4">
        <v>42</v>
      </c>
      <c r="V71" s="4">
        <v>37</v>
      </c>
      <c r="W71" s="4">
        <v>18</v>
      </c>
      <c r="X71" s="4">
        <v>8</v>
      </c>
    </row>
    <row r="72" spans="2:24" x14ac:dyDescent="0.25">
      <c r="B72" s="159"/>
      <c r="C72" s="41">
        <v>16</v>
      </c>
      <c r="D72" s="4">
        <v>7391</v>
      </c>
      <c r="E72" s="4">
        <v>4538</v>
      </c>
      <c r="F72" s="4">
        <v>2112</v>
      </c>
      <c r="G72" s="4">
        <v>870</v>
      </c>
      <c r="H72" s="4">
        <v>343</v>
      </c>
      <c r="J72" s="159"/>
      <c r="K72" s="41">
        <v>16</v>
      </c>
      <c r="L72" s="4">
        <v>1012</v>
      </c>
      <c r="M72" s="4">
        <v>771</v>
      </c>
      <c r="N72" s="4">
        <v>417</v>
      </c>
      <c r="O72" s="4">
        <v>197</v>
      </c>
      <c r="P72" s="4">
        <v>86</v>
      </c>
      <c r="R72" s="159"/>
      <c r="S72" s="41">
        <v>16</v>
      </c>
      <c r="T72" s="4">
        <v>30</v>
      </c>
      <c r="U72" s="4">
        <v>30</v>
      </c>
      <c r="V72" s="4">
        <v>31</v>
      </c>
      <c r="W72" s="4">
        <v>14</v>
      </c>
      <c r="X72" s="4">
        <v>4</v>
      </c>
    </row>
    <row r="73" spans="2:24" x14ac:dyDescent="0.25">
      <c r="B73" s="159"/>
      <c r="C73" s="41">
        <v>12</v>
      </c>
      <c r="D73" s="4">
        <v>7340</v>
      </c>
      <c r="E73" s="4">
        <v>4423</v>
      </c>
      <c r="F73" s="4">
        <v>2135</v>
      </c>
      <c r="G73" s="4">
        <v>1004</v>
      </c>
      <c r="H73" s="4">
        <v>513</v>
      </c>
      <c r="J73" s="159"/>
      <c r="K73" s="41">
        <v>12</v>
      </c>
      <c r="L73" s="4">
        <v>494</v>
      </c>
      <c r="M73" s="4">
        <v>367</v>
      </c>
      <c r="N73" s="4">
        <v>187</v>
      </c>
      <c r="O73" s="4">
        <v>105</v>
      </c>
      <c r="P73" s="4">
        <v>51</v>
      </c>
      <c r="R73" s="159"/>
      <c r="S73" s="41">
        <v>12</v>
      </c>
      <c r="T73" s="4">
        <v>14</v>
      </c>
      <c r="U73" s="4">
        <v>17</v>
      </c>
      <c r="V73" s="4">
        <v>16</v>
      </c>
      <c r="W73" s="4">
        <v>8</v>
      </c>
      <c r="X73" s="4">
        <v>4</v>
      </c>
    </row>
    <row r="74" spans="2:24" x14ac:dyDescent="0.25">
      <c r="B74" s="159"/>
      <c r="C74" s="41">
        <v>8</v>
      </c>
      <c r="D74" s="4">
        <v>339</v>
      </c>
      <c r="E74" s="4">
        <v>177</v>
      </c>
      <c r="F74" s="4">
        <v>78</v>
      </c>
      <c r="G74" s="4">
        <v>36</v>
      </c>
      <c r="H74" s="4">
        <v>17</v>
      </c>
      <c r="J74" s="159"/>
      <c r="K74" s="41">
        <v>8</v>
      </c>
      <c r="L74" s="4">
        <v>105</v>
      </c>
      <c r="M74" s="4">
        <v>73</v>
      </c>
      <c r="N74" s="4">
        <v>51</v>
      </c>
      <c r="O74" s="4">
        <v>21</v>
      </c>
      <c r="P74" s="4">
        <v>7</v>
      </c>
      <c r="R74" s="159"/>
      <c r="S74" s="41">
        <v>8</v>
      </c>
      <c r="T74" s="4">
        <v>1</v>
      </c>
      <c r="U74" s="4">
        <v>0</v>
      </c>
      <c r="V74" s="4">
        <v>0</v>
      </c>
      <c r="W74" s="4">
        <v>0</v>
      </c>
      <c r="X74" s="4">
        <v>0</v>
      </c>
    </row>
    <row r="75" spans="2:24" x14ac:dyDescent="0.25">
      <c r="B75" s="160"/>
      <c r="C75" s="41">
        <v>4</v>
      </c>
      <c r="D75" s="4">
        <v>0</v>
      </c>
      <c r="E75" s="4">
        <v>0</v>
      </c>
      <c r="F75" s="4">
        <v>0</v>
      </c>
      <c r="G75" s="4">
        <v>0</v>
      </c>
      <c r="H75" s="4">
        <v>0</v>
      </c>
      <c r="J75" s="160"/>
      <c r="K75" s="41">
        <v>4</v>
      </c>
      <c r="L75" s="4">
        <v>1</v>
      </c>
      <c r="M75" s="4">
        <v>2</v>
      </c>
      <c r="N75" s="4">
        <v>0</v>
      </c>
      <c r="O75" s="4">
        <v>0</v>
      </c>
      <c r="P75" s="4">
        <v>3</v>
      </c>
      <c r="R75" s="160"/>
      <c r="S75" s="41">
        <v>4</v>
      </c>
      <c r="T75" s="4">
        <v>0</v>
      </c>
      <c r="U75" s="4">
        <v>0</v>
      </c>
      <c r="V75" s="4">
        <v>0</v>
      </c>
      <c r="W75" s="4">
        <v>0</v>
      </c>
      <c r="X75" s="4">
        <v>0</v>
      </c>
    </row>
    <row r="76" spans="2:24" x14ac:dyDescent="0.25">
      <c r="B76" s="158">
        <v>1</v>
      </c>
      <c r="C76" s="41">
        <v>40</v>
      </c>
      <c r="D76" s="4">
        <v>527</v>
      </c>
      <c r="E76" s="4">
        <v>753</v>
      </c>
      <c r="F76" s="4">
        <v>597</v>
      </c>
      <c r="G76" s="4">
        <v>330</v>
      </c>
      <c r="H76" s="4">
        <v>171</v>
      </c>
      <c r="J76" s="158">
        <v>1</v>
      </c>
      <c r="K76" s="41">
        <v>40</v>
      </c>
      <c r="L76" s="4">
        <v>84</v>
      </c>
      <c r="M76" s="4">
        <v>137</v>
      </c>
      <c r="N76" s="4">
        <v>99</v>
      </c>
      <c r="O76" s="4">
        <v>76</v>
      </c>
      <c r="P76" s="4">
        <v>49</v>
      </c>
      <c r="R76" s="158">
        <v>1</v>
      </c>
      <c r="S76" s="41">
        <v>40</v>
      </c>
      <c r="T76" s="4">
        <v>28</v>
      </c>
      <c r="U76" s="4">
        <v>53</v>
      </c>
      <c r="V76" s="4">
        <v>42</v>
      </c>
      <c r="W76" s="4">
        <v>22</v>
      </c>
      <c r="X76" s="4">
        <v>15</v>
      </c>
    </row>
    <row r="77" spans="2:24" x14ac:dyDescent="0.25">
      <c r="B77" s="159"/>
      <c r="C77" s="41">
        <v>36</v>
      </c>
      <c r="D77" s="4">
        <v>407</v>
      </c>
      <c r="E77" s="4">
        <v>589</v>
      </c>
      <c r="F77" s="4">
        <v>477</v>
      </c>
      <c r="G77" s="4">
        <v>314</v>
      </c>
      <c r="H77" s="4">
        <v>192</v>
      </c>
      <c r="J77" s="159"/>
      <c r="K77" s="41">
        <v>36</v>
      </c>
      <c r="L77" s="4">
        <v>78</v>
      </c>
      <c r="M77" s="4">
        <v>145</v>
      </c>
      <c r="N77" s="4">
        <v>105</v>
      </c>
      <c r="O77" s="4">
        <v>98</v>
      </c>
      <c r="P77" s="4">
        <v>64</v>
      </c>
      <c r="R77" s="159"/>
      <c r="S77" s="41">
        <v>36</v>
      </c>
      <c r="T77" s="4">
        <v>43</v>
      </c>
      <c r="U77" s="4">
        <v>80</v>
      </c>
      <c r="V77" s="4">
        <v>74</v>
      </c>
      <c r="W77" s="4">
        <v>53</v>
      </c>
      <c r="X77" s="4">
        <v>34</v>
      </c>
    </row>
    <row r="78" spans="2:24" x14ac:dyDescent="0.25">
      <c r="B78" s="159"/>
      <c r="C78" s="41">
        <v>32</v>
      </c>
      <c r="D78" s="4">
        <v>375</v>
      </c>
      <c r="E78" s="4">
        <v>516</v>
      </c>
      <c r="F78" s="4">
        <v>466</v>
      </c>
      <c r="G78" s="4">
        <v>338</v>
      </c>
      <c r="H78" s="4">
        <v>179</v>
      </c>
      <c r="J78" s="159"/>
      <c r="K78" s="41">
        <v>32</v>
      </c>
      <c r="L78" s="4">
        <v>77</v>
      </c>
      <c r="M78" s="4">
        <v>112</v>
      </c>
      <c r="N78" s="4">
        <v>131</v>
      </c>
      <c r="O78" s="4">
        <v>99</v>
      </c>
      <c r="P78" s="4">
        <v>70</v>
      </c>
      <c r="R78" s="159"/>
      <c r="S78" s="41">
        <v>32</v>
      </c>
      <c r="T78" s="4">
        <v>37</v>
      </c>
      <c r="U78" s="4">
        <v>78</v>
      </c>
      <c r="V78" s="4">
        <v>74</v>
      </c>
      <c r="W78" s="4">
        <v>58</v>
      </c>
      <c r="X78" s="4">
        <v>41</v>
      </c>
    </row>
    <row r="79" spans="2:24" x14ac:dyDescent="0.25">
      <c r="B79" s="159"/>
      <c r="C79" s="41">
        <v>28</v>
      </c>
      <c r="D79" s="4">
        <v>381</v>
      </c>
      <c r="E79" s="4">
        <v>615</v>
      </c>
      <c r="F79" s="4">
        <v>626</v>
      </c>
      <c r="G79" s="4">
        <v>476</v>
      </c>
      <c r="H79" s="4">
        <v>277</v>
      </c>
      <c r="J79" s="159"/>
      <c r="K79" s="41">
        <v>28</v>
      </c>
      <c r="L79" s="4">
        <v>79</v>
      </c>
      <c r="M79" s="4">
        <v>166</v>
      </c>
      <c r="N79" s="4">
        <v>152</v>
      </c>
      <c r="O79" s="4">
        <v>124</v>
      </c>
      <c r="P79" s="4">
        <v>91</v>
      </c>
      <c r="R79" s="159"/>
      <c r="S79" s="41">
        <v>28</v>
      </c>
      <c r="T79" s="4">
        <v>33</v>
      </c>
      <c r="U79" s="4">
        <v>78</v>
      </c>
      <c r="V79" s="4">
        <v>93</v>
      </c>
      <c r="W79" s="4">
        <v>66</v>
      </c>
      <c r="X79" s="4">
        <v>59</v>
      </c>
    </row>
    <row r="80" spans="2:24" x14ac:dyDescent="0.25">
      <c r="B80" s="159"/>
      <c r="C80" s="41">
        <v>24</v>
      </c>
      <c r="D80" s="4">
        <v>460</v>
      </c>
      <c r="E80" s="4">
        <v>702</v>
      </c>
      <c r="F80" s="4">
        <v>790</v>
      </c>
      <c r="G80" s="4">
        <v>563</v>
      </c>
      <c r="H80" s="4">
        <v>337</v>
      </c>
      <c r="J80" s="159"/>
      <c r="K80" s="41">
        <v>24</v>
      </c>
      <c r="L80" s="4">
        <v>154</v>
      </c>
      <c r="M80" s="4">
        <v>237</v>
      </c>
      <c r="N80" s="4">
        <v>247</v>
      </c>
      <c r="O80" s="4">
        <v>189</v>
      </c>
      <c r="P80" s="4">
        <v>111</v>
      </c>
      <c r="R80" s="159"/>
      <c r="S80" s="41">
        <v>24</v>
      </c>
      <c r="T80" s="4">
        <v>79</v>
      </c>
      <c r="U80" s="4">
        <v>146</v>
      </c>
      <c r="V80" s="4">
        <v>166</v>
      </c>
      <c r="W80" s="4">
        <v>123</v>
      </c>
      <c r="X80" s="4">
        <v>87</v>
      </c>
    </row>
    <row r="81" spans="2:24" x14ac:dyDescent="0.25">
      <c r="B81" s="159"/>
      <c r="C81" s="41">
        <v>20</v>
      </c>
      <c r="D81" s="4">
        <v>1204</v>
      </c>
      <c r="E81" s="4">
        <v>2004</v>
      </c>
      <c r="F81" s="4">
        <v>2135</v>
      </c>
      <c r="G81" s="4">
        <v>1623</v>
      </c>
      <c r="H81" s="4">
        <v>931</v>
      </c>
      <c r="J81" s="159"/>
      <c r="K81" s="41">
        <v>20</v>
      </c>
      <c r="L81" s="4">
        <v>319</v>
      </c>
      <c r="M81" s="4">
        <v>577</v>
      </c>
      <c r="N81" s="4">
        <v>596</v>
      </c>
      <c r="O81" s="4">
        <v>454</v>
      </c>
      <c r="P81" s="4">
        <v>274</v>
      </c>
      <c r="R81" s="159"/>
      <c r="S81" s="41">
        <v>20</v>
      </c>
      <c r="T81" s="4">
        <v>129</v>
      </c>
      <c r="U81" s="4">
        <v>236</v>
      </c>
      <c r="V81" s="4">
        <v>271</v>
      </c>
      <c r="W81" s="4">
        <v>199</v>
      </c>
      <c r="X81" s="4">
        <v>141</v>
      </c>
    </row>
    <row r="82" spans="2:24" x14ac:dyDescent="0.25">
      <c r="B82" s="159"/>
      <c r="C82" s="41">
        <v>16</v>
      </c>
      <c r="D82" s="4">
        <v>3880</v>
      </c>
      <c r="E82" s="4">
        <v>6326</v>
      </c>
      <c r="F82" s="4">
        <v>6276</v>
      </c>
      <c r="G82" s="4">
        <v>4397</v>
      </c>
      <c r="H82" s="4">
        <v>2309</v>
      </c>
      <c r="J82" s="159"/>
      <c r="K82" s="41">
        <v>16</v>
      </c>
      <c r="L82" s="4">
        <v>959</v>
      </c>
      <c r="M82" s="4">
        <v>1573</v>
      </c>
      <c r="N82" s="4">
        <v>1614</v>
      </c>
      <c r="O82" s="4">
        <v>1142</v>
      </c>
      <c r="P82" s="4">
        <v>649</v>
      </c>
      <c r="R82" s="159"/>
      <c r="S82" s="41">
        <v>16</v>
      </c>
      <c r="T82" s="4">
        <v>327</v>
      </c>
      <c r="U82" s="4">
        <v>566</v>
      </c>
      <c r="V82" s="4">
        <v>596</v>
      </c>
      <c r="W82" s="4">
        <v>408</v>
      </c>
      <c r="X82" s="4">
        <v>239</v>
      </c>
    </row>
    <row r="83" spans="2:24" x14ac:dyDescent="0.25">
      <c r="B83" s="159"/>
      <c r="C83" s="41">
        <v>12</v>
      </c>
      <c r="D83" s="4">
        <v>6888</v>
      </c>
      <c r="E83" s="4">
        <v>9068</v>
      </c>
      <c r="F83" s="4">
        <v>7599</v>
      </c>
      <c r="G83" s="4">
        <v>4813</v>
      </c>
      <c r="H83" s="4">
        <v>2509</v>
      </c>
      <c r="J83" s="159"/>
      <c r="K83" s="41">
        <v>12</v>
      </c>
      <c r="L83" s="4">
        <v>1672</v>
      </c>
      <c r="M83" s="4">
        <v>2426</v>
      </c>
      <c r="N83" s="4">
        <v>2208</v>
      </c>
      <c r="O83" s="4">
        <v>1506</v>
      </c>
      <c r="P83" s="4">
        <v>903</v>
      </c>
      <c r="R83" s="159"/>
      <c r="S83" s="41">
        <v>12</v>
      </c>
      <c r="T83" s="4">
        <v>479</v>
      </c>
      <c r="U83" s="4">
        <v>761</v>
      </c>
      <c r="V83" s="4">
        <v>715</v>
      </c>
      <c r="W83" s="4">
        <v>551</v>
      </c>
      <c r="X83" s="4">
        <v>331</v>
      </c>
    </row>
    <row r="84" spans="2:24" x14ac:dyDescent="0.25">
      <c r="B84" s="159"/>
      <c r="C84" s="41">
        <v>8</v>
      </c>
      <c r="D84" s="4">
        <v>5950</v>
      </c>
      <c r="E84" s="4">
        <v>6790</v>
      </c>
      <c r="F84" s="4">
        <v>5330</v>
      </c>
      <c r="G84" s="4">
        <v>3307</v>
      </c>
      <c r="H84" s="4">
        <v>1747</v>
      </c>
      <c r="J84" s="159"/>
      <c r="K84" s="41">
        <v>8</v>
      </c>
      <c r="L84" s="4">
        <v>1238</v>
      </c>
      <c r="M84" s="4">
        <v>1446</v>
      </c>
      <c r="N84" s="4">
        <v>1195</v>
      </c>
      <c r="O84" s="4">
        <v>704</v>
      </c>
      <c r="P84" s="4">
        <v>429</v>
      </c>
      <c r="R84" s="159"/>
      <c r="S84" s="41">
        <v>8</v>
      </c>
      <c r="T84" s="4">
        <v>288</v>
      </c>
      <c r="U84" s="4">
        <v>494</v>
      </c>
      <c r="V84" s="4">
        <v>471</v>
      </c>
      <c r="W84" s="4">
        <v>324</v>
      </c>
      <c r="X84" s="4">
        <v>212</v>
      </c>
    </row>
    <row r="85" spans="2:24" x14ac:dyDescent="0.25">
      <c r="B85" s="160"/>
      <c r="C85" s="41">
        <v>4</v>
      </c>
      <c r="D85" s="4">
        <v>740</v>
      </c>
      <c r="E85" s="4">
        <v>881</v>
      </c>
      <c r="F85" s="4">
        <v>653</v>
      </c>
      <c r="G85" s="4">
        <v>388</v>
      </c>
      <c r="H85" s="4">
        <v>212</v>
      </c>
      <c r="J85" s="160"/>
      <c r="K85" s="41">
        <v>4</v>
      </c>
      <c r="L85" s="4">
        <v>152</v>
      </c>
      <c r="M85" s="4">
        <v>216</v>
      </c>
      <c r="N85" s="4">
        <v>214</v>
      </c>
      <c r="O85" s="4">
        <v>160</v>
      </c>
      <c r="P85" s="4">
        <v>97</v>
      </c>
      <c r="R85" s="160"/>
      <c r="S85" s="41">
        <v>4</v>
      </c>
      <c r="T85" s="4">
        <v>41</v>
      </c>
      <c r="U85" s="4">
        <v>83</v>
      </c>
      <c r="V85" s="4">
        <v>90</v>
      </c>
      <c r="W85" s="4">
        <v>64</v>
      </c>
      <c r="X85" s="4">
        <v>30</v>
      </c>
    </row>
    <row r="86" spans="2:24" x14ac:dyDescent="0.25">
      <c r="B86" s="42">
        <v>0</v>
      </c>
      <c r="C86" s="41" t="s">
        <v>30</v>
      </c>
      <c r="D86" s="4">
        <v>726</v>
      </c>
      <c r="E86" s="4">
        <v>1670</v>
      </c>
      <c r="F86" s="4">
        <v>2348</v>
      </c>
      <c r="G86" s="4">
        <v>2336</v>
      </c>
      <c r="H86" s="4">
        <v>1884</v>
      </c>
      <c r="J86" s="42">
        <v>0</v>
      </c>
      <c r="K86" s="41" t="s">
        <v>30</v>
      </c>
      <c r="L86" s="4">
        <v>945</v>
      </c>
      <c r="M86" s="4">
        <v>2323</v>
      </c>
      <c r="N86" s="4">
        <v>3502</v>
      </c>
      <c r="O86" s="4">
        <v>3556</v>
      </c>
      <c r="P86" s="4">
        <v>2897</v>
      </c>
      <c r="R86" s="42">
        <v>0</v>
      </c>
      <c r="S86" s="41" t="s">
        <v>30</v>
      </c>
      <c r="T86" s="4">
        <v>757</v>
      </c>
      <c r="U86" s="4">
        <v>2196</v>
      </c>
      <c r="V86" s="4">
        <v>3417</v>
      </c>
      <c r="W86" s="4">
        <v>3726</v>
      </c>
      <c r="X86" s="4">
        <v>3007</v>
      </c>
    </row>
    <row r="87" spans="2:24" x14ac:dyDescent="0.25">
      <c r="B87" s="152" t="s">
        <v>2</v>
      </c>
      <c r="C87" s="154"/>
      <c r="D87" s="4">
        <f>SUM(D38:D86)</f>
        <v>101302</v>
      </c>
      <c r="E87" s="4">
        <f t="shared" ref="E87:H87" si="1">SUM(E38:E86)</f>
        <v>77973</v>
      </c>
      <c r="F87" s="4">
        <f t="shared" si="1"/>
        <v>51537</v>
      </c>
      <c r="G87" s="4">
        <f t="shared" si="1"/>
        <v>29959</v>
      </c>
      <c r="H87" s="4">
        <f t="shared" si="1"/>
        <v>15903</v>
      </c>
      <c r="J87" s="152" t="s">
        <v>2</v>
      </c>
      <c r="K87" s="154"/>
      <c r="L87" s="4">
        <f>SUM(L38:L86)</f>
        <v>13325</v>
      </c>
      <c r="M87" s="4">
        <f>SUM(M38:M86)</f>
        <v>15093</v>
      </c>
      <c r="N87" s="4">
        <f>SUM(N38:N86)</f>
        <v>13277</v>
      </c>
      <c r="O87" s="4">
        <f>SUM(O38:O86)</f>
        <v>9678</v>
      </c>
      <c r="P87" s="4">
        <f>SUM(P38:P86)</f>
        <v>6354</v>
      </c>
      <c r="R87" s="152" t="s">
        <v>2</v>
      </c>
      <c r="S87" s="154"/>
      <c r="T87" s="4">
        <f>SUM(T38:T86)</f>
        <v>2821</v>
      </c>
      <c r="U87" s="4">
        <f>SUM(U38:U86)</f>
        <v>5362</v>
      </c>
      <c r="V87" s="4">
        <f>SUM(V38:V86)</f>
        <v>6442</v>
      </c>
      <c r="W87" s="4">
        <f>SUM(W38:W86)</f>
        <v>5847</v>
      </c>
      <c r="X87" s="4">
        <f>SUM(X38:X86)</f>
        <v>4339</v>
      </c>
    </row>
    <row r="88" spans="2:24" x14ac:dyDescent="0.25">
      <c r="B88" s="152" t="s">
        <v>175</v>
      </c>
      <c r="C88" s="154"/>
      <c r="D88" s="4">
        <v>1939</v>
      </c>
      <c r="E88" s="4">
        <v>4955</v>
      </c>
      <c r="F88" s="4">
        <v>7938</v>
      </c>
      <c r="G88" s="4">
        <v>8966</v>
      </c>
      <c r="H88" s="4">
        <v>8003</v>
      </c>
      <c r="J88" s="152" t="s">
        <v>175</v>
      </c>
      <c r="K88" s="154"/>
      <c r="L88" s="4">
        <v>1939</v>
      </c>
      <c r="M88" s="4">
        <v>4955</v>
      </c>
      <c r="N88" s="4">
        <v>7938</v>
      </c>
      <c r="O88" s="4">
        <v>8966</v>
      </c>
      <c r="P88" s="4">
        <v>8003</v>
      </c>
      <c r="R88" s="152" t="s">
        <v>175</v>
      </c>
      <c r="S88" s="154"/>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zoomScale="85" zoomScaleNormal="85" workbookViewId="0">
      <selection activeCell="S37" sqref="S37"/>
    </sheetView>
  </sheetViews>
  <sheetFormatPr defaultRowHeight="15" x14ac:dyDescent="0.25"/>
  <cols>
    <col min="6" max="6" width="9.140625" customWidth="1"/>
  </cols>
  <sheetData>
    <row r="2" spans="2:29" ht="18.75" x14ac:dyDescent="0.3">
      <c r="B2" s="96" t="s">
        <v>456</v>
      </c>
      <c r="C2" s="96"/>
      <c r="D2" s="96"/>
      <c r="E2" s="96"/>
      <c r="F2" s="96"/>
      <c r="G2" s="96"/>
      <c r="H2" s="96"/>
      <c r="I2" s="96"/>
      <c r="J2" s="96"/>
      <c r="K2" s="96"/>
      <c r="L2" s="96"/>
      <c r="M2" s="96"/>
      <c r="N2" s="96"/>
      <c r="O2" s="96"/>
      <c r="P2" s="96"/>
      <c r="Q2" s="96"/>
      <c r="R2" s="96"/>
      <c r="S2" s="96"/>
      <c r="T2" s="96"/>
      <c r="U2" s="96"/>
    </row>
    <row r="3" spans="2:29" ht="55.5" customHeight="1" x14ac:dyDescent="0.25">
      <c r="B3" s="164" t="s">
        <v>295</v>
      </c>
      <c r="C3" s="164"/>
      <c r="D3" s="164"/>
      <c r="E3" s="164"/>
      <c r="F3" s="164"/>
      <c r="G3" s="164"/>
      <c r="H3" s="164"/>
      <c r="I3" s="164"/>
      <c r="J3" s="164"/>
      <c r="K3" s="164"/>
      <c r="L3" s="164"/>
      <c r="M3" s="164"/>
      <c r="N3" s="164"/>
      <c r="O3" s="164"/>
      <c r="P3" s="164"/>
      <c r="Q3" s="164"/>
      <c r="R3" s="164"/>
      <c r="S3" s="164"/>
      <c r="T3" s="164"/>
      <c r="U3" s="164"/>
    </row>
    <row r="4" spans="2:29" ht="128.25" customHeight="1" x14ac:dyDescent="0.25">
      <c r="B4" s="164"/>
      <c r="C4" s="164"/>
      <c r="D4" s="164"/>
      <c r="E4" s="164"/>
      <c r="F4" s="164"/>
      <c r="G4" s="164"/>
      <c r="H4" s="164"/>
      <c r="I4" s="164"/>
      <c r="J4" s="164"/>
      <c r="K4" s="164"/>
      <c r="L4" s="164"/>
      <c r="M4" s="164"/>
      <c r="N4" s="164"/>
      <c r="O4" s="164"/>
      <c r="P4" s="164"/>
      <c r="Q4" s="164"/>
      <c r="R4" s="164"/>
      <c r="S4" s="164"/>
      <c r="T4" s="164"/>
      <c r="U4" s="164"/>
    </row>
    <row r="6" spans="2:29" x14ac:dyDescent="0.25">
      <c r="B6" s="95" t="s">
        <v>276</v>
      </c>
      <c r="C6" s="95"/>
      <c r="D6" s="95"/>
      <c r="E6" s="95"/>
      <c r="F6" s="95"/>
      <c r="G6" s="95"/>
      <c r="I6" s="97" t="s">
        <v>275</v>
      </c>
      <c r="J6" s="98"/>
      <c r="K6" s="98"/>
      <c r="L6" s="98"/>
      <c r="M6" s="98"/>
      <c r="N6" s="99"/>
      <c r="P6" s="95" t="s">
        <v>251</v>
      </c>
      <c r="Q6" s="95"/>
      <c r="R6" s="95"/>
      <c r="S6" s="95"/>
      <c r="T6" s="95"/>
      <c r="U6" s="95"/>
      <c r="W6" s="95" t="s">
        <v>234</v>
      </c>
      <c r="X6" s="95"/>
      <c r="Y6" s="95"/>
      <c r="Z6" s="95"/>
      <c r="AA6" s="95"/>
      <c r="AB6" s="95"/>
      <c r="AC6" s="95"/>
    </row>
    <row r="7" spans="2:29" x14ac:dyDescent="0.25">
      <c r="B7" s="102" t="s">
        <v>170</v>
      </c>
      <c r="C7" s="117" t="s">
        <v>23</v>
      </c>
      <c r="D7" s="117"/>
      <c r="E7" s="117"/>
      <c r="F7" s="117"/>
      <c r="G7" s="117"/>
      <c r="I7" s="103" t="s">
        <v>170</v>
      </c>
      <c r="J7" s="129" t="s">
        <v>23</v>
      </c>
      <c r="K7" s="151"/>
      <c r="L7" s="151"/>
      <c r="M7" s="151"/>
      <c r="N7" s="130"/>
      <c r="P7" s="103" t="s">
        <v>170</v>
      </c>
      <c r="Q7" s="129" t="s">
        <v>23</v>
      </c>
      <c r="R7" s="151"/>
      <c r="S7" s="151"/>
      <c r="T7" s="151"/>
      <c r="U7" s="130"/>
      <c r="W7" s="140" t="s">
        <v>2</v>
      </c>
      <c r="X7" s="140"/>
      <c r="Y7" s="117">
        <f>31971*4</f>
        <v>127884</v>
      </c>
      <c r="Z7" s="117"/>
      <c r="AA7" s="117"/>
      <c r="AB7" s="117"/>
      <c r="AC7" s="117"/>
    </row>
    <row r="8" spans="2:29" x14ac:dyDescent="0.25">
      <c r="B8" s="102"/>
      <c r="C8" s="2">
        <v>4</v>
      </c>
      <c r="D8" s="2">
        <v>6</v>
      </c>
      <c r="E8" s="2">
        <v>8</v>
      </c>
      <c r="F8" s="2">
        <v>10</v>
      </c>
      <c r="G8" s="2">
        <v>12</v>
      </c>
      <c r="I8" s="104"/>
      <c r="J8" s="2">
        <v>4</v>
      </c>
      <c r="K8" s="2">
        <v>6</v>
      </c>
      <c r="L8" s="2">
        <v>8</v>
      </c>
      <c r="M8" s="2">
        <v>10</v>
      </c>
      <c r="N8" s="2">
        <v>12</v>
      </c>
      <c r="P8" s="104"/>
      <c r="Q8" s="2">
        <v>4</v>
      </c>
      <c r="R8" s="2">
        <v>6</v>
      </c>
      <c r="S8" s="2">
        <v>8</v>
      </c>
      <c r="T8" s="2">
        <v>10</v>
      </c>
      <c r="U8" s="2">
        <v>12</v>
      </c>
      <c r="W8" s="140" t="s">
        <v>235</v>
      </c>
      <c r="X8" s="140"/>
      <c r="Y8" s="2" t="s">
        <v>176</v>
      </c>
      <c r="Z8" s="2" t="s">
        <v>177</v>
      </c>
      <c r="AA8" s="2" t="s">
        <v>178</v>
      </c>
      <c r="AB8" s="2" t="s">
        <v>179</v>
      </c>
      <c r="AC8" s="2" t="s">
        <v>180</v>
      </c>
    </row>
    <row r="9" spans="2:29" x14ac:dyDescent="0.25">
      <c r="B9" s="40" t="s">
        <v>185</v>
      </c>
      <c r="C9" s="45">
        <v>6.3883390318517183E-2</v>
      </c>
      <c r="D9" s="45">
        <v>3.2059186189889025E-2</v>
      </c>
      <c r="E9" s="45">
        <v>1.5471167369901548E-2</v>
      </c>
      <c r="F9" s="45">
        <v>6.3424947145877377E-3</v>
      </c>
      <c r="G9" s="45">
        <v>0</v>
      </c>
      <c r="I9" s="40" t="s">
        <v>185</v>
      </c>
      <c r="J9" s="45">
        <v>8.4507042253521125E-2</v>
      </c>
      <c r="K9" s="45">
        <v>4.9504950495049507E-2</v>
      </c>
      <c r="L9" s="45">
        <v>0</v>
      </c>
      <c r="M9" s="45">
        <v>0</v>
      </c>
      <c r="N9" s="45">
        <v>0</v>
      </c>
      <c r="P9" s="40" t="s">
        <v>185</v>
      </c>
      <c r="Q9" s="45">
        <v>3.2211624977505848E-2</v>
      </c>
      <c r="R9" s="45">
        <v>1.6029593094944512E-2</v>
      </c>
      <c r="S9" s="45">
        <v>1.2658227848101266E-2</v>
      </c>
      <c r="T9" s="45">
        <v>6.3424947145877377E-3</v>
      </c>
      <c r="U9" s="45">
        <v>0</v>
      </c>
      <c r="W9" s="103" t="s">
        <v>173</v>
      </c>
      <c r="X9" s="2" t="s">
        <v>232</v>
      </c>
      <c r="Y9" s="4">
        <f>SUM(C120:C132)</f>
        <v>65148</v>
      </c>
      <c r="Z9" s="4">
        <f>SUM(D120:D132)</f>
        <v>38768</v>
      </c>
      <c r="AA9" s="4">
        <f>SUM(E120:E132)</f>
        <v>19040</v>
      </c>
      <c r="AB9" s="4">
        <f>SUM(F120:F132)</f>
        <v>7848</v>
      </c>
      <c r="AC9" s="4">
        <f>SUM(G120:G132)</f>
        <v>2776</v>
      </c>
    </row>
    <row r="10" spans="2:29" x14ac:dyDescent="0.25">
      <c r="B10" s="40" t="s">
        <v>202</v>
      </c>
      <c r="C10" s="45">
        <v>7.4017708909795241E-2</v>
      </c>
      <c r="D10" s="45">
        <v>4.0392600981502449E-2</v>
      </c>
      <c r="E10" s="45">
        <v>2.2517911975435005E-2</v>
      </c>
      <c r="F10" s="45">
        <v>1.5345268542199489E-2</v>
      </c>
      <c r="G10" s="45">
        <v>0</v>
      </c>
      <c r="I10" s="40" t="s">
        <v>202</v>
      </c>
      <c r="J10" s="45">
        <v>0.12173913043478261</v>
      </c>
      <c r="K10" s="45">
        <v>6.5934065934065936E-2</v>
      </c>
      <c r="L10" s="45">
        <v>3.7735849056603772E-2</v>
      </c>
      <c r="M10" s="45">
        <v>5.8823529411764705E-2</v>
      </c>
      <c r="N10" s="45">
        <v>0</v>
      </c>
      <c r="P10" s="40" t="s">
        <v>202</v>
      </c>
      <c r="Q10" s="45">
        <v>3.2927504150525734E-2</v>
      </c>
      <c r="R10" s="45">
        <v>1.6232540581351453E-2</v>
      </c>
      <c r="S10" s="45">
        <v>7.164790174002047E-3</v>
      </c>
      <c r="T10" s="45">
        <v>1.0230179028132993E-2</v>
      </c>
      <c r="U10" s="45">
        <v>0</v>
      </c>
      <c r="W10" s="165"/>
      <c r="X10" s="2" t="s">
        <v>233</v>
      </c>
      <c r="Y10" s="4">
        <f>SUM(C157:C169)</f>
        <v>30828</v>
      </c>
      <c r="Z10" s="4">
        <f>SUM(D157:D169)</f>
        <v>30552</v>
      </c>
      <c r="AA10" s="4">
        <f>SUM(E157:E169)</f>
        <v>22971</v>
      </c>
      <c r="AB10" s="4">
        <f>SUM(F157:F169)</f>
        <v>13935</v>
      </c>
      <c r="AC10" s="4">
        <f>SUM(G157:G169)</f>
        <v>7236</v>
      </c>
    </row>
    <row r="11" spans="2:29" x14ac:dyDescent="0.25">
      <c r="B11" s="40" t="s">
        <v>204</v>
      </c>
      <c r="C11" s="45">
        <v>0.10608561681523054</v>
      </c>
      <c r="D11" s="45">
        <v>6.4160881015082591E-2</v>
      </c>
      <c r="E11" s="45">
        <v>2.7963525835866261E-2</v>
      </c>
      <c r="F11" s="45">
        <v>9.2449922958397542E-3</v>
      </c>
      <c r="G11" s="45">
        <v>0</v>
      </c>
      <c r="I11" s="40" t="s">
        <v>204</v>
      </c>
      <c r="J11" s="45">
        <v>0.12520593080724876</v>
      </c>
      <c r="K11" s="45">
        <v>6.1170212765957445E-2</v>
      </c>
      <c r="L11" s="45">
        <v>0.05</v>
      </c>
      <c r="M11" s="45">
        <v>6.3291139240506333E-2</v>
      </c>
      <c r="N11" s="45">
        <v>0</v>
      </c>
      <c r="P11" s="40" t="s">
        <v>204</v>
      </c>
      <c r="Q11" s="45">
        <v>4.2148123693188072E-2</v>
      </c>
      <c r="R11" s="45">
        <v>2.8728752693320564E-2</v>
      </c>
      <c r="S11" s="45">
        <v>9.7264437689969611E-3</v>
      </c>
      <c r="T11" s="45">
        <v>3.0816640986132513E-3</v>
      </c>
      <c r="U11" s="45">
        <v>0</v>
      </c>
      <c r="W11" s="165"/>
      <c r="X11" s="2" t="s">
        <v>272</v>
      </c>
      <c r="Y11" s="4">
        <f>SUM(C194:C206)</f>
        <v>5326</v>
      </c>
      <c r="Z11" s="4">
        <f>SUM(D194:D206)</f>
        <v>8653</v>
      </c>
      <c r="AA11" s="4">
        <f>SUM(E194:E206)</f>
        <v>9526</v>
      </c>
      <c r="AB11" s="4">
        <f>SUM(F194:F206)</f>
        <v>8176</v>
      </c>
      <c r="AC11" s="4">
        <f>SUM(G194:G206)</f>
        <v>5891</v>
      </c>
    </row>
    <row r="12" spans="2:29" x14ac:dyDescent="0.25">
      <c r="B12" s="40" t="s">
        <v>205</v>
      </c>
      <c r="C12" s="45">
        <v>0.13649186856953202</v>
      </c>
      <c r="D12" s="45">
        <v>8.0872418452036285E-2</v>
      </c>
      <c r="E12" s="45">
        <v>4.6700507614213196E-2</v>
      </c>
      <c r="F12" s="45">
        <v>1.5258215962441316E-2</v>
      </c>
      <c r="G12" s="45">
        <v>2.05761316872428E-3</v>
      </c>
      <c r="I12" s="40" t="s">
        <v>205</v>
      </c>
      <c r="J12" s="45">
        <v>0.17560462670872765</v>
      </c>
      <c r="K12" s="45">
        <v>0.13054187192118227</v>
      </c>
      <c r="L12" s="45">
        <v>3.5294117647058823E-2</v>
      </c>
      <c r="M12" s="45">
        <v>1.2500000000000001E-2</v>
      </c>
      <c r="N12" s="45">
        <v>1.9230769230769232E-2</v>
      </c>
      <c r="P12" s="40" t="s">
        <v>205</v>
      </c>
      <c r="Q12" s="45">
        <v>7.8078327248589444E-2</v>
      </c>
      <c r="R12" s="45">
        <v>4.1883806215016403E-2</v>
      </c>
      <c r="S12" s="45">
        <v>2.5380710659898477E-2</v>
      </c>
      <c r="T12" s="45">
        <v>7.0422535211267607E-3</v>
      </c>
      <c r="U12" s="45">
        <v>0</v>
      </c>
      <c r="W12" s="104"/>
      <c r="X12" s="2" t="s">
        <v>274</v>
      </c>
      <c r="Y12" s="4">
        <f>SUM(C49:C61)</f>
        <v>101302</v>
      </c>
      <c r="Z12" s="4">
        <f>SUM(D49:D61)</f>
        <v>77973</v>
      </c>
      <c r="AA12" s="4">
        <f>SUM(E49:E61)</f>
        <v>51537</v>
      </c>
      <c r="AB12" s="4">
        <f>SUM(F49:F61)</f>
        <v>29959</v>
      </c>
      <c r="AC12" s="4">
        <f>SUM(G49:G61)</f>
        <v>15903</v>
      </c>
    </row>
    <row r="13" spans="2:29" x14ac:dyDescent="0.25">
      <c r="B13" s="40" t="s">
        <v>203</v>
      </c>
      <c r="C13" s="45">
        <v>0.15515336902030757</v>
      </c>
      <c r="D13" s="45">
        <v>0.10511108257351998</v>
      </c>
      <c r="E13" s="45">
        <v>6.3989637305699482E-2</v>
      </c>
      <c r="F13" s="45">
        <v>3.7322274881516584E-2</v>
      </c>
      <c r="G13" s="45">
        <v>1.928374655647383E-2</v>
      </c>
      <c r="I13" s="40" t="s">
        <v>203</v>
      </c>
      <c r="J13" s="45">
        <v>0.22749822820694543</v>
      </c>
      <c r="K13" s="45">
        <v>0.17328042328042328</v>
      </c>
      <c r="L13" s="45">
        <v>0.12433661865049279</v>
      </c>
      <c r="M13" s="45">
        <v>7.0739549839228297E-2</v>
      </c>
      <c r="N13" s="45">
        <v>2.5830258302583026E-2</v>
      </c>
      <c r="P13" s="40" t="s">
        <v>203</v>
      </c>
      <c r="Q13" s="45">
        <v>7.9403517716033642E-2</v>
      </c>
      <c r="R13" s="45">
        <v>5.4449723898805702E-2</v>
      </c>
      <c r="S13" s="45">
        <v>3.2901554404145078E-2</v>
      </c>
      <c r="T13" s="45">
        <v>1.8364928909952605E-2</v>
      </c>
      <c r="U13" s="45">
        <v>9.6418732782369149E-3</v>
      </c>
      <c r="W13" s="140">
        <v>1</v>
      </c>
      <c r="X13" s="140"/>
      <c r="Y13" s="4">
        <f>SUM(C84:C96)</f>
        <v>13325</v>
      </c>
      <c r="Z13" s="4">
        <f>SUM(D84:D96)</f>
        <v>15093</v>
      </c>
      <c r="AA13" s="4">
        <f>SUM(E84:E96)</f>
        <v>13277</v>
      </c>
      <c r="AB13" s="4">
        <f>SUM(F84:F96)</f>
        <v>9678</v>
      </c>
      <c r="AC13" s="4">
        <f>SUM(G84:G96)</f>
        <v>6354</v>
      </c>
    </row>
    <row r="14" spans="2:29" x14ac:dyDescent="0.25">
      <c r="B14" s="40" t="s">
        <v>206</v>
      </c>
      <c r="C14" s="45">
        <v>0.20599848139711463</v>
      </c>
      <c r="D14" s="45">
        <v>0.14978920393485989</v>
      </c>
      <c r="E14" s="45">
        <v>0.10579211848717271</v>
      </c>
      <c r="F14" s="45">
        <v>5.9960215970446151E-2</v>
      </c>
      <c r="G14" s="45">
        <v>3.1380753138075312E-2</v>
      </c>
      <c r="I14" s="40" t="s">
        <v>206</v>
      </c>
      <c r="J14" s="45">
        <v>0.26148028092922743</v>
      </c>
      <c r="K14" s="45">
        <v>0.18912797281993204</v>
      </c>
      <c r="L14" s="45">
        <v>0.1453287197231834</v>
      </c>
      <c r="M14" s="45">
        <v>9.8070739549839234E-2</v>
      </c>
      <c r="N14" s="45">
        <v>4.9295774647887321E-2</v>
      </c>
      <c r="P14" s="40" t="s">
        <v>206</v>
      </c>
      <c r="Q14" s="45">
        <v>0.12406985573272589</v>
      </c>
      <c r="R14" s="45">
        <v>8.3409109696618994E-2</v>
      </c>
      <c r="S14" s="45">
        <v>5.8450145464162918E-2</v>
      </c>
      <c r="T14" s="45">
        <v>3.5237283319124749E-2</v>
      </c>
      <c r="U14" s="45">
        <v>1.4644351464435146E-2</v>
      </c>
      <c r="W14" s="140" t="s">
        <v>174</v>
      </c>
      <c r="X14" s="140"/>
      <c r="Y14" s="4">
        <f>SUM(C102:C114)</f>
        <v>2821</v>
      </c>
      <c r="Z14" s="4">
        <f>SUM(D102:D114)</f>
        <v>5362</v>
      </c>
      <c r="AA14" s="4">
        <f>SUM(E102:E114)</f>
        <v>6442</v>
      </c>
      <c r="AB14" s="4">
        <f>SUM(F102:F114)</f>
        <v>5847</v>
      </c>
      <c r="AC14" s="4">
        <f>SUM(G102:G114)</f>
        <v>4339</v>
      </c>
    </row>
    <row r="15" spans="2:29" x14ac:dyDescent="0.25">
      <c r="B15" s="40" t="s">
        <v>208</v>
      </c>
      <c r="C15" s="45">
        <v>0.24594831362242664</v>
      </c>
      <c r="D15" s="45">
        <v>0.17517384228436161</v>
      </c>
      <c r="E15" s="45">
        <v>0.12421340629274966</v>
      </c>
      <c r="F15" s="45">
        <v>7.7728776185226015E-2</v>
      </c>
      <c r="G15" s="45">
        <v>2.8723404255319149E-2</v>
      </c>
      <c r="I15" s="40" t="s">
        <v>208</v>
      </c>
      <c r="J15" s="45">
        <v>0.29641283826305853</v>
      </c>
      <c r="K15" s="45">
        <v>0.22078907435508346</v>
      </c>
      <c r="L15" s="45">
        <v>0.15364238410596026</v>
      </c>
      <c r="M15" s="45">
        <v>7.9896907216494839E-2</v>
      </c>
      <c r="N15" s="45">
        <v>4.2056074766355138E-2</v>
      </c>
      <c r="P15" s="40" t="s">
        <v>208</v>
      </c>
      <c r="Q15" s="45">
        <v>0.18199737187910645</v>
      </c>
      <c r="R15" s="45">
        <v>0.12309513241603788</v>
      </c>
      <c r="S15" s="45">
        <v>8.1532147742818056E-2</v>
      </c>
      <c r="T15" s="45">
        <v>5.1267916207276734E-2</v>
      </c>
      <c r="U15" s="45">
        <v>2.021276595744681E-2</v>
      </c>
    </row>
    <row r="16" spans="2:29" x14ac:dyDescent="0.25">
      <c r="B16" s="40" t="s">
        <v>209</v>
      </c>
      <c r="C16" s="45">
        <v>0.29496243923994697</v>
      </c>
      <c r="D16" s="45">
        <v>0.22068223908238246</v>
      </c>
      <c r="E16" s="45">
        <v>0.16728022382565161</v>
      </c>
      <c r="F16" s="45">
        <v>0.12470615890926187</v>
      </c>
      <c r="G16" s="45">
        <v>8.0796777081468221E-2</v>
      </c>
      <c r="I16" s="40" t="s">
        <v>209</v>
      </c>
      <c r="J16" s="45">
        <v>0.36459948320413438</v>
      </c>
      <c r="K16" s="45">
        <v>0.27994839660892001</v>
      </c>
      <c r="L16" s="45">
        <v>0.22419783363989373</v>
      </c>
      <c r="M16" s="45">
        <v>0.17407071622846781</v>
      </c>
      <c r="N16" s="45">
        <v>0.10589410589410589</v>
      </c>
      <c r="P16" s="40" t="s">
        <v>209</v>
      </c>
      <c r="Q16" s="45">
        <v>0.21070849904256886</v>
      </c>
      <c r="R16" s="45">
        <v>0.15867136627038653</v>
      </c>
      <c r="S16" s="45">
        <v>0.11942276542482698</v>
      </c>
      <c r="T16" s="45">
        <v>8.838740009402915E-2</v>
      </c>
      <c r="U16" s="45">
        <v>5.4386750223813785E-2</v>
      </c>
      <c r="W16" s="95" t="s">
        <v>248</v>
      </c>
      <c r="X16" s="95"/>
      <c r="Y16" s="95"/>
      <c r="Z16" s="95"/>
      <c r="AA16" s="95"/>
      <c r="AB16" s="95"/>
    </row>
    <row r="17" spans="2:34" x14ac:dyDescent="0.25">
      <c r="B17" s="40" t="s">
        <v>207</v>
      </c>
      <c r="C17" s="45">
        <v>0.39221085759244689</v>
      </c>
      <c r="D17" s="45">
        <v>0.31728691476590637</v>
      </c>
      <c r="E17" s="45">
        <v>0.25312091309000118</v>
      </c>
      <c r="F17" s="45">
        <v>0.19269102990033221</v>
      </c>
      <c r="G17" s="45">
        <v>0.14043209876543211</v>
      </c>
      <c r="I17" s="40" t="s">
        <v>207</v>
      </c>
      <c r="J17" s="45">
        <v>0.44867358708189159</v>
      </c>
      <c r="K17" s="45">
        <v>0.37533875338753386</v>
      </c>
      <c r="L17" s="45">
        <v>0.28501787455313615</v>
      </c>
      <c r="M17" s="45">
        <v>0.23558783477076714</v>
      </c>
      <c r="N17" s="45">
        <v>0.17421335379892555</v>
      </c>
      <c r="P17" s="40" t="s">
        <v>207</v>
      </c>
      <c r="Q17" s="45">
        <v>0.32258064516129031</v>
      </c>
      <c r="R17" s="45">
        <v>0.25294117647058822</v>
      </c>
      <c r="S17" s="45">
        <v>0.19640946379740815</v>
      </c>
      <c r="T17" s="45">
        <v>0.14501661129568105</v>
      </c>
      <c r="U17" s="45">
        <v>0.10617283950617284</v>
      </c>
      <c r="W17" s="162" t="s">
        <v>249</v>
      </c>
      <c r="X17" s="117" t="s">
        <v>23</v>
      </c>
      <c r="Y17" s="117"/>
      <c r="Z17" s="117"/>
      <c r="AA17" s="117"/>
      <c r="AB17" s="117"/>
    </row>
    <row r="18" spans="2:34" x14ac:dyDescent="0.25">
      <c r="B18" s="40" t="s">
        <v>210</v>
      </c>
      <c r="C18" s="45">
        <v>0.4432558139534884</v>
      </c>
      <c r="D18" s="45">
        <v>0.37102362204724409</v>
      </c>
      <c r="E18" s="45">
        <v>0.29600811907983759</v>
      </c>
      <c r="F18" s="45">
        <v>0.21474517565561604</v>
      </c>
      <c r="G18" s="45">
        <v>0.16176470588235292</v>
      </c>
      <c r="I18" s="40" t="s">
        <v>210</v>
      </c>
      <c r="J18" s="45">
        <v>0.47976878612716761</v>
      </c>
      <c r="K18" s="45">
        <v>0.39204545454545453</v>
      </c>
      <c r="L18" s="45">
        <v>0.31783601014370244</v>
      </c>
      <c r="M18" s="45">
        <v>0.22687224669603523</v>
      </c>
      <c r="N18" s="45">
        <v>0.13848631239935588</v>
      </c>
      <c r="P18" s="40" t="s">
        <v>210</v>
      </c>
      <c r="Q18" s="45">
        <v>0.40465116279069768</v>
      </c>
      <c r="R18" s="45">
        <v>0.33921259842519685</v>
      </c>
      <c r="S18" s="45">
        <v>0.26251691474966171</v>
      </c>
      <c r="T18" s="45">
        <v>0.18852053438891639</v>
      </c>
      <c r="U18" s="45">
        <v>0.13321799307958476</v>
      </c>
      <c r="W18" s="162"/>
      <c r="X18" s="2">
        <v>4</v>
      </c>
      <c r="Y18" s="2">
        <v>6</v>
      </c>
      <c r="Z18" s="2">
        <v>8</v>
      </c>
      <c r="AA18" s="2">
        <v>10</v>
      </c>
      <c r="AB18" s="2">
        <v>12</v>
      </c>
    </row>
    <row r="19" spans="2:34" x14ac:dyDescent="0.25">
      <c r="B19" s="40" t="s">
        <v>229</v>
      </c>
      <c r="C19" s="45">
        <v>0.51805054151624552</v>
      </c>
      <c r="D19" s="45">
        <v>0.44064901793339029</v>
      </c>
      <c r="E19" s="45">
        <v>0.38120450033090669</v>
      </c>
      <c r="F19" s="45">
        <v>0.32600992204110563</v>
      </c>
      <c r="G19" s="45">
        <v>0.28899082568807344</v>
      </c>
      <c r="I19" s="40" t="s">
        <v>229</v>
      </c>
      <c r="J19" s="45">
        <v>0.5516888433981576</v>
      </c>
      <c r="K19" s="45">
        <v>0.50159744408945683</v>
      </c>
      <c r="L19" s="45">
        <v>0.41858574911947982</v>
      </c>
      <c r="M19" s="45">
        <v>0.36750130412102244</v>
      </c>
      <c r="N19" s="45">
        <v>0.30217669654289375</v>
      </c>
      <c r="P19" s="40" t="s">
        <v>229</v>
      </c>
      <c r="Q19" s="45">
        <v>0.50722021660649819</v>
      </c>
      <c r="R19" s="45">
        <v>0.42271562766865928</v>
      </c>
      <c r="S19" s="45">
        <v>0.37061548643282594</v>
      </c>
      <c r="T19" s="45">
        <v>0.31892274982282071</v>
      </c>
      <c r="U19" s="45">
        <v>0.28440366972477066</v>
      </c>
      <c r="W19" s="23">
        <v>0</v>
      </c>
      <c r="X19" s="37">
        <v>0.64535404840155364</v>
      </c>
      <c r="Y19" s="37">
        <v>0.69298931456867352</v>
      </c>
      <c r="Z19" s="37">
        <v>0.73290717065036137</v>
      </c>
      <c r="AA19" s="37">
        <v>0.76945668135095446</v>
      </c>
      <c r="AB19" s="37">
        <v>0.82630272952853601</v>
      </c>
    </row>
    <row r="20" spans="2:34" x14ac:dyDescent="0.25">
      <c r="B20" s="40" t="s">
        <v>230</v>
      </c>
      <c r="C20" s="45">
        <v>0.66867469879518071</v>
      </c>
      <c r="D20" s="45">
        <v>0.66595744680851054</v>
      </c>
      <c r="E20" s="45">
        <v>0.58312020460358061</v>
      </c>
      <c r="F20" s="45">
        <v>0.5236406619385342</v>
      </c>
      <c r="G20" s="45">
        <v>0.49324324324324326</v>
      </c>
      <c r="I20" s="40" t="s">
        <v>230</v>
      </c>
      <c r="J20" s="45">
        <v>0.71511627906976749</v>
      </c>
      <c r="K20" s="45">
        <v>0.6541710665258712</v>
      </c>
      <c r="L20" s="45">
        <v>0.59143710587454368</v>
      </c>
      <c r="M20" s="45">
        <v>0.51777916406737368</v>
      </c>
      <c r="N20" s="45">
        <v>0.45178640030733769</v>
      </c>
      <c r="P20" s="40" t="s">
        <v>230</v>
      </c>
      <c r="Q20" s="45">
        <v>0.66265060240963858</v>
      </c>
      <c r="R20" s="45">
        <v>0.65531914893617016</v>
      </c>
      <c r="S20" s="45">
        <v>0.57672634271099743</v>
      </c>
      <c r="T20" s="45">
        <v>0.52245862884160754</v>
      </c>
      <c r="U20" s="45">
        <v>0.48783783783783785</v>
      </c>
      <c r="W20" s="23">
        <v>1</v>
      </c>
      <c r="X20" s="37">
        <v>0.66115391843638405</v>
      </c>
      <c r="Y20" s="37">
        <v>0.71363275039745633</v>
      </c>
      <c r="Z20" s="37">
        <v>0.75324675324675316</v>
      </c>
      <c r="AA20" s="37">
        <v>0.79131799163179906</v>
      </c>
      <c r="AB20" s="37">
        <v>0.81542056074766356</v>
      </c>
    </row>
    <row r="21" spans="2:34" x14ac:dyDescent="0.25">
      <c r="B21" s="40" t="s">
        <v>231</v>
      </c>
      <c r="C21" s="45">
        <v>0.8</v>
      </c>
      <c r="D21" s="45">
        <v>0.62068965517241381</v>
      </c>
      <c r="E21" s="45">
        <v>0.65454545454545454</v>
      </c>
      <c r="F21" s="45">
        <v>0.60759493670886067</v>
      </c>
      <c r="G21" s="45">
        <v>0.51851851851851849</v>
      </c>
      <c r="I21" s="40" t="s">
        <v>231</v>
      </c>
      <c r="J21" s="45">
        <v>0.83783783783783783</v>
      </c>
      <c r="K21" s="45">
        <v>0.75206611570247939</v>
      </c>
      <c r="L21" s="45">
        <v>0.72558139534883725</v>
      </c>
      <c r="M21" s="45">
        <v>0.67355371900826444</v>
      </c>
      <c r="N21" s="45">
        <v>0.56497175141242939</v>
      </c>
      <c r="P21" s="40" t="s">
        <v>231</v>
      </c>
      <c r="Q21" s="45">
        <v>0.8</v>
      </c>
      <c r="R21" s="45">
        <v>0.62068965517241381</v>
      </c>
      <c r="S21" s="45">
        <v>0.65454545454545454</v>
      </c>
      <c r="T21" s="45">
        <v>0.59493670886075944</v>
      </c>
      <c r="U21" s="45">
        <v>0.51851851851851849</v>
      </c>
      <c r="W21" s="23" t="s">
        <v>250</v>
      </c>
      <c r="X21" s="50">
        <v>0.68163804491413471</v>
      </c>
      <c r="Y21" s="50">
        <v>0.74625550660792961</v>
      </c>
      <c r="Z21" s="50">
        <v>0.77292965271593939</v>
      </c>
      <c r="AA21" s="50">
        <v>0.80906921241050123</v>
      </c>
      <c r="AB21" s="50">
        <v>0.83725135623869795</v>
      </c>
    </row>
    <row r="22" spans="2:34" x14ac:dyDescent="0.25">
      <c r="B22" s="40" t="s">
        <v>212</v>
      </c>
      <c r="C22" s="45">
        <f>SUM(J49:J61,J66:J78)/SUM(C49:C61)</f>
        <v>0.19215810151823262</v>
      </c>
      <c r="D22" s="45">
        <f t="shared" ref="D22:G22" si="0">SUM(K49:K61,K66:K78)/SUM(D49:D61)</f>
        <v>0.17751016377463993</v>
      </c>
      <c r="E22" s="45">
        <f t="shared" si="0"/>
        <v>0.16033141238333623</v>
      </c>
      <c r="F22" s="45">
        <f t="shared" si="0"/>
        <v>0.13725424747154444</v>
      </c>
      <c r="G22" s="45">
        <f t="shared" si="0"/>
        <v>0.1139407658932277</v>
      </c>
      <c r="I22" s="40" t="s">
        <v>257</v>
      </c>
      <c r="J22" s="45">
        <f>SUM(J84:J96)/SUM(C84:C96)</f>
        <v>0.32412757973733586</v>
      </c>
      <c r="K22" s="45">
        <f>SUM(K84:K96,K102:K114)/SUM(D84:D96,D102:D113)</f>
        <v>0.33312108150470221</v>
      </c>
      <c r="L22" s="45">
        <f>SUM(L84:L96,L102:L114)/SUM(E84:E96,E102:E113)</f>
        <v>0.32060485718649762</v>
      </c>
      <c r="M22" s="45">
        <f>SUM(M84:M96,M102:M114)/SUM(F84:F96,F102:F113)</f>
        <v>0.30292821974604822</v>
      </c>
      <c r="N22" s="45">
        <f>SUM(N84:N96,N102:N114)/SUM(G84:G96,G102:G113)</f>
        <v>0.2610249177244946</v>
      </c>
      <c r="P22" s="40" t="s">
        <v>212</v>
      </c>
      <c r="Q22" s="45">
        <f>SUM(J49:J61)/SUM(C49:C61)</f>
        <v>0.12511105407593137</v>
      </c>
      <c r="R22" s="45">
        <f t="shared" ref="R22:U22" si="1">SUM(K49:K61)/SUM(D49:D61)</f>
        <v>0.12512023392712862</v>
      </c>
      <c r="S22" s="45">
        <f t="shared" si="1"/>
        <v>0.11977802355589189</v>
      </c>
      <c r="T22" s="45">
        <f t="shared" si="1"/>
        <v>0.10811442304482793</v>
      </c>
      <c r="U22" s="45">
        <f t="shared" si="1"/>
        <v>9.3944538766270513E-2</v>
      </c>
      <c r="W22" s="54"/>
      <c r="X22" s="52"/>
      <c r="Y22" s="52"/>
      <c r="Z22" s="52"/>
      <c r="AA22" s="52"/>
      <c r="AB22" s="52"/>
    </row>
    <row r="23" spans="2:34" x14ac:dyDescent="0.25">
      <c r="B23" t="s">
        <v>256</v>
      </c>
      <c r="C23" s="46"/>
      <c r="D23" s="46"/>
      <c r="E23" s="46"/>
      <c r="F23" s="46"/>
      <c r="G23" s="46"/>
      <c r="I23" s="40" t="s">
        <v>258</v>
      </c>
      <c r="J23" s="45">
        <f>SUM(J103:J115)/SUM(C103:C114)</f>
        <v>0.40283687943262414</v>
      </c>
      <c r="K23" s="45">
        <f>SUM(K103:K115)/SUM(D103:D114)</f>
        <v>0.38906512409031535</v>
      </c>
      <c r="L23" s="45">
        <f>SUM(L103:L115)/SUM(E103:E114)</f>
        <v>0.36733426486570409</v>
      </c>
      <c r="M23" s="45">
        <f>SUM(M103:M115)/SUM(F103:F114)</f>
        <v>0.34006158056790969</v>
      </c>
      <c r="N23" s="45">
        <f>SUM(N103:N115)/SUM(G103:G114)</f>
        <v>0.29529737206085754</v>
      </c>
      <c r="P23" s="53" t="s">
        <v>255</v>
      </c>
      <c r="Q23" s="46"/>
      <c r="R23" s="46"/>
      <c r="S23" s="46"/>
      <c r="T23" s="46"/>
      <c r="U23" s="46"/>
      <c r="W23" s="141" t="s">
        <v>288</v>
      </c>
      <c r="X23" s="141"/>
      <c r="Y23" s="141"/>
      <c r="Z23" s="141"/>
      <c r="AA23" s="141"/>
      <c r="AB23" s="141"/>
      <c r="AC23" s="141"/>
      <c r="AD23" s="141"/>
    </row>
    <row r="24" spans="2:34" x14ac:dyDescent="0.25">
      <c r="W24" s="152" t="s">
        <v>23</v>
      </c>
      <c r="X24" s="153"/>
      <c r="Y24" s="154"/>
      <c r="Z24" s="57">
        <v>4</v>
      </c>
      <c r="AA24" s="57">
        <v>6</v>
      </c>
      <c r="AB24" s="57">
        <v>8</v>
      </c>
      <c r="AC24" s="57">
        <v>10</v>
      </c>
      <c r="AD24" s="57">
        <v>12</v>
      </c>
      <c r="AE24" s="163" t="s">
        <v>294</v>
      </c>
      <c r="AF24" s="163"/>
    </row>
    <row r="25" spans="2:34" x14ac:dyDescent="0.25">
      <c r="B25" s="95" t="s">
        <v>252</v>
      </c>
      <c r="C25" s="95"/>
      <c r="D25" s="95"/>
      <c r="E25" s="95"/>
      <c r="F25" s="95"/>
      <c r="G25" s="95"/>
      <c r="I25" s="95" t="s">
        <v>253</v>
      </c>
      <c r="J25" s="95"/>
      <c r="K25" s="95"/>
      <c r="L25" s="95"/>
      <c r="M25" s="95"/>
      <c r="N25" s="95"/>
      <c r="P25" s="95" t="s">
        <v>254</v>
      </c>
      <c r="Q25" s="95"/>
      <c r="R25" s="95"/>
      <c r="S25" s="95"/>
      <c r="T25" s="95"/>
      <c r="U25" s="95"/>
      <c r="W25" s="2" t="s">
        <v>259</v>
      </c>
      <c r="X25" s="2"/>
      <c r="Y25" s="2"/>
      <c r="Z25" s="117">
        <v>8000</v>
      </c>
      <c r="AA25" s="117"/>
      <c r="AB25" s="117"/>
      <c r="AC25" s="117"/>
      <c r="AD25" s="117"/>
      <c r="AE25" s="163"/>
      <c r="AF25" s="163"/>
    </row>
    <row r="26" spans="2:34" x14ac:dyDescent="0.25">
      <c r="B26" s="102" t="s">
        <v>170</v>
      </c>
      <c r="C26" s="117" t="s">
        <v>23</v>
      </c>
      <c r="D26" s="117"/>
      <c r="E26" s="117"/>
      <c r="F26" s="117"/>
      <c r="G26" s="117"/>
      <c r="I26" s="102" t="s">
        <v>170</v>
      </c>
      <c r="J26" s="117" t="s">
        <v>23</v>
      </c>
      <c r="K26" s="117"/>
      <c r="L26" s="117"/>
      <c r="M26" s="117"/>
      <c r="N26" s="117"/>
      <c r="P26" s="102" t="s">
        <v>170</v>
      </c>
      <c r="Q26" s="117" t="s">
        <v>23</v>
      </c>
      <c r="R26" s="117"/>
      <c r="S26" s="117"/>
      <c r="T26" s="117"/>
      <c r="U26" s="117"/>
      <c r="V26" t="s">
        <v>273</v>
      </c>
      <c r="W26" s="148" t="s">
        <v>290</v>
      </c>
      <c r="X26" s="148"/>
      <c r="Y26" s="148"/>
      <c r="Z26" s="58">
        <f>INDEX(J9:J23,MATCH($AE$27,$I9:$I23,0))</f>
        <v>0.29641283826305853</v>
      </c>
      <c r="AA26" s="58">
        <f>INDEX(K9:K23,MATCH($AE$27,$I9:$I23,0))</f>
        <v>0.22078907435508346</v>
      </c>
      <c r="AB26" s="58">
        <f>INDEX(L9:L23,MATCH($AE$27,$I9:$I23,0))</f>
        <v>0.15364238410596026</v>
      </c>
      <c r="AC26" s="58">
        <f>INDEX(M9:M23,MATCH($AE$27,$I9:$I23,0))</f>
        <v>7.9896907216494839E-2</v>
      </c>
      <c r="AD26" s="58">
        <f>INDEX(N9:N23,MATCH($AE$27,$I9:$I23,0))</f>
        <v>4.2056074766355138E-2</v>
      </c>
      <c r="AE26" s="2" t="s">
        <v>227</v>
      </c>
      <c r="AF26" s="2" t="s">
        <v>285</v>
      </c>
    </row>
    <row r="27" spans="2:34" x14ac:dyDescent="0.25">
      <c r="B27" s="102"/>
      <c r="C27" s="2">
        <v>4</v>
      </c>
      <c r="D27" s="2">
        <v>6</v>
      </c>
      <c r="E27" s="2">
        <v>8</v>
      </c>
      <c r="F27" s="2">
        <v>10</v>
      </c>
      <c r="G27" s="2">
        <v>12</v>
      </c>
      <c r="I27" s="102"/>
      <c r="J27" s="2">
        <v>4</v>
      </c>
      <c r="K27" s="2">
        <v>6</v>
      </c>
      <c r="L27" s="2">
        <v>8</v>
      </c>
      <c r="M27" s="2">
        <v>10</v>
      </c>
      <c r="N27" s="2">
        <v>12</v>
      </c>
      <c r="P27" s="102"/>
      <c r="Q27" s="2">
        <v>4</v>
      </c>
      <c r="R27" s="2">
        <v>6</v>
      </c>
      <c r="S27" s="2">
        <v>8</v>
      </c>
      <c r="T27" s="2">
        <v>10</v>
      </c>
      <c r="U27" s="2">
        <v>12</v>
      </c>
      <c r="W27" s="148" t="s">
        <v>291</v>
      </c>
      <c r="X27" s="148"/>
      <c r="Y27" s="148"/>
      <c r="Z27" s="58">
        <f>INDEX(Q9:Q21,MATCH($AE$27,$P9:$P21,0))</f>
        <v>0.18199737187910645</v>
      </c>
      <c r="AA27" s="58">
        <f>INDEX(R9:R21,MATCH($AE$27,$P9:$P21,0))</f>
        <v>0.12309513241603788</v>
      </c>
      <c r="AB27" s="58">
        <f>INDEX(S9:S21,MATCH($AE$27,$P9:$P21,0))</f>
        <v>8.1532147742818056E-2</v>
      </c>
      <c r="AC27" s="58">
        <f>INDEX(T9:T21,MATCH($AE$27,$P9:$P21,0))</f>
        <v>5.1267916207276734E-2</v>
      </c>
      <c r="AD27" s="58">
        <f>INDEX(U9:U21,MATCH($AE$27,$P9:$P21,0))</f>
        <v>2.021276595744681E-2</v>
      </c>
      <c r="AE27" s="59" t="s">
        <v>208</v>
      </c>
      <c r="AF27" s="59" t="s">
        <v>207</v>
      </c>
    </row>
    <row r="28" spans="2:34" x14ac:dyDescent="0.25">
      <c r="B28" s="40" t="s">
        <v>185</v>
      </c>
      <c r="C28" s="45">
        <v>7.5157146761410221E-2</v>
      </c>
      <c r="D28" s="45">
        <v>5.0991501416430593E-2</v>
      </c>
      <c r="E28" s="45">
        <v>3.048780487804878E-2</v>
      </c>
      <c r="F28" s="45">
        <v>1.8518518518518517E-2</v>
      </c>
      <c r="G28" s="45">
        <v>0</v>
      </c>
      <c r="I28" s="40" t="s">
        <v>185</v>
      </c>
      <c r="J28" s="45">
        <v>4.6210720887245843E-2</v>
      </c>
      <c r="K28" s="45">
        <v>1.8264840182648401E-2</v>
      </c>
      <c r="L28" s="45">
        <v>1.1627906976744186E-2</v>
      </c>
      <c r="M28" s="45">
        <v>4.7393364928909956E-3</v>
      </c>
      <c r="N28" s="45">
        <v>0</v>
      </c>
      <c r="P28" s="40" t="s">
        <v>185</v>
      </c>
      <c r="Q28" s="45">
        <v>1.8181818181818181E-2</v>
      </c>
      <c r="R28" s="45">
        <v>1.5444015444015444E-2</v>
      </c>
      <c r="S28" s="45">
        <v>9.852216748768473E-3</v>
      </c>
      <c r="T28" s="45">
        <v>4.807692307692308E-3</v>
      </c>
      <c r="U28" s="45">
        <v>0</v>
      </c>
      <c r="W28" s="148" t="s">
        <v>260</v>
      </c>
      <c r="X28" s="148"/>
      <c r="Y28" s="148"/>
      <c r="Z28" s="117">
        <v>3000</v>
      </c>
      <c r="AA28" s="117"/>
      <c r="AB28" s="117"/>
      <c r="AC28" s="117"/>
      <c r="AD28" s="117"/>
      <c r="AE28" s="161" t="s">
        <v>293</v>
      </c>
      <c r="AF28" s="131"/>
      <c r="AG28" s="131"/>
      <c r="AH28" s="131"/>
    </row>
    <row r="29" spans="2:34" x14ac:dyDescent="0.25">
      <c r="B29" s="40" t="s">
        <v>202</v>
      </c>
      <c r="C29" s="45">
        <v>8.3982319511681752E-2</v>
      </c>
      <c r="D29" s="45">
        <v>5.145929339477727E-2</v>
      </c>
      <c r="E29" s="45">
        <v>3.5830618892508145E-2</v>
      </c>
      <c r="F29" s="45">
        <v>4.4776119402985072E-2</v>
      </c>
      <c r="G29" s="45">
        <v>0</v>
      </c>
      <c r="I29" s="40" t="s">
        <v>202</v>
      </c>
      <c r="J29" s="45">
        <v>5.8188643829188175E-2</v>
      </c>
      <c r="K29" s="45">
        <v>3.5211267605633798E-2</v>
      </c>
      <c r="L29" s="45">
        <v>2.3752969121140142E-2</v>
      </c>
      <c r="M29" s="45">
        <v>1.06951871657754E-2</v>
      </c>
      <c r="N29" s="45">
        <v>0</v>
      </c>
      <c r="P29" s="40" t="s">
        <v>202</v>
      </c>
      <c r="Q29" s="45">
        <v>3.4682080924855488E-2</v>
      </c>
      <c r="R29" s="45">
        <v>1.4164305949008499E-2</v>
      </c>
      <c r="S29" s="45">
        <v>4.0160642570281121E-3</v>
      </c>
      <c r="T29" s="45">
        <v>7.2992700729927005E-3</v>
      </c>
      <c r="U29" s="45">
        <v>0</v>
      </c>
      <c r="W29" s="148" t="s">
        <v>292</v>
      </c>
      <c r="X29" s="148"/>
      <c r="Y29" s="148"/>
      <c r="Z29" s="58">
        <f>INDEX(J9:J23,MATCH($AF$27,$I9:$I23,0))</f>
        <v>0.44867358708189159</v>
      </c>
      <c r="AA29" s="58">
        <f>INDEX(K9:K23,MATCH($AF$27,$I9:$I23,0))</f>
        <v>0.37533875338753386</v>
      </c>
      <c r="AB29" s="58">
        <f>INDEX(L9:L23,MATCH($AF$27,$I9:$I23,0))</f>
        <v>0.28501787455313615</v>
      </c>
      <c r="AC29" s="58">
        <f>INDEX(M9:M23,MATCH($AF$27,$I9:$I23,0))</f>
        <v>0.23558783477076714</v>
      </c>
      <c r="AD29" s="58">
        <f>INDEX(N9:N23,MATCH($AF$27,$I9:$I23,0))</f>
        <v>0.17421335379892555</v>
      </c>
    </row>
    <row r="30" spans="2:34" x14ac:dyDescent="0.25">
      <c r="B30" s="40" t="s">
        <v>204</v>
      </c>
      <c r="C30" s="45">
        <v>0.11762723289518032</v>
      </c>
      <c r="D30" s="45">
        <v>7.6923076923076927E-2</v>
      </c>
      <c r="E30" s="45">
        <v>4.8865619546247824E-2</v>
      </c>
      <c r="F30" s="45">
        <v>0</v>
      </c>
      <c r="G30" s="45">
        <v>0</v>
      </c>
      <c r="I30" s="40" t="s">
        <v>204</v>
      </c>
      <c r="J30" s="45">
        <v>8.9662838088180805E-2</v>
      </c>
      <c r="K30" s="45">
        <v>5.4958938723941884E-2</v>
      </c>
      <c r="L30" s="45">
        <v>1.9580419580419582E-2</v>
      </c>
      <c r="M30" s="45">
        <v>1.7730496453900707E-2</v>
      </c>
      <c r="N30" s="45">
        <v>0</v>
      </c>
      <c r="P30" s="40" t="s">
        <v>204</v>
      </c>
      <c r="Q30" s="45">
        <v>5.2863436123348019E-2</v>
      </c>
      <c r="R30" s="45">
        <v>3.4403669724770644E-2</v>
      </c>
      <c r="S30" s="45">
        <v>1.1204481792717087E-2</v>
      </c>
      <c r="T30" s="45">
        <v>4.2016806722689074E-3</v>
      </c>
      <c r="U30" s="45">
        <v>0</v>
      </c>
      <c r="W30" s="148" t="s">
        <v>261</v>
      </c>
      <c r="X30" s="148"/>
      <c r="Y30" s="148"/>
      <c r="Z30" s="117">
        <v>-1300</v>
      </c>
      <c r="AA30" s="117"/>
      <c r="AB30" s="117"/>
      <c r="AC30" s="117"/>
      <c r="AD30" s="117"/>
      <c r="AE30" s="161" t="s">
        <v>269</v>
      </c>
      <c r="AF30" s="131"/>
      <c r="AG30" s="131"/>
      <c r="AH30" s="131"/>
    </row>
    <row r="31" spans="2:34" x14ac:dyDescent="0.25">
      <c r="B31" s="40" t="s">
        <v>205</v>
      </c>
      <c r="C31" s="45">
        <v>0.1499621307750568</v>
      </c>
      <c r="D31" s="45">
        <v>9.7427903351519879E-2</v>
      </c>
      <c r="E31" s="45">
        <v>7.4554294975688815E-2</v>
      </c>
      <c r="F31" s="45">
        <v>4.8000000000000001E-2</v>
      </c>
      <c r="G31" s="45">
        <v>0</v>
      </c>
      <c r="I31" s="40" t="s">
        <v>205</v>
      </c>
      <c r="J31" s="45">
        <v>0.11477721376198532</v>
      </c>
      <c r="K31" s="45">
        <v>6.8499758803666183E-2</v>
      </c>
      <c r="L31" s="45">
        <v>4.0369088811995385E-2</v>
      </c>
      <c r="M31" s="45">
        <v>1.4124293785310734E-2</v>
      </c>
      <c r="N31" s="45">
        <v>0</v>
      </c>
      <c r="P31" s="40" t="s">
        <v>205</v>
      </c>
      <c r="Q31" s="45">
        <v>8.5616438356164379E-2</v>
      </c>
      <c r="R31" s="45">
        <v>4.9815498154981555E-2</v>
      </c>
      <c r="S31" s="45">
        <v>2.2633744855967079E-2</v>
      </c>
      <c r="T31" s="45">
        <v>5.3619302949061663E-3</v>
      </c>
      <c r="U31" s="45">
        <v>3.663003663003663E-3</v>
      </c>
      <c r="W31" s="148" t="s">
        <v>286</v>
      </c>
      <c r="X31" s="148"/>
      <c r="Y31" s="148"/>
      <c r="Z31" s="66">
        <f>$Z$25*Z27+$Z$28*(Z26-Z27)+$Z$30*(1-Z26)</f>
        <v>884.56206392668412</v>
      </c>
      <c r="AA31" s="66">
        <f>$Z$25*AA27+$Z$28*(AA26-AA27)+$Z$30*(1-AA26)</f>
        <v>264.86868180704835</v>
      </c>
      <c r="AB31" s="66">
        <f>$Z$25*AB27+$Z$28*(AB26-AB27)+$Z$30*(1-AB26)</f>
        <v>-231.67700963028062</v>
      </c>
      <c r="AC31" s="66">
        <f>$Z$25*AC27+$Z$28*(AC26-AC27)+$Z$30*(1-AC26)</f>
        <v>-700.1037179326886</v>
      </c>
      <c r="AD31" s="66">
        <f>$Z$25*AD27+$Z$28*(AD26-AD27)+$Z$30*(1-AD26)</f>
        <v>-1018.0950487174389</v>
      </c>
      <c r="AE31" t="s">
        <v>300</v>
      </c>
    </row>
    <row r="32" spans="2:34" x14ac:dyDescent="0.25">
      <c r="B32" s="40" t="s">
        <v>203</v>
      </c>
      <c r="C32" s="45">
        <v>0.17049481559259747</v>
      </c>
      <c r="D32" s="45">
        <v>0.12263552113748889</v>
      </c>
      <c r="E32" s="45">
        <v>8.6971830985915488E-2</v>
      </c>
      <c r="F32" s="45">
        <v>6.3473053892215567E-2</v>
      </c>
      <c r="G32" s="45">
        <v>4.2253521126760563E-2</v>
      </c>
      <c r="I32" s="40" t="s">
        <v>203</v>
      </c>
      <c r="J32" s="45">
        <v>0.13223601618077835</v>
      </c>
      <c r="K32" s="45">
        <v>9.2930633919681385E-2</v>
      </c>
      <c r="L32" s="45">
        <v>5.5011520737327194E-2</v>
      </c>
      <c r="M32" s="45">
        <v>3.2828282828282832E-2</v>
      </c>
      <c r="N32" s="45">
        <v>1.1006289308176102E-2</v>
      </c>
      <c r="P32" s="40" t="s">
        <v>203</v>
      </c>
      <c r="Q32" s="45">
        <v>9.3722369584438553E-2</v>
      </c>
      <c r="R32" s="45">
        <v>6.6427289048473975E-2</v>
      </c>
      <c r="S32" s="45">
        <v>3.9772727272727272E-2</v>
      </c>
      <c r="T32" s="45">
        <v>2.1943573667711599E-2</v>
      </c>
      <c r="U32" s="45">
        <v>1.9900497512437811E-2</v>
      </c>
      <c r="W32" s="148" t="s">
        <v>287</v>
      </c>
      <c r="X32" s="148"/>
      <c r="Y32" s="148"/>
      <c r="Z32" s="66">
        <f>$Z$28*Z29+$Z$30*(1-Z29)</f>
        <v>629.29642445213392</v>
      </c>
      <c r="AA32" s="66">
        <f>$Z$28*AA29+$Z$30*(1-AA29)</f>
        <v>313.95663956639567</v>
      </c>
      <c r="AB32" s="66">
        <f>$Z$28*AB29+$Z$30*(1-AB29)</f>
        <v>-74.42313942151452</v>
      </c>
      <c r="AC32" s="66">
        <f>$Z$28*AC29+$Z$30*(1-AC29)</f>
        <v>-286.97231048570131</v>
      </c>
      <c r="AD32" s="66">
        <f>$Z$28*AD29+$Z$30*(1-AD29)</f>
        <v>-550.88257866462004</v>
      </c>
    </row>
    <row r="33" spans="2:30" x14ac:dyDescent="0.25">
      <c r="B33" s="40" t="s">
        <v>206</v>
      </c>
      <c r="C33" s="45">
        <v>0.22385211687537268</v>
      </c>
      <c r="D33" s="45">
        <v>0.17250982961992137</v>
      </c>
      <c r="E33" s="45">
        <v>0.13121406831247887</v>
      </c>
      <c r="F33" s="45">
        <v>8.3916083916083919E-2</v>
      </c>
      <c r="G33" s="45">
        <v>4.1841004184100417E-2</v>
      </c>
      <c r="I33" s="40" t="s">
        <v>206</v>
      </c>
      <c r="J33" s="45">
        <v>0.18048062775870524</v>
      </c>
      <c r="K33" s="45">
        <v>0.13723831676887291</v>
      </c>
      <c r="L33" s="45">
        <v>9.7865853658536589E-2</v>
      </c>
      <c r="M33" s="45">
        <v>5.6543837357052096E-2</v>
      </c>
      <c r="N33" s="45">
        <v>3.5937499999999997E-2</v>
      </c>
      <c r="P33" s="40" t="s">
        <v>206</v>
      </c>
      <c r="Q33" s="45">
        <v>0.14144271570014144</v>
      </c>
      <c r="R33" s="45">
        <v>8.7025316455696194E-2</v>
      </c>
      <c r="S33" s="45">
        <v>6.8679245283018872E-2</v>
      </c>
      <c r="T33" s="45">
        <v>4.0254237288135597E-2</v>
      </c>
      <c r="U33" s="45">
        <v>2.1621621621621623E-2</v>
      </c>
      <c r="W33" s="148" t="s">
        <v>270</v>
      </c>
      <c r="X33" s="148"/>
      <c r="Y33" s="148"/>
      <c r="Z33" s="66">
        <f>Z32-Z31</f>
        <v>-255.2656394745502</v>
      </c>
      <c r="AA33" s="66">
        <f>AA32-AA31</f>
        <v>49.087957759347319</v>
      </c>
      <c r="AB33" s="66">
        <f>AB32-AB31</f>
        <v>157.2538702087661</v>
      </c>
      <c r="AC33" s="66">
        <f>AC32-AC31</f>
        <v>413.13140744698728</v>
      </c>
      <c r="AD33" s="66">
        <f>AD32-AD31</f>
        <v>467.21247005281884</v>
      </c>
    </row>
    <row r="34" spans="2:30" x14ac:dyDescent="0.25">
      <c r="B34" s="40" t="s">
        <v>208</v>
      </c>
      <c r="C34" s="45">
        <v>0.26071306136441552</v>
      </c>
      <c r="D34" s="45">
        <v>0.19838661487899611</v>
      </c>
      <c r="E34" s="45">
        <v>0.15367316341829085</v>
      </c>
      <c r="F34" s="45">
        <v>0.10922330097087379</v>
      </c>
      <c r="G34" s="45">
        <v>2.8571428571428574E-2</v>
      </c>
      <c r="I34" s="40" t="s">
        <v>208</v>
      </c>
      <c r="J34" s="45">
        <v>0.22178430670010749</v>
      </c>
      <c r="K34" s="45">
        <v>0.15942576501700037</v>
      </c>
      <c r="L34" s="45">
        <v>0.12059369202226344</v>
      </c>
      <c r="M34" s="45">
        <v>7.6354679802955669E-2</v>
      </c>
      <c r="N34" s="45">
        <v>3.4912718204488782E-2</v>
      </c>
      <c r="P34" s="40" t="s">
        <v>208</v>
      </c>
      <c r="Q34" s="45">
        <v>0.20907297830374752</v>
      </c>
      <c r="R34" s="45">
        <v>0.12810457516339868</v>
      </c>
      <c r="S34" s="45">
        <v>7.6704545454545456E-2</v>
      </c>
      <c r="T34" s="45">
        <v>5.762711864406779E-2</v>
      </c>
      <c r="U34" s="45">
        <v>2.3041474654377881E-2</v>
      </c>
    </row>
    <row r="35" spans="2:30" x14ac:dyDescent="0.25">
      <c r="B35" s="40" t="s">
        <v>209</v>
      </c>
      <c r="C35" s="45">
        <v>0.31412683388547091</v>
      </c>
      <c r="D35" s="45">
        <v>0.24233276986235208</v>
      </c>
      <c r="E35" s="45">
        <v>0.18986083499005962</v>
      </c>
      <c r="F35" s="45">
        <v>0.15126416739319964</v>
      </c>
      <c r="G35" s="45">
        <v>9.1787439613526575E-2</v>
      </c>
      <c r="I35" s="40" t="s">
        <v>209</v>
      </c>
      <c r="J35" s="45">
        <v>0.27110389610389612</v>
      </c>
      <c r="K35" s="45">
        <v>0.20643996388805297</v>
      </c>
      <c r="L35" s="45">
        <v>0.16297851720239057</v>
      </c>
      <c r="M35" s="45">
        <v>0.12379301807378064</v>
      </c>
      <c r="N35" s="45">
        <v>8.214624881291549E-2</v>
      </c>
      <c r="P35" s="40" t="s">
        <v>209</v>
      </c>
      <c r="Q35" s="45">
        <v>0.22235872235872237</v>
      </c>
      <c r="R35" s="45">
        <v>0.17393705135284374</v>
      </c>
      <c r="S35" s="45">
        <v>0.13045319779754341</v>
      </c>
      <c r="T35" s="45">
        <v>9.8390804597701137E-2</v>
      </c>
      <c r="U35" s="45">
        <v>7.301173402868319E-2</v>
      </c>
      <c r="W35" s="141" t="s">
        <v>268</v>
      </c>
      <c r="X35" s="141"/>
      <c r="Y35" s="141"/>
      <c r="Z35" s="141"/>
    </row>
    <row r="36" spans="2:30" x14ac:dyDescent="0.25">
      <c r="B36" s="40" t="s">
        <v>207</v>
      </c>
      <c r="C36" s="45">
        <v>0.41114982578397213</v>
      </c>
      <c r="D36" s="45">
        <v>0.34655172413793101</v>
      </c>
      <c r="E36" s="45">
        <v>0.27890943277969288</v>
      </c>
      <c r="F36" s="45">
        <v>0.21449970041941283</v>
      </c>
      <c r="G36" s="45">
        <v>0.15982404692082111</v>
      </c>
      <c r="I36" s="40" t="s">
        <v>207</v>
      </c>
      <c r="J36" s="45">
        <v>0.37586423632935262</v>
      </c>
      <c r="K36" s="45">
        <v>0.30109157064887809</v>
      </c>
      <c r="L36" s="45">
        <v>0.24886998138792873</v>
      </c>
      <c r="M36" s="45">
        <v>0.19341421143847487</v>
      </c>
      <c r="N36" s="45">
        <v>0.13914780292942741</v>
      </c>
      <c r="P36" s="40" t="s">
        <v>207</v>
      </c>
      <c r="Q36" s="45">
        <v>0.29166666666666669</v>
      </c>
      <c r="R36" s="45">
        <v>0.25</v>
      </c>
      <c r="S36" s="45">
        <v>0.20767649074708705</v>
      </c>
      <c r="T36" s="45">
        <v>0.16643929058663029</v>
      </c>
      <c r="U36" s="45">
        <v>0.12973484848484848</v>
      </c>
      <c r="W36" s="148" t="s">
        <v>289</v>
      </c>
      <c r="X36" s="148"/>
      <c r="Y36" s="2" t="s">
        <v>262</v>
      </c>
      <c r="Z36" s="2" t="s">
        <v>263</v>
      </c>
    </row>
    <row r="37" spans="2:30" x14ac:dyDescent="0.25">
      <c r="B37" s="40" t="s">
        <v>210</v>
      </c>
      <c r="C37" s="45">
        <v>0.44840116279069769</v>
      </c>
      <c r="D37" s="45">
        <v>0.39607097591888468</v>
      </c>
      <c r="E37" s="45">
        <v>0.32767402376910021</v>
      </c>
      <c r="F37" s="45">
        <v>0.24521739130434783</v>
      </c>
      <c r="G37" s="45">
        <v>0.20183486238532111</v>
      </c>
      <c r="I37" s="40" t="s">
        <v>210</v>
      </c>
      <c r="J37" s="45">
        <v>0.43272171253822628</v>
      </c>
      <c r="K37" s="45">
        <v>0.35481239804241438</v>
      </c>
      <c r="L37" s="45">
        <v>0.29086538461538464</v>
      </c>
      <c r="M37" s="45">
        <v>0.20882669537136705</v>
      </c>
      <c r="N37" s="45">
        <v>0.15129151291512916</v>
      </c>
      <c r="P37" s="40" t="s">
        <v>210</v>
      </c>
      <c r="Q37" s="45">
        <v>0.44166666666666671</v>
      </c>
      <c r="R37" s="45">
        <v>0.31805929919137466</v>
      </c>
      <c r="S37" s="45">
        <v>0.23773584905660378</v>
      </c>
      <c r="T37" s="45">
        <v>0.19148936170212766</v>
      </c>
      <c r="U37" s="45">
        <v>0.15404040404040403</v>
      </c>
      <c r="W37" s="2" t="s">
        <v>264</v>
      </c>
      <c r="X37" s="2"/>
      <c r="Y37" s="4">
        <v>3700</v>
      </c>
      <c r="Z37" s="4">
        <f>Y37*1.5</f>
        <v>5550</v>
      </c>
    </row>
    <row r="38" spans="2:30" x14ac:dyDescent="0.25">
      <c r="B38" s="40" t="s">
        <v>229</v>
      </c>
      <c r="C38" s="45">
        <v>0.55588235294117638</v>
      </c>
      <c r="D38" s="45">
        <v>0.47864768683274017</v>
      </c>
      <c r="E38" s="45">
        <v>0.43439716312056736</v>
      </c>
      <c r="F38" s="45">
        <v>0.38799076212471134</v>
      </c>
      <c r="G38" s="45">
        <v>0.32</v>
      </c>
      <c r="I38" s="40" t="s">
        <v>229</v>
      </c>
      <c r="J38" s="45">
        <v>0.47953216374269003</v>
      </c>
      <c r="K38" s="45">
        <v>0.41541755888650966</v>
      </c>
      <c r="L38" s="45">
        <v>0.36753445635528331</v>
      </c>
      <c r="M38" s="45">
        <v>0.32222222222222219</v>
      </c>
      <c r="N38" s="45">
        <v>0.29577464788732394</v>
      </c>
      <c r="P38" s="40" t="s">
        <v>229</v>
      </c>
      <c r="Q38" s="45">
        <v>0.37209302325581395</v>
      </c>
      <c r="R38" s="45">
        <v>0.37323943661971826</v>
      </c>
      <c r="S38" s="45">
        <v>0.30952380952380953</v>
      </c>
      <c r="T38" s="45">
        <v>0.2557471264367816</v>
      </c>
      <c r="U38" s="45">
        <v>0.26086956521739135</v>
      </c>
      <c r="W38" s="2" t="s">
        <v>265</v>
      </c>
      <c r="X38" s="2"/>
      <c r="Y38" s="4">
        <v>5000</v>
      </c>
      <c r="Z38" s="4">
        <f>Y38*1.5</f>
        <v>7500</v>
      </c>
    </row>
    <row r="39" spans="2:30" x14ac:dyDescent="0.25">
      <c r="B39" s="40" t="s">
        <v>230</v>
      </c>
      <c r="C39" s="45">
        <v>0.71875</v>
      </c>
      <c r="D39" s="45">
        <v>0.73271889400921664</v>
      </c>
      <c r="E39" s="45">
        <v>0.67803030303030298</v>
      </c>
      <c r="F39" s="45">
        <v>0.6094420600858369</v>
      </c>
      <c r="G39" s="45">
        <v>0.5</v>
      </c>
      <c r="I39" s="40" t="s">
        <v>230</v>
      </c>
      <c r="J39" s="45">
        <v>0.5901639344262295</v>
      </c>
      <c r="K39" s="45">
        <v>0.6387434554973821</v>
      </c>
      <c r="L39" s="45">
        <v>0.55263157894736847</v>
      </c>
      <c r="M39" s="45">
        <v>0.53125</v>
      </c>
      <c r="N39" s="45">
        <v>0.53221288515406162</v>
      </c>
      <c r="P39" s="40" t="s">
        <v>230</v>
      </c>
      <c r="Q39" s="45">
        <v>0.66666666666666663</v>
      </c>
      <c r="R39" s="45">
        <v>0.5161290322580645</v>
      </c>
      <c r="S39" s="45">
        <v>0.48550724637681159</v>
      </c>
      <c r="T39" s="45">
        <v>0.40609137055837563</v>
      </c>
      <c r="U39" s="45">
        <v>0.43096234309623432</v>
      </c>
      <c r="W39" s="2" t="s">
        <v>266</v>
      </c>
      <c r="X39" s="2"/>
      <c r="Y39" s="4">
        <v>6300</v>
      </c>
      <c r="Z39" s="4">
        <f>Y39*1.5</f>
        <v>9450</v>
      </c>
    </row>
    <row r="40" spans="2:30" x14ac:dyDescent="0.25">
      <c r="B40" s="40" t="s">
        <v>231</v>
      </c>
      <c r="C40" s="45">
        <v>0.8</v>
      </c>
      <c r="D40" s="45">
        <v>0.55555555555555558</v>
      </c>
      <c r="E40" s="45">
        <v>0.61904761904761907</v>
      </c>
      <c r="F40" s="45">
        <v>0.66666666666666663</v>
      </c>
      <c r="G40" s="45">
        <v>0.61538461538461542</v>
      </c>
      <c r="I40" s="40" t="s">
        <v>231</v>
      </c>
      <c r="J40" s="45">
        <v>0.8</v>
      </c>
      <c r="K40" s="45">
        <v>0.6</v>
      </c>
      <c r="L40" s="45">
        <v>0.63636363636363635</v>
      </c>
      <c r="M40" s="45">
        <v>0.625</v>
      </c>
      <c r="N40" s="45">
        <v>0.47826086956521741</v>
      </c>
      <c r="P40" s="40" t="s">
        <v>231</v>
      </c>
      <c r="Q40" s="45">
        <v>0.8</v>
      </c>
      <c r="R40" s="45">
        <v>0.8</v>
      </c>
      <c r="S40" s="45">
        <v>0.75</v>
      </c>
      <c r="T40" s="45">
        <v>0.53846153846153844</v>
      </c>
      <c r="U40" s="45">
        <v>0.5</v>
      </c>
      <c r="W40" s="148" t="s">
        <v>267</v>
      </c>
      <c r="X40" s="148"/>
      <c r="Y40" s="4">
        <v>7600</v>
      </c>
      <c r="Z40" s="4">
        <f>Y40*1.5</f>
        <v>11400</v>
      </c>
    </row>
    <row r="41" spans="2:30" x14ac:dyDescent="0.25">
      <c r="B41" s="40" t="s">
        <v>212</v>
      </c>
      <c r="C41" s="45">
        <v>0.20550132007122246</v>
      </c>
      <c r="D41" s="45">
        <v>0.19794676021461</v>
      </c>
      <c r="E41" s="45">
        <v>0.18897058823529411</v>
      </c>
      <c r="F41" s="45">
        <v>0.1735474006116208</v>
      </c>
      <c r="G41" s="45">
        <v>0.1451729106628242</v>
      </c>
      <c r="I41" s="40" t="s">
        <v>212</v>
      </c>
      <c r="J41" s="45">
        <v>0.17260282859737902</v>
      </c>
      <c r="K41" s="45">
        <v>0.16470280178057084</v>
      </c>
      <c r="L41" s="45">
        <v>0.15419441905010667</v>
      </c>
      <c r="M41" s="45">
        <v>0.13720846788661645</v>
      </c>
      <c r="N41" s="45">
        <v>0.11829740187949143</v>
      </c>
      <c r="P41" s="40" t="s">
        <v>212</v>
      </c>
      <c r="Q41" s="45">
        <v>0.14213293278257605</v>
      </c>
      <c r="R41" s="45">
        <v>0.13116838090835548</v>
      </c>
      <c r="S41" s="45">
        <v>0.11788788578626916</v>
      </c>
      <c r="T41" s="45">
        <v>0.10249510763209393</v>
      </c>
      <c r="U41" s="45">
        <v>9.3872008148022407E-2</v>
      </c>
      <c r="W41" s="148" t="s">
        <v>271</v>
      </c>
      <c r="X41" s="148"/>
      <c r="Y41" s="4">
        <v>9200</v>
      </c>
      <c r="Z41" s="4">
        <f>Y41*1.5</f>
        <v>13800</v>
      </c>
    </row>
    <row r="44" spans="2:30" ht="18.75" x14ac:dyDescent="0.3">
      <c r="B44" s="96" t="s">
        <v>47</v>
      </c>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row>
    <row r="45" spans="2:30" x14ac:dyDescent="0.25">
      <c r="Q45" s="48"/>
      <c r="R45" s="48"/>
      <c r="S45" s="48"/>
      <c r="T45" s="48"/>
      <c r="U45" s="48"/>
    </row>
    <row r="46" spans="2:30" x14ac:dyDescent="0.25">
      <c r="B46" s="95" t="s">
        <v>227</v>
      </c>
      <c r="C46" s="95"/>
      <c r="D46" s="95"/>
      <c r="E46" s="95"/>
      <c r="F46" s="95"/>
      <c r="G46" s="95"/>
      <c r="I46" s="95" t="s">
        <v>213</v>
      </c>
      <c r="J46" s="95"/>
      <c r="K46" s="95"/>
      <c r="L46" s="95"/>
      <c r="M46" s="95"/>
      <c r="N46" s="95"/>
      <c r="P46" s="95" t="s">
        <v>213</v>
      </c>
      <c r="Q46" s="95"/>
      <c r="R46" s="95"/>
      <c r="S46" s="95"/>
      <c r="T46" s="95"/>
      <c r="U46" s="95"/>
      <c r="W46" s="95" t="s">
        <v>241</v>
      </c>
      <c r="X46" s="95"/>
      <c r="Y46" s="95"/>
      <c r="Z46" s="95"/>
      <c r="AA46" s="95"/>
      <c r="AB46" s="95"/>
    </row>
    <row r="47" spans="2:30" x14ac:dyDescent="0.25">
      <c r="B47" s="102" t="s">
        <v>170</v>
      </c>
      <c r="C47" s="117" t="s">
        <v>23</v>
      </c>
      <c r="D47" s="117"/>
      <c r="E47" s="117"/>
      <c r="F47" s="117"/>
      <c r="G47" s="117"/>
      <c r="I47" s="102" t="s">
        <v>170</v>
      </c>
      <c r="J47" s="117" t="s">
        <v>23</v>
      </c>
      <c r="K47" s="117"/>
      <c r="L47" s="117"/>
      <c r="M47" s="117"/>
      <c r="N47" s="117"/>
      <c r="P47" s="102" t="s">
        <v>170</v>
      </c>
      <c r="Q47" s="117" t="s">
        <v>23</v>
      </c>
      <c r="R47" s="117"/>
      <c r="S47" s="117"/>
      <c r="T47" s="117"/>
      <c r="U47" s="117"/>
      <c r="W47" s="102" t="s">
        <v>170</v>
      </c>
      <c r="X47" s="117" t="s">
        <v>23</v>
      </c>
      <c r="Y47" s="117"/>
      <c r="Z47" s="117"/>
      <c r="AA47" s="117"/>
      <c r="AB47" s="117"/>
    </row>
    <row r="48" spans="2:30" x14ac:dyDescent="0.25">
      <c r="B48" s="102"/>
      <c r="C48" s="2">
        <v>4</v>
      </c>
      <c r="D48" s="2">
        <v>6</v>
      </c>
      <c r="E48" s="2">
        <v>8</v>
      </c>
      <c r="F48" s="2">
        <v>10</v>
      </c>
      <c r="G48" s="2">
        <v>12</v>
      </c>
      <c r="I48" s="102"/>
      <c r="J48" s="2">
        <v>4</v>
      </c>
      <c r="K48" s="2">
        <v>6</v>
      </c>
      <c r="L48" s="2">
        <v>8</v>
      </c>
      <c r="M48" s="2">
        <v>10</v>
      </c>
      <c r="N48" s="2">
        <v>12</v>
      </c>
      <c r="P48" s="102"/>
      <c r="Q48" s="2">
        <v>4</v>
      </c>
      <c r="R48" s="2">
        <v>6</v>
      </c>
      <c r="S48" s="2">
        <v>8</v>
      </c>
      <c r="T48" s="2">
        <v>10</v>
      </c>
      <c r="U48" s="2">
        <v>12</v>
      </c>
      <c r="W48" s="102"/>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5">
        <f t="shared" ref="Q49:Q61" si="2">J49/C49</f>
        <v>3.2211624977505848E-2</v>
      </c>
      <c r="R49" s="45">
        <f t="shared" ref="R49:R61" si="3">K49/D49</f>
        <v>1.6029593094944512E-2</v>
      </c>
      <c r="S49" s="45">
        <f t="shared" ref="S49:S61" si="4">L49/E49</f>
        <v>1.2658227848101266E-2</v>
      </c>
      <c r="T49" s="45">
        <f t="shared" ref="T49:T61" si="5">M49/F49</f>
        <v>6.3424947145877377E-3</v>
      </c>
      <c r="U49" s="45">
        <f t="shared" ref="U49:U61" si="6">N49/G49</f>
        <v>0</v>
      </c>
      <c r="W49" s="2">
        <v>4</v>
      </c>
      <c r="X49" s="45">
        <f>Q49+Q66</f>
        <v>6.3883390318517183E-2</v>
      </c>
      <c r="Y49" s="45">
        <f t="shared" ref="Y49:AB61" si="7">R49+R66</f>
        <v>3.2059186189889025E-2</v>
      </c>
      <c r="Z49" s="45">
        <f t="shared" si="7"/>
        <v>1.5471167369901548E-2</v>
      </c>
      <c r="AA49" s="45">
        <f t="shared" si="7"/>
        <v>6.3424947145877377E-3</v>
      </c>
      <c r="AB49" s="45">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5">
        <f t="shared" si="2"/>
        <v>3.2927504150525734E-2</v>
      </c>
      <c r="R50" s="45">
        <f t="shared" si="3"/>
        <v>1.6232540581351453E-2</v>
      </c>
      <c r="S50" s="45">
        <f t="shared" si="4"/>
        <v>7.164790174002047E-3</v>
      </c>
      <c r="T50" s="45">
        <f t="shared" si="5"/>
        <v>1.0230179028132993E-2</v>
      </c>
      <c r="U50" s="45">
        <f t="shared" si="6"/>
        <v>0</v>
      </c>
      <c r="W50" s="2">
        <v>3</v>
      </c>
      <c r="X50" s="45">
        <f t="shared" ref="X50:X61" si="8">Q50+Q67</f>
        <v>7.4017708909795241E-2</v>
      </c>
      <c r="Y50" s="45">
        <f t="shared" si="7"/>
        <v>4.0392600981502449E-2</v>
      </c>
      <c r="Z50" s="45">
        <f t="shared" si="7"/>
        <v>2.2517911975435005E-2</v>
      </c>
      <c r="AA50" s="45">
        <f t="shared" si="7"/>
        <v>1.5345268542199489E-2</v>
      </c>
      <c r="AB50" s="45">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5">
        <f t="shared" si="2"/>
        <v>4.2148123693188072E-2</v>
      </c>
      <c r="R51" s="45">
        <f t="shared" si="3"/>
        <v>2.8728752693320564E-2</v>
      </c>
      <c r="S51" s="45">
        <f t="shared" si="4"/>
        <v>9.7264437689969611E-3</v>
      </c>
      <c r="T51" s="45">
        <f t="shared" si="5"/>
        <v>3.0816640986132513E-3</v>
      </c>
      <c r="U51" s="45">
        <f t="shared" si="6"/>
        <v>0</v>
      </c>
      <c r="W51" s="2">
        <v>3.32</v>
      </c>
      <c r="X51" s="45">
        <f t="shared" si="8"/>
        <v>0.10608561681523054</v>
      </c>
      <c r="Y51" s="45">
        <f t="shared" si="7"/>
        <v>6.4160881015082591E-2</v>
      </c>
      <c r="Z51" s="45">
        <f t="shared" si="7"/>
        <v>2.7963525835866261E-2</v>
      </c>
      <c r="AA51" s="45">
        <f t="shared" si="7"/>
        <v>9.2449922958397542E-3</v>
      </c>
      <c r="AB51" s="45">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5">
        <f t="shared" si="2"/>
        <v>7.8078327248589444E-2</v>
      </c>
      <c r="R52" s="45">
        <f t="shared" si="3"/>
        <v>4.1883806215016403E-2</v>
      </c>
      <c r="S52" s="45">
        <f t="shared" si="4"/>
        <v>2.5380710659898477E-2</v>
      </c>
      <c r="T52" s="45">
        <f t="shared" si="5"/>
        <v>7.0422535211267607E-3</v>
      </c>
      <c r="U52" s="45">
        <f t="shared" si="6"/>
        <v>0</v>
      </c>
      <c r="W52" s="2">
        <v>3.52</v>
      </c>
      <c r="X52" s="45">
        <f t="shared" si="8"/>
        <v>0.13649186856953202</v>
      </c>
      <c r="Y52" s="45">
        <f t="shared" si="7"/>
        <v>8.0872418452036285E-2</v>
      </c>
      <c r="Z52" s="45">
        <f t="shared" si="7"/>
        <v>4.6700507614213196E-2</v>
      </c>
      <c r="AA52" s="45">
        <f t="shared" si="7"/>
        <v>1.5258215962441316E-2</v>
      </c>
      <c r="AB52" s="45">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5">
        <f t="shared" si="2"/>
        <v>7.9403517716033642E-2</v>
      </c>
      <c r="R53" s="45">
        <f t="shared" si="3"/>
        <v>5.4449723898805702E-2</v>
      </c>
      <c r="S53" s="45">
        <f t="shared" si="4"/>
        <v>3.2901554404145078E-2</v>
      </c>
      <c r="T53" s="45">
        <f t="shared" si="5"/>
        <v>1.8364928909952605E-2</v>
      </c>
      <c r="U53" s="45">
        <f t="shared" si="6"/>
        <v>9.6418732782369149E-3</v>
      </c>
      <c r="W53" s="2">
        <v>2</v>
      </c>
      <c r="X53" s="45">
        <f t="shared" si="8"/>
        <v>0.15515336902030757</v>
      </c>
      <c r="Y53" s="45">
        <f t="shared" si="7"/>
        <v>0.10511108257351998</v>
      </c>
      <c r="Z53" s="45">
        <f t="shared" si="7"/>
        <v>6.3989637305699482E-2</v>
      </c>
      <c r="AA53" s="45">
        <f t="shared" si="7"/>
        <v>3.7322274881516584E-2</v>
      </c>
      <c r="AB53" s="45">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5">
        <f t="shared" si="2"/>
        <v>0.12406985573272589</v>
      </c>
      <c r="R54" s="45">
        <f t="shared" si="3"/>
        <v>8.3409109696618994E-2</v>
      </c>
      <c r="S54" s="45">
        <f t="shared" si="4"/>
        <v>5.8450145464162918E-2</v>
      </c>
      <c r="T54" s="45">
        <f t="shared" si="5"/>
        <v>3.5237283319124749E-2</v>
      </c>
      <c r="U54" s="45">
        <f t="shared" si="6"/>
        <v>1.4644351464435146E-2</v>
      </c>
      <c r="W54" s="2">
        <v>2.2400000000000002</v>
      </c>
      <c r="X54" s="45">
        <f t="shared" si="8"/>
        <v>0.20599848139711463</v>
      </c>
      <c r="Y54" s="45">
        <f t="shared" si="7"/>
        <v>0.14978920393485989</v>
      </c>
      <c r="Z54" s="45">
        <f t="shared" si="7"/>
        <v>0.10579211848717271</v>
      </c>
      <c r="AA54" s="45">
        <f t="shared" si="7"/>
        <v>5.9960215970446151E-2</v>
      </c>
      <c r="AB54" s="45">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5">
        <f t="shared" si="2"/>
        <v>0.18199737187910645</v>
      </c>
      <c r="R55" s="45">
        <f t="shared" si="3"/>
        <v>0.12309513241603788</v>
      </c>
      <c r="S55" s="45">
        <f t="shared" si="4"/>
        <v>8.1532147742818056E-2</v>
      </c>
      <c r="T55" s="45">
        <f t="shared" si="5"/>
        <v>5.1267916207276734E-2</v>
      </c>
      <c r="U55" s="45">
        <f t="shared" si="6"/>
        <v>2.021276595744681E-2</v>
      </c>
      <c r="W55" s="2">
        <v>2.4</v>
      </c>
      <c r="X55" s="45">
        <f t="shared" si="8"/>
        <v>0.24594831362242664</v>
      </c>
      <c r="Y55" s="45">
        <f t="shared" si="7"/>
        <v>0.17517384228436161</v>
      </c>
      <c r="Z55" s="45">
        <f t="shared" si="7"/>
        <v>0.12421340629274966</v>
      </c>
      <c r="AA55" s="45">
        <f t="shared" si="7"/>
        <v>7.7728776185226015E-2</v>
      </c>
      <c r="AB55" s="45">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5">
        <f t="shared" si="2"/>
        <v>0.21070849904256886</v>
      </c>
      <c r="R56" s="45">
        <f t="shared" si="3"/>
        <v>0.15867136627038653</v>
      </c>
      <c r="S56" s="45">
        <f t="shared" si="4"/>
        <v>0.11942276542482698</v>
      </c>
      <c r="T56" s="45">
        <f t="shared" si="5"/>
        <v>8.838740009402915E-2</v>
      </c>
      <c r="U56" s="45">
        <f t="shared" si="6"/>
        <v>5.4386750223813785E-2</v>
      </c>
      <c r="W56" s="2">
        <v>1</v>
      </c>
      <c r="X56" s="45">
        <f t="shared" si="8"/>
        <v>0.29496243923994697</v>
      </c>
      <c r="Y56" s="45">
        <f t="shared" si="7"/>
        <v>0.22068223908238246</v>
      </c>
      <c r="Z56" s="45">
        <f t="shared" si="7"/>
        <v>0.16728022382565161</v>
      </c>
      <c r="AA56" s="45">
        <f t="shared" si="7"/>
        <v>0.12470615890926187</v>
      </c>
      <c r="AB56" s="45">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5">
        <f t="shared" si="2"/>
        <v>0.32258064516129031</v>
      </c>
      <c r="R57" s="45">
        <f t="shared" si="3"/>
        <v>0.25294117647058822</v>
      </c>
      <c r="S57" s="45">
        <f t="shared" si="4"/>
        <v>0.19640946379740815</v>
      </c>
      <c r="T57" s="45">
        <f t="shared" si="5"/>
        <v>0.14501661129568105</v>
      </c>
      <c r="U57" s="45">
        <f t="shared" si="6"/>
        <v>0.10617283950617284</v>
      </c>
      <c r="W57" s="2">
        <v>1.1599999999999999</v>
      </c>
      <c r="X57" s="45">
        <f t="shared" si="8"/>
        <v>0.39221085759244689</v>
      </c>
      <c r="Y57" s="45">
        <f t="shared" si="7"/>
        <v>0.31728691476590637</v>
      </c>
      <c r="Z57" s="45">
        <f t="shared" si="7"/>
        <v>0.25312091309000118</v>
      </c>
      <c r="AA57" s="45">
        <f t="shared" si="7"/>
        <v>0.19269102990033221</v>
      </c>
      <c r="AB57" s="45">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5">
        <f t="shared" si="2"/>
        <v>0.40465116279069768</v>
      </c>
      <c r="R58" s="45">
        <f t="shared" si="3"/>
        <v>0.33921259842519685</v>
      </c>
      <c r="S58" s="45">
        <f t="shared" si="4"/>
        <v>0.26251691474966171</v>
      </c>
      <c r="T58" s="45">
        <f t="shared" si="5"/>
        <v>0.18852053438891639</v>
      </c>
      <c r="U58" s="45">
        <f t="shared" si="6"/>
        <v>0.13321799307958476</v>
      </c>
      <c r="W58" s="2">
        <v>1.24</v>
      </c>
      <c r="X58" s="45">
        <f t="shared" si="8"/>
        <v>0.4432558139534884</v>
      </c>
      <c r="Y58" s="45">
        <f t="shared" si="7"/>
        <v>0.37102362204724409</v>
      </c>
      <c r="Z58" s="45">
        <f t="shared" si="7"/>
        <v>0.29600811907983759</v>
      </c>
      <c r="AA58" s="45">
        <f t="shared" si="7"/>
        <v>0.21474517565561604</v>
      </c>
      <c r="AB58" s="45">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5">
        <f t="shared" si="2"/>
        <v>0.50722021660649819</v>
      </c>
      <c r="R59" s="45">
        <f t="shared" si="3"/>
        <v>0.42271562766865928</v>
      </c>
      <c r="S59" s="45">
        <f t="shared" si="4"/>
        <v>0.37061548643282594</v>
      </c>
      <c r="T59" s="45">
        <f t="shared" si="5"/>
        <v>0.31892274982282071</v>
      </c>
      <c r="U59" s="45">
        <f t="shared" si="6"/>
        <v>0.28440366972477066</v>
      </c>
      <c r="W59" s="2">
        <v>0</v>
      </c>
      <c r="X59" s="45">
        <f t="shared" si="8"/>
        <v>0.51805054151624552</v>
      </c>
      <c r="Y59" s="45">
        <f t="shared" si="7"/>
        <v>0.44064901793339029</v>
      </c>
      <c r="Z59" s="45">
        <f t="shared" si="7"/>
        <v>0.38120450033090669</v>
      </c>
      <c r="AA59" s="45">
        <f t="shared" si="7"/>
        <v>0.32600992204110563</v>
      </c>
      <c r="AB59" s="45">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5">
        <f t="shared" si="2"/>
        <v>0.66265060240963858</v>
      </c>
      <c r="R60" s="45">
        <f t="shared" si="3"/>
        <v>0.65531914893617016</v>
      </c>
      <c r="S60" s="45">
        <f t="shared" si="4"/>
        <v>0.57672634271099743</v>
      </c>
      <c r="T60" s="45">
        <f t="shared" si="5"/>
        <v>0.52245862884160754</v>
      </c>
      <c r="U60" s="45">
        <f t="shared" si="6"/>
        <v>0.48783783783783785</v>
      </c>
      <c r="W60" s="2">
        <v>0.5</v>
      </c>
      <c r="X60" s="45">
        <f t="shared" si="8"/>
        <v>0.66867469879518071</v>
      </c>
      <c r="Y60" s="45">
        <f t="shared" si="7"/>
        <v>0.66595744680851054</v>
      </c>
      <c r="Z60" s="45">
        <f t="shared" si="7"/>
        <v>0.58312020460358061</v>
      </c>
      <c r="AA60" s="45">
        <f t="shared" si="7"/>
        <v>0.5236406619385342</v>
      </c>
      <c r="AB60" s="45">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5">
        <f t="shared" si="2"/>
        <v>1</v>
      </c>
      <c r="R61" s="45">
        <f t="shared" si="3"/>
        <v>0.62068965517241381</v>
      </c>
      <c r="S61" s="45">
        <f t="shared" si="4"/>
        <v>0.65454545454545454</v>
      </c>
      <c r="T61" s="45">
        <f t="shared" si="5"/>
        <v>0.59493670886075944</v>
      </c>
      <c r="U61" s="45">
        <f t="shared" si="6"/>
        <v>0.51851851851851849</v>
      </c>
      <c r="W61" s="2">
        <v>0.9</v>
      </c>
      <c r="X61" s="45">
        <f t="shared" si="8"/>
        <v>1</v>
      </c>
      <c r="Y61" s="45">
        <f t="shared" si="7"/>
        <v>0.62068965517241381</v>
      </c>
      <c r="Z61" s="45">
        <f t="shared" si="7"/>
        <v>0.65454545454545454</v>
      </c>
      <c r="AA61" s="45">
        <f t="shared" si="7"/>
        <v>0.60759493670886067</v>
      </c>
      <c r="AB61" s="45">
        <f t="shared" si="7"/>
        <v>0.51851851851851849</v>
      </c>
    </row>
    <row r="62" spans="2:28" x14ac:dyDescent="0.25">
      <c r="P62" s="48" t="s">
        <v>236</v>
      </c>
      <c r="W62" t="s">
        <v>243</v>
      </c>
    </row>
    <row r="63" spans="2:28" x14ac:dyDescent="0.25">
      <c r="B63" s="97" t="s">
        <v>241</v>
      </c>
      <c r="C63" s="98"/>
      <c r="D63" s="98"/>
      <c r="E63" s="98"/>
      <c r="F63" s="98"/>
      <c r="G63" s="99"/>
      <c r="I63" s="95" t="s">
        <v>214</v>
      </c>
      <c r="J63" s="95"/>
      <c r="K63" s="95"/>
      <c r="L63" s="95"/>
      <c r="M63" s="95"/>
      <c r="N63" s="95"/>
      <c r="P63" s="95" t="s">
        <v>214</v>
      </c>
      <c r="Q63" s="95"/>
      <c r="R63" s="95"/>
      <c r="S63" s="95"/>
      <c r="T63" s="95"/>
      <c r="U63" s="95"/>
      <c r="W63" s="95" t="s">
        <v>237</v>
      </c>
      <c r="X63" s="95"/>
      <c r="Y63" s="95"/>
      <c r="Z63" s="95"/>
      <c r="AA63" s="95"/>
      <c r="AB63" s="95"/>
    </row>
    <row r="64" spans="2:28" x14ac:dyDescent="0.25">
      <c r="B64" s="2" t="s">
        <v>23</v>
      </c>
      <c r="C64" s="4">
        <v>4</v>
      </c>
      <c r="D64" s="4">
        <v>6</v>
      </c>
      <c r="E64" s="4">
        <v>8</v>
      </c>
      <c r="F64" s="4">
        <v>10</v>
      </c>
      <c r="G64" s="4">
        <v>12</v>
      </c>
      <c r="I64" s="102" t="s">
        <v>170</v>
      </c>
      <c r="J64" s="117" t="s">
        <v>23</v>
      </c>
      <c r="K64" s="117"/>
      <c r="L64" s="117"/>
      <c r="M64" s="117"/>
      <c r="N64" s="117"/>
      <c r="P64" s="102" t="s">
        <v>170</v>
      </c>
      <c r="Q64" s="117" t="s">
        <v>23</v>
      </c>
      <c r="R64" s="117"/>
      <c r="S64" s="117"/>
      <c r="T64" s="117"/>
      <c r="U64" s="117"/>
      <c r="W64" s="102" t="s">
        <v>170</v>
      </c>
      <c r="X64" s="117" t="s">
        <v>23</v>
      </c>
      <c r="Y64" s="117"/>
      <c r="Z64" s="117"/>
      <c r="AA64" s="117"/>
      <c r="AB64" s="117"/>
    </row>
    <row r="65" spans="2:28" x14ac:dyDescent="0.25">
      <c r="B65" s="2" t="s">
        <v>26</v>
      </c>
      <c r="C65" s="45">
        <v>0.8</v>
      </c>
      <c r="D65" s="45">
        <v>0.62068965517241381</v>
      </c>
      <c r="E65" s="45">
        <v>0.65454545454545454</v>
      </c>
      <c r="F65" s="45">
        <v>0.60759493670886067</v>
      </c>
      <c r="G65" s="45">
        <v>0.51851851851851849</v>
      </c>
      <c r="I65" s="102"/>
      <c r="J65" s="2">
        <v>4</v>
      </c>
      <c r="K65" s="2">
        <v>6</v>
      </c>
      <c r="L65" s="2">
        <v>8</v>
      </c>
      <c r="M65" s="2">
        <v>10</v>
      </c>
      <c r="N65" s="2">
        <v>12</v>
      </c>
      <c r="P65" s="102"/>
      <c r="Q65" s="2">
        <v>4</v>
      </c>
      <c r="R65" s="2">
        <v>6</v>
      </c>
      <c r="S65" s="2">
        <v>8</v>
      </c>
      <c r="T65" s="2">
        <v>10</v>
      </c>
      <c r="U65" s="2">
        <v>12</v>
      </c>
      <c r="W65" s="102"/>
      <c r="X65" s="2">
        <v>4</v>
      </c>
      <c r="Y65" s="2">
        <v>6</v>
      </c>
      <c r="Z65" s="2">
        <v>8</v>
      </c>
      <c r="AA65" s="2">
        <v>10</v>
      </c>
      <c r="AB65" s="2">
        <v>12</v>
      </c>
    </row>
    <row r="66" spans="2:28" x14ac:dyDescent="0.25">
      <c r="B66" s="2" t="s">
        <v>1</v>
      </c>
      <c r="C66" s="45">
        <v>0.66867469879518071</v>
      </c>
      <c r="D66" s="45">
        <v>0.66595744680851054</v>
      </c>
      <c r="E66" s="45">
        <v>0.58312020460358061</v>
      </c>
      <c r="F66" s="45">
        <v>0.5236406619385342</v>
      </c>
      <c r="G66" s="45">
        <v>0.49324324324324326</v>
      </c>
      <c r="I66" s="2">
        <v>4</v>
      </c>
      <c r="J66" s="4">
        <v>176</v>
      </c>
      <c r="K66" s="4">
        <v>26</v>
      </c>
      <c r="L66" s="4">
        <v>2</v>
      </c>
      <c r="M66" s="4">
        <v>0</v>
      </c>
      <c r="N66" s="4">
        <v>0</v>
      </c>
      <c r="P66" s="2">
        <v>4</v>
      </c>
      <c r="Q66" s="45">
        <f t="shared" ref="Q66:Q78" si="9">J66/C49</f>
        <v>3.1671765341011335E-2</v>
      </c>
      <c r="R66" s="45">
        <f t="shared" ref="R66:R78" si="10">K66/D49</f>
        <v>1.6029593094944512E-2</v>
      </c>
      <c r="S66" s="45">
        <f t="shared" ref="S66:S78" si="11">L66/E49</f>
        <v>2.8129395218002813E-3</v>
      </c>
      <c r="T66" s="45">
        <f t="shared" ref="T66:T78" si="12">M66/F49</f>
        <v>0</v>
      </c>
      <c r="U66" s="45">
        <f t="shared" ref="U66:U78" si="13">N66/G49</f>
        <v>0</v>
      </c>
      <c r="W66" s="2">
        <v>4</v>
      </c>
      <c r="X66" s="45">
        <f>Q49/(Q49+Q66)</f>
        <v>0.50422535211267605</v>
      </c>
      <c r="Y66" s="45">
        <f t="shared" ref="Y66:AB66" si="14">R49/(R49+R66)</f>
        <v>0.5</v>
      </c>
      <c r="Z66" s="45">
        <f t="shared" si="14"/>
        <v>0.81818181818181812</v>
      </c>
      <c r="AA66" s="45">
        <f t="shared" si="14"/>
        <v>1</v>
      </c>
      <c r="AB66" s="45" t="e">
        <f t="shared" si="14"/>
        <v>#DIV/0!</v>
      </c>
    </row>
    <row r="67" spans="2:28" x14ac:dyDescent="0.25">
      <c r="B67" s="2" t="s">
        <v>3</v>
      </c>
      <c r="C67" s="45">
        <v>0.51805054151624552</v>
      </c>
      <c r="D67" s="45">
        <v>0.44064901793339029</v>
      </c>
      <c r="E67" s="45">
        <v>0.38120450033090669</v>
      </c>
      <c r="F67" s="45">
        <v>0.32600992204110563</v>
      </c>
      <c r="G67" s="45">
        <v>0.28899082568807344</v>
      </c>
      <c r="I67" s="2">
        <v>3</v>
      </c>
      <c r="J67" s="4">
        <v>297</v>
      </c>
      <c r="K67" s="4">
        <v>64</v>
      </c>
      <c r="L67" s="4">
        <v>15</v>
      </c>
      <c r="M67" s="4">
        <v>2</v>
      </c>
      <c r="N67" s="4">
        <v>0</v>
      </c>
      <c r="P67" s="2">
        <v>3</v>
      </c>
      <c r="Q67" s="45">
        <f t="shared" si="9"/>
        <v>4.1090204759269507E-2</v>
      </c>
      <c r="R67" s="45">
        <f t="shared" si="10"/>
        <v>2.4160060400151E-2</v>
      </c>
      <c r="S67" s="45">
        <f t="shared" si="11"/>
        <v>1.5353121801432957E-2</v>
      </c>
      <c r="T67" s="45">
        <f t="shared" si="12"/>
        <v>5.1150895140664966E-3</v>
      </c>
      <c r="U67" s="45">
        <f t="shared" si="13"/>
        <v>0</v>
      </c>
      <c r="W67" s="2">
        <v>3</v>
      </c>
      <c r="X67" s="45">
        <f t="shared" ref="X67:X78" si="15">Q50/(Q50+Q67)</f>
        <v>0.44485981308411215</v>
      </c>
      <c r="Y67" s="45">
        <f t="shared" ref="Y67:Y78" si="16">R50/(R50+R67)</f>
        <v>0.40186915887850472</v>
      </c>
      <c r="Z67" s="45">
        <f t="shared" ref="Z67:Z78" si="17">S50/(S50+S67)</f>
        <v>0.31818181818181818</v>
      </c>
      <c r="AA67" s="45">
        <f t="shared" ref="AA67:AA78" si="18">T50/(T50+T67)</f>
        <v>0.66666666666666674</v>
      </c>
      <c r="AB67" s="45" t="e">
        <f t="shared" ref="AB67:AB78" si="19">U50/(U50+U67)</f>
        <v>#DIV/0!</v>
      </c>
    </row>
    <row r="68" spans="2:28" x14ac:dyDescent="0.25">
      <c r="B68" s="2" t="s">
        <v>212</v>
      </c>
      <c r="C68" s="45" cm="1">
        <f t="array" ref="C68">SUM(J59:J61+J76:J78)/SUM(C59:C61)</f>
        <v>0.55647382920110189</v>
      </c>
      <c r="D68" s="45" cm="1">
        <f t="array" ref="D68">SUM(K59:K61+K76:K78)/SUM(D59:D61)</f>
        <v>0.50718562874251494</v>
      </c>
      <c r="E68" s="45" cm="1">
        <f t="array" ref="E68">SUM(L59:L61+L76:L78)/SUM(E59:E61)</f>
        <v>0.45485519591141399</v>
      </c>
      <c r="F68" s="45" cm="1">
        <f t="array" ref="F68">SUM(M59:M61+M76:M78)/SUM(F59:F61)</f>
        <v>0.40710616438356162</v>
      </c>
      <c r="G68" s="45" cm="1">
        <f t="array" ref="G68">SUM(N59:N61+N76:N78)/SUM(G59:G61)</f>
        <v>0.37579617834394907</v>
      </c>
      <c r="I68" s="2">
        <v>3.32</v>
      </c>
      <c r="J68" s="4">
        <v>581</v>
      </c>
      <c r="K68" s="4">
        <v>148</v>
      </c>
      <c r="L68" s="4">
        <v>30</v>
      </c>
      <c r="M68" s="4">
        <v>4</v>
      </c>
      <c r="N68" s="4">
        <v>0</v>
      </c>
      <c r="P68" s="2">
        <v>3.32</v>
      </c>
      <c r="Q68" s="45">
        <f t="shared" si="9"/>
        <v>6.3937493122042471E-2</v>
      </c>
      <c r="R68" s="45">
        <f t="shared" si="10"/>
        <v>3.5432128321762027E-2</v>
      </c>
      <c r="S68" s="45">
        <f t="shared" si="11"/>
        <v>1.82370820668693E-2</v>
      </c>
      <c r="T68" s="45">
        <f t="shared" si="12"/>
        <v>6.1633281972265025E-3</v>
      </c>
      <c r="U68" s="45">
        <f t="shared" si="13"/>
        <v>0</v>
      </c>
      <c r="W68" s="2">
        <v>3.32</v>
      </c>
      <c r="X68" s="45">
        <f t="shared" si="15"/>
        <v>0.39730290456431538</v>
      </c>
      <c r="Y68" s="45">
        <f t="shared" si="16"/>
        <v>0.44776119402985076</v>
      </c>
      <c r="Z68" s="45">
        <f t="shared" si="17"/>
        <v>0.34782608695652178</v>
      </c>
      <c r="AA68" s="45">
        <f t="shared" si="18"/>
        <v>0.33333333333333331</v>
      </c>
      <c r="AB68" s="45" t="e">
        <f t="shared" si="19"/>
        <v>#DIV/0!</v>
      </c>
    </row>
    <row r="69" spans="2:28" x14ac:dyDescent="0.25">
      <c r="I69" s="2">
        <v>3.52</v>
      </c>
      <c r="J69" s="4">
        <v>704</v>
      </c>
      <c r="K69" s="4">
        <v>202</v>
      </c>
      <c r="L69" s="4">
        <v>42</v>
      </c>
      <c r="M69" s="4">
        <v>7</v>
      </c>
      <c r="N69" s="4">
        <v>1</v>
      </c>
      <c r="P69" s="2">
        <v>3.52</v>
      </c>
      <c r="Q69" s="45">
        <f t="shared" si="9"/>
        <v>5.8413541320942584E-2</v>
      </c>
      <c r="R69" s="45">
        <f t="shared" si="10"/>
        <v>3.8988612237019882E-2</v>
      </c>
      <c r="S69" s="45">
        <f t="shared" si="11"/>
        <v>2.1319796954314719E-2</v>
      </c>
      <c r="T69" s="45">
        <f t="shared" si="12"/>
        <v>8.2159624413145546E-3</v>
      </c>
      <c r="U69" s="45">
        <f t="shared" si="13"/>
        <v>2.05761316872428E-3</v>
      </c>
      <c r="W69" s="2">
        <v>3.52</v>
      </c>
      <c r="X69" s="45">
        <f t="shared" si="15"/>
        <v>0.57203647416413372</v>
      </c>
      <c r="Y69" s="45">
        <f t="shared" si="16"/>
        <v>0.5178997613365155</v>
      </c>
      <c r="Z69" s="45">
        <f t="shared" si="17"/>
        <v>0.54347826086956519</v>
      </c>
      <c r="AA69" s="45">
        <f t="shared" si="18"/>
        <v>0.46153846153846151</v>
      </c>
      <c r="AB69" s="45">
        <f t="shared" si="19"/>
        <v>0</v>
      </c>
    </row>
    <row r="70" spans="2:28" x14ac:dyDescent="0.25">
      <c r="B70" s="97" t="s">
        <v>296</v>
      </c>
      <c r="C70" s="98"/>
      <c r="D70" s="98"/>
      <c r="E70" s="98"/>
      <c r="F70" s="98"/>
      <c r="G70" s="99"/>
      <c r="I70" s="2">
        <v>2</v>
      </c>
      <c r="J70" s="4">
        <v>1783</v>
      </c>
      <c r="K70" s="4">
        <v>789</v>
      </c>
      <c r="L70" s="4">
        <v>240</v>
      </c>
      <c r="M70" s="4">
        <v>64</v>
      </c>
      <c r="N70" s="4">
        <v>14</v>
      </c>
      <c r="P70" s="2">
        <v>2</v>
      </c>
      <c r="Q70" s="45">
        <f t="shared" si="9"/>
        <v>7.5749851304273946E-2</v>
      </c>
      <c r="R70" s="45">
        <f t="shared" si="10"/>
        <v>5.0661358674714267E-2</v>
      </c>
      <c r="S70" s="45">
        <f t="shared" si="11"/>
        <v>3.1088082901554404E-2</v>
      </c>
      <c r="T70" s="45">
        <f t="shared" si="12"/>
        <v>1.8957345971563982E-2</v>
      </c>
      <c r="U70" s="45">
        <f t="shared" si="13"/>
        <v>9.6418732782369149E-3</v>
      </c>
      <c r="W70" s="2">
        <v>2</v>
      </c>
      <c r="X70" s="45">
        <f t="shared" si="15"/>
        <v>0.51177437020810512</v>
      </c>
      <c r="Y70" s="45">
        <f t="shared" si="16"/>
        <v>0.5180207697006719</v>
      </c>
      <c r="Z70" s="45">
        <f t="shared" si="17"/>
        <v>0.51417004048582993</v>
      </c>
      <c r="AA70" s="45">
        <f t="shared" si="18"/>
        <v>0.49206349206349209</v>
      </c>
      <c r="AB70" s="45">
        <f t="shared" si="19"/>
        <v>0.5</v>
      </c>
    </row>
    <row r="71" spans="2:28" x14ac:dyDescent="0.25">
      <c r="B71" s="2" t="s">
        <v>23</v>
      </c>
      <c r="C71" s="4">
        <v>4</v>
      </c>
      <c r="D71" s="4">
        <v>6</v>
      </c>
      <c r="E71" s="4">
        <v>8</v>
      </c>
      <c r="F71" s="4">
        <v>10</v>
      </c>
      <c r="G71" s="4">
        <v>12</v>
      </c>
      <c r="I71" s="2">
        <v>2.2400000000000002</v>
      </c>
      <c r="J71" s="4">
        <v>1079</v>
      </c>
      <c r="K71" s="4">
        <v>803</v>
      </c>
      <c r="L71" s="4">
        <v>358</v>
      </c>
      <c r="M71" s="4">
        <v>87</v>
      </c>
      <c r="N71" s="4">
        <v>24</v>
      </c>
      <c r="P71" s="2">
        <v>2.2400000000000002</v>
      </c>
      <c r="Q71" s="45">
        <f t="shared" si="9"/>
        <v>8.1928625664388757E-2</v>
      </c>
      <c r="R71" s="45">
        <f t="shared" si="10"/>
        <v>6.6380094238240886E-2</v>
      </c>
      <c r="S71" s="45">
        <f t="shared" si="11"/>
        <v>4.7341973023009784E-2</v>
      </c>
      <c r="T71" s="45">
        <f t="shared" si="12"/>
        <v>2.4722932651321399E-2</v>
      </c>
      <c r="U71" s="45">
        <f t="shared" si="13"/>
        <v>1.6736401673640166E-2</v>
      </c>
      <c r="W71" s="2">
        <v>2.2400000000000002</v>
      </c>
      <c r="X71" s="45">
        <f t="shared" si="15"/>
        <v>0.60228529303354228</v>
      </c>
      <c r="Y71" s="45">
        <f t="shared" si="16"/>
        <v>0.55684326710816767</v>
      </c>
      <c r="Z71" s="45">
        <f t="shared" si="17"/>
        <v>0.55249999999999999</v>
      </c>
      <c r="AA71" s="45">
        <f t="shared" si="18"/>
        <v>0.58767772511848337</v>
      </c>
      <c r="AB71" s="45">
        <f t="shared" si="19"/>
        <v>0.46666666666666667</v>
      </c>
    </row>
    <row r="72" spans="2:28" x14ac:dyDescent="0.25">
      <c r="B72" s="2" t="s">
        <v>26</v>
      </c>
      <c r="C72" s="60">
        <v>0.83783783783783783</v>
      </c>
      <c r="D72" s="45">
        <v>0.75206611570247939</v>
      </c>
      <c r="E72" s="45">
        <v>0.72558139534883725</v>
      </c>
      <c r="F72" s="45">
        <v>0.67355371900826444</v>
      </c>
      <c r="G72" s="45">
        <v>0.56497175141242939</v>
      </c>
      <c r="I72" s="2">
        <v>2.4</v>
      </c>
      <c r="J72" s="4">
        <v>584</v>
      </c>
      <c r="K72" s="4">
        <v>352</v>
      </c>
      <c r="L72" s="4">
        <v>156</v>
      </c>
      <c r="M72" s="4">
        <v>48</v>
      </c>
      <c r="N72" s="4">
        <v>8</v>
      </c>
      <c r="P72" s="2">
        <v>2.4</v>
      </c>
      <c r="Q72" s="45">
        <f t="shared" si="9"/>
        <v>6.3950941743320194E-2</v>
      </c>
      <c r="R72" s="45">
        <f t="shared" si="10"/>
        <v>5.2078709868323719E-2</v>
      </c>
      <c r="S72" s="45">
        <f t="shared" si="11"/>
        <v>4.26812585499316E-2</v>
      </c>
      <c r="T72" s="45">
        <f t="shared" si="12"/>
        <v>2.6460859977949284E-2</v>
      </c>
      <c r="U72" s="45">
        <f t="shared" si="13"/>
        <v>8.5106382978723406E-3</v>
      </c>
      <c r="W72" s="2">
        <v>2.4</v>
      </c>
      <c r="X72" s="45">
        <f t="shared" si="15"/>
        <v>0.73998219056099734</v>
      </c>
      <c r="Y72" s="45">
        <f t="shared" si="16"/>
        <v>0.70270270270270263</v>
      </c>
      <c r="Z72" s="45">
        <f t="shared" si="17"/>
        <v>0.65638766519823788</v>
      </c>
      <c r="AA72" s="45">
        <f t="shared" si="18"/>
        <v>0.65957446808510645</v>
      </c>
      <c r="AB72" s="45">
        <f t="shared" si="19"/>
        <v>0.70370370370370372</v>
      </c>
    </row>
    <row r="73" spans="2:28" x14ac:dyDescent="0.25">
      <c r="B73" s="2" t="s">
        <v>1</v>
      </c>
      <c r="C73" s="60">
        <v>0.71511627906976749</v>
      </c>
      <c r="D73" s="45">
        <v>0.6541710665258712</v>
      </c>
      <c r="E73" s="45">
        <v>0.59143710587454368</v>
      </c>
      <c r="F73" s="45">
        <v>0.51777916406737368</v>
      </c>
      <c r="G73" s="45">
        <v>0.45178640030733769</v>
      </c>
      <c r="I73" s="2">
        <v>1</v>
      </c>
      <c r="J73" s="4">
        <v>1144</v>
      </c>
      <c r="K73" s="4">
        <v>1038</v>
      </c>
      <c r="L73" s="4">
        <v>650</v>
      </c>
      <c r="M73" s="4">
        <v>309</v>
      </c>
      <c r="N73" s="4">
        <v>118</v>
      </c>
      <c r="P73" s="2">
        <v>1</v>
      </c>
      <c r="Q73" s="45">
        <f t="shared" si="9"/>
        <v>8.4253940197378113E-2</v>
      </c>
      <c r="R73" s="45">
        <f t="shared" si="10"/>
        <v>6.2010872811995937E-2</v>
      </c>
      <c r="S73" s="45">
        <f t="shared" si="11"/>
        <v>4.7857458400824622E-2</v>
      </c>
      <c r="T73" s="45">
        <f t="shared" si="12"/>
        <v>3.6318758815232721E-2</v>
      </c>
      <c r="U73" s="45">
        <f t="shared" si="13"/>
        <v>2.6410026857654433E-2</v>
      </c>
      <c r="W73" s="2">
        <v>1</v>
      </c>
      <c r="X73" s="45">
        <f t="shared" si="15"/>
        <v>0.71435705368289637</v>
      </c>
      <c r="Y73" s="45">
        <f t="shared" si="16"/>
        <v>0.71900378992961556</v>
      </c>
      <c r="Z73" s="45">
        <f t="shared" si="17"/>
        <v>0.71390845070422537</v>
      </c>
      <c r="AA73" s="45">
        <f t="shared" si="18"/>
        <v>0.70876531573986801</v>
      </c>
      <c r="AB73" s="45">
        <f t="shared" si="19"/>
        <v>0.67313019390581708</v>
      </c>
    </row>
    <row r="74" spans="2:28" x14ac:dyDescent="0.25">
      <c r="B74" s="2" t="s">
        <v>3</v>
      </c>
      <c r="C74" s="60">
        <v>0.5516888433981576</v>
      </c>
      <c r="D74" s="45">
        <v>0.50159744408945683</v>
      </c>
      <c r="E74" s="45">
        <v>0.41858574911947982</v>
      </c>
      <c r="F74" s="45">
        <v>0.36750130412102244</v>
      </c>
      <c r="G74" s="45">
        <v>0.30217669654289375</v>
      </c>
      <c r="I74" s="2">
        <v>1.1599999999999999</v>
      </c>
      <c r="J74" s="4">
        <v>354</v>
      </c>
      <c r="K74" s="4">
        <v>536</v>
      </c>
      <c r="L74" s="4">
        <v>477</v>
      </c>
      <c r="M74" s="4">
        <v>287</v>
      </c>
      <c r="N74" s="4">
        <v>111</v>
      </c>
      <c r="P74" s="2">
        <v>1.1599999999999999</v>
      </c>
      <c r="Q74" s="45">
        <f t="shared" si="9"/>
        <v>6.9630212431156566E-2</v>
      </c>
      <c r="R74" s="45">
        <f t="shared" si="10"/>
        <v>6.4345738295318131E-2</v>
      </c>
      <c r="S74" s="45">
        <f t="shared" si="11"/>
        <v>5.671144929259303E-2</v>
      </c>
      <c r="T74" s="45">
        <f t="shared" si="12"/>
        <v>4.7674418604651166E-2</v>
      </c>
      <c r="U74" s="45">
        <f t="shared" si="13"/>
        <v>3.425925925925926E-2</v>
      </c>
      <c r="W74" s="2">
        <v>1.1599999999999999</v>
      </c>
      <c r="X74" s="45">
        <f t="shared" si="15"/>
        <v>0.82246740220661985</v>
      </c>
      <c r="Y74" s="45">
        <f t="shared" si="16"/>
        <v>0.79720015134317057</v>
      </c>
      <c r="Z74" s="45">
        <f t="shared" si="17"/>
        <v>0.77595115077501176</v>
      </c>
      <c r="AA74" s="45">
        <f t="shared" si="18"/>
        <v>0.75258620689655176</v>
      </c>
      <c r="AB74" s="45">
        <f t="shared" si="19"/>
        <v>0.75604395604395602</v>
      </c>
    </row>
    <row r="75" spans="2:28" x14ac:dyDescent="0.25">
      <c r="B75" s="2" t="s">
        <v>212</v>
      </c>
      <c r="C75" s="60">
        <v>0.63332930830345457</v>
      </c>
      <c r="D75" s="45">
        <v>0.57713648292912034</v>
      </c>
      <c r="E75" s="45">
        <v>0.50502955388445281</v>
      </c>
      <c r="F75" s="45">
        <v>0.44423737301494104</v>
      </c>
      <c r="G75" s="45">
        <v>0.37685026192503018</v>
      </c>
      <c r="I75" s="2">
        <v>1.24</v>
      </c>
      <c r="J75" s="4">
        <v>83</v>
      </c>
      <c r="K75" s="4">
        <v>101</v>
      </c>
      <c r="L75" s="4">
        <v>99</v>
      </c>
      <c r="M75" s="4">
        <v>53</v>
      </c>
      <c r="N75" s="4">
        <v>33</v>
      </c>
      <c r="P75" s="2">
        <v>1.24</v>
      </c>
      <c r="Q75" s="45">
        <f t="shared" si="9"/>
        <v>3.8604651162790694E-2</v>
      </c>
      <c r="R75" s="45">
        <f t="shared" si="10"/>
        <v>3.1811023622047241E-2</v>
      </c>
      <c r="S75" s="45">
        <f t="shared" si="11"/>
        <v>3.3491204330175911E-2</v>
      </c>
      <c r="T75" s="45">
        <f t="shared" si="12"/>
        <v>2.6224641266699655E-2</v>
      </c>
      <c r="U75" s="45">
        <f t="shared" si="13"/>
        <v>2.8546712802768166E-2</v>
      </c>
      <c r="W75" s="2">
        <v>1.24</v>
      </c>
      <c r="X75" s="45">
        <f t="shared" si="15"/>
        <v>0.91290661070304302</v>
      </c>
      <c r="Y75" s="45">
        <f t="shared" si="16"/>
        <v>0.9142614601018676</v>
      </c>
      <c r="Z75" s="45">
        <f t="shared" si="17"/>
        <v>0.8868571428571429</v>
      </c>
      <c r="AA75" s="45">
        <f t="shared" si="18"/>
        <v>0.87788018433179726</v>
      </c>
      <c r="AB75" s="45">
        <f t="shared" si="19"/>
        <v>0.82352941176470595</v>
      </c>
    </row>
    <row r="76" spans="2:28" x14ac:dyDescent="0.25">
      <c r="B76" t="s">
        <v>297</v>
      </c>
      <c r="I76" s="2">
        <v>0</v>
      </c>
      <c r="J76" s="4">
        <v>6</v>
      </c>
      <c r="K76" s="4">
        <v>21</v>
      </c>
      <c r="L76" s="4">
        <v>16</v>
      </c>
      <c r="M76" s="4">
        <v>10</v>
      </c>
      <c r="N76" s="4">
        <v>5</v>
      </c>
      <c r="P76" s="2">
        <v>0</v>
      </c>
      <c r="Q76" s="45">
        <f t="shared" si="9"/>
        <v>1.0830324909747292E-2</v>
      </c>
      <c r="R76" s="45">
        <f t="shared" si="10"/>
        <v>1.7933390264730998E-2</v>
      </c>
      <c r="S76" s="45">
        <f t="shared" si="11"/>
        <v>1.0589013898080741E-2</v>
      </c>
      <c r="T76" s="45">
        <f t="shared" si="12"/>
        <v>7.0871722182849041E-3</v>
      </c>
      <c r="U76" s="45">
        <f t="shared" si="13"/>
        <v>4.5871559633027525E-3</v>
      </c>
      <c r="W76" s="2">
        <v>0</v>
      </c>
      <c r="X76" s="45">
        <f t="shared" si="15"/>
        <v>0.97909407665505221</v>
      </c>
      <c r="Y76" s="45">
        <f t="shared" si="16"/>
        <v>0.95930232558139528</v>
      </c>
      <c r="Z76" s="45">
        <f t="shared" si="17"/>
        <v>0.97222222222222221</v>
      </c>
      <c r="AA76" s="45">
        <f t="shared" si="18"/>
        <v>0.97826086956521729</v>
      </c>
      <c r="AB76" s="45">
        <f t="shared" si="19"/>
        <v>0.98412698412698407</v>
      </c>
    </row>
    <row r="77" spans="2:28" x14ac:dyDescent="0.25">
      <c r="B77" s="61" t="s">
        <v>298</v>
      </c>
      <c r="I77" s="2">
        <v>0.5</v>
      </c>
      <c r="J77" s="4">
        <v>1</v>
      </c>
      <c r="K77" s="4">
        <v>5</v>
      </c>
      <c r="L77" s="4">
        <v>5</v>
      </c>
      <c r="M77" s="4">
        <v>1</v>
      </c>
      <c r="N77" s="4">
        <v>4</v>
      </c>
      <c r="P77" s="2">
        <v>0.5</v>
      </c>
      <c r="Q77" s="45">
        <f t="shared" si="9"/>
        <v>6.024096385542169E-3</v>
      </c>
      <c r="R77" s="45">
        <f t="shared" si="10"/>
        <v>1.0638297872340425E-2</v>
      </c>
      <c r="S77" s="45">
        <f t="shared" si="11"/>
        <v>6.3938618925831201E-3</v>
      </c>
      <c r="T77" s="45">
        <f t="shared" si="12"/>
        <v>1.1820330969267139E-3</v>
      </c>
      <c r="U77" s="45">
        <f t="shared" si="13"/>
        <v>5.4054054054054057E-3</v>
      </c>
      <c r="W77" s="2">
        <v>0.5</v>
      </c>
      <c r="X77" s="45">
        <f t="shared" si="15"/>
        <v>0.99099099099099108</v>
      </c>
      <c r="Y77" s="45">
        <f t="shared" si="16"/>
        <v>0.98402555910543132</v>
      </c>
      <c r="Z77" s="45">
        <f t="shared" si="17"/>
        <v>0.98903508771929816</v>
      </c>
      <c r="AA77" s="45">
        <f t="shared" si="18"/>
        <v>0.99774266365688502</v>
      </c>
      <c r="AB77" s="45">
        <f t="shared" si="19"/>
        <v>0.989041095890411</v>
      </c>
    </row>
    <row r="78" spans="2:28" x14ac:dyDescent="0.25">
      <c r="I78" s="2">
        <v>0.9</v>
      </c>
      <c r="J78" s="4">
        <v>0</v>
      </c>
      <c r="K78" s="4">
        <v>0</v>
      </c>
      <c r="L78" s="4">
        <v>0</v>
      </c>
      <c r="M78" s="4">
        <v>1</v>
      </c>
      <c r="N78" s="4">
        <v>0</v>
      </c>
      <c r="P78" s="2">
        <v>0.9</v>
      </c>
      <c r="Q78" s="45">
        <f t="shared" si="9"/>
        <v>0</v>
      </c>
      <c r="R78" s="45">
        <f t="shared" si="10"/>
        <v>0</v>
      </c>
      <c r="S78" s="45">
        <f t="shared" si="11"/>
        <v>0</v>
      </c>
      <c r="T78" s="45">
        <f t="shared" si="12"/>
        <v>1.2658227848101266E-2</v>
      </c>
      <c r="U78" s="45">
        <f t="shared" si="13"/>
        <v>0</v>
      </c>
      <c r="W78" s="2">
        <v>0.9</v>
      </c>
      <c r="X78" s="45">
        <f t="shared" si="15"/>
        <v>1</v>
      </c>
      <c r="Y78" s="45">
        <f t="shared" si="16"/>
        <v>1</v>
      </c>
      <c r="Z78" s="45">
        <f t="shared" si="17"/>
        <v>1</v>
      </c>
      <c r="AA78" s="45">
        <f t="shared" si="18"/>
        <v>0.97916666666666674</v>
      </c>
      <c r="AB78" s="45">
        <f t="shared" si="19"/>
        <v>1</v>
      </c>
    </row>
    <row r="79" spans="2:28" x14ac:dyDescent="0.25">
      <c r="P79" t="s">
        <v>244</v>
      </c>
    </row>
    <row r="81" spans="2:28" x14ac:dyDescent="0.25">
      <c r="B81" s="95" t="s">
        <v>226</v>
      </c>
      <c r="C81" s="95"/>
      <c r="D81" s="95"/>
      <c r="E81" s="95"/>
      <c r="F81" s="95"/>
      <c r="G81" s="95"/>
      <c r="I81" s="95" t="s">
        <v>215</v>
      </c>
      <c r="J81" s="95"/>
      <c r="K81" s="95"/>
      <c r="L81" s="95"/>
      <c r="M81" s="95"/>
      <c r="N81" s="95"/>
      <c r="P81" s="95" t="s">
        <v>215</v>
      </c>
      <c r="Q81" s="95"/>
      <c r="R81" s="95"/>
      <c r="S81" s="95"/>
      <c r="T81" s="95"/>
      <c r="U81" s="95"/>
      <c r="W81" s="95" t="s">
        <v>242</v>
      </c>
      <c r="X81" s="95"/>
      <c r="Y81" s="95"/>
      <c r="Z81" s="95"/>
      <c r="AA81" s="95"/>
      <c r="AB81" s="95"/>
    </row>
    <row r="82" spans="2:28" x14ac:dyDescent="0.25">
      <c r="B82" s="102" t="s">
        <v>170</v>
      </c>
      <c r="C82" s="117" t="s">
        <v>23</v>
      </c>
      <c r="D82" s="117"/>
      <c r="E82" s="117"/>
      <c r="F82" s="117"/>
      <c r="G82" s="117"/>
      <c r="I82" s="102" t="s">
        <v>170</v>
      </c>
      <c r="J82" s="117" t="s">
        <v>23</v>
      </c>
      <c r="K82" s="117"/>
      <c r="L82" s="117"/>
      <c r="M82" s="117"/>
      <c r="N82" s="117"/>
      <c r="P82" s="102" t="s">
        <v>170</v>
      </c>
      <c r="Q82" s="117" t="s">
        <v>23</v>
      </c>
      <c r="R82" s="117"/>
      <c r="S82" s="117"/>
      <c r="T82" s="117"/>
      <c r="U82" s="117"/>
      <c r="W82" s="102" t="s">
        <v>170</v>
      </c>
      <c r="X82" s="117" t="s">
        <v>23</v>
      </c>
      <c r="Y82" s="117"/>
      <c r="Z82" s="117"/>
      <c r="AA82" s="117"/>
      <c r="AB82" s="117"/>
    </row>
    <row r="83" spans="2:28" x14ac:dyDescent="0.25">
      <c r="B83" s="102"/>
      <c r="C83" s="2">
        <v>4</v>
      </c>
      <c r="D83" s="2">
        <v>6</v>
      </c>
      <c r="E83" s="2">
        <v>8</v>
      </c>
      <c r="F83" s="2">
        <v>10</v>
      </c>
      <c r="G83" s="2">
        <v>12</v>
      </c>
      <c r="I83" s="102"/>
      <c r="J83" s="2">
        <v>4</v>
      </c>
      <c r="K83" s="2">
        <v>6</v>
      </c>
      <c r="L83" s="2">
        <v>8</v>
      </c>
      <c r="M83" s="2">
        <v>10</v>
      </c>
      <c r="N83" s="2">
        <v>12</v>
      </c>
      <c r="P83" s="102"/>
      <c r="Q83" s="2">
        <v>4</v>
      </c>
      <c r="R83" s="2">
        <v>6</v>
      </c>
      <c r="S83" s="2">
        <v>8</v>
      </c>
      <c r="T83" s="2">
        <v>10</v>
      </c>
      <c r="U83" s="2">
        <v>12</v>
      </c>
      <c r="W83" s="102"/>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5">
        <f t="shared" ref="Q84:Q94" si="20">J84/C84</f>
        <v>8.4905660377358486E-2</v>
      </c>
      <c r="R84" s="45">
        <f t="shared" ref="R84:R94" si="21">K84/D84</f>
        <v>5.1020408163265307E-2</v>
      </c>
      <c r="S84" s="45">
        <f t="shared" ref="S84:S94" si="22">L84/E84</f>
        <v>0</v>
      </c>
      <c r="T84" s="45">
        <f t="shared" ref="T84:T94" si="23">M84/F84</f>
        <v>0</v>
      </c>
      <c r="U84" s="45">
        <f t="shared" ref="U84:U94" si="24">N84/G84</f>
        <v>0</v>
      </c>
      <c r="W84" s="2">
        <v>4</v>
      </c>
      <c r="X84" s="45">
        <f>(J84+J102)/(C84+C102)</f>
        <v>8.4507042253521125E-2</v>
      </c>
      <c r="Y84" s="45">
        <f t="shared" ref="Y84:AB84" si="25">(K84+K102)/(D84+D102)</f>
        <v>4.9504950495049507E-2</v>
      </c>
      <c r="Z84" s="45">
        <f t="shared" si="25"/>
        <v>0</v>
      </c>
      <c r="AA84" s="45">
        <f t="shared" si="25"/>
        <v>0</v>
      </c>
      <c r="AB84" s="45">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5">
        <f t="shared" si="20"/>
        <v>0.125</v>
      </c>
      <c r="R85" s="45">
        <f t="shared" si="21"/>
        <v>7.0588235294117646E-2</v>
      </c>
      <c r="S85" s="45">
        <f t="shared" si="22"/>
        <v>3.9215686274509803E-2</v>
      </c>
      <c r="T85" s="45">
        <f t="shared" si="23"/>
        <v>5.8823529411764705E-2</v>
      </c>
      <c r="U85" s="45">
        <f t="shared" si="24"/>
        <v>0</v>
      </c>
      <c r="W85" s="2">
        <v>3</v>
      </c>
      <c r="X85" s="45">
        <f t="shared" ref="X85:X96" si="26">(J85+J103)/(C85+C103)</f>
        <v>0.12173913043478261</v>
      </c>
      <c r="Y85" s="45">
        <f t="shared" ref="Y85:Y96" si="27">(K85+K103)/(D85+D103)</f>
        <v>6.5934065934065936E-2</v>
      </c>
      <c r="Z85" s="45">
        <f t="shared" ref="Z85:Z96" si="28">(L85+L103)/(E85+E103)</f>
        <v>3.7735849056603772E-2</v>
      </c>
      <c r="AA85" s="45">
        <f t="shared" ref="AA85:AA96" si="29">(M85+M103)/(F85+F103)</f>
        <v>5.8823529411764705E-2</v>
      </c>
      <c r="AB85" s="45">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5">
        <f t="shared" si="20"/>
        <v>0.12345679012345678</v>
      </c>
      <c r="R86" s="45">
        <f t="shared" si="21"/>
        <v>6.7647058823529407E-2</v>
      </c>
      <c r="S86" s="45">
        <f t="shared" si="22"/>
        <v>5.7553956834532377E-2</v>
      </c>
      <c r="T86" s="45">
        <f t="shared" si="23"/>
        <v>6.9444444444444448E-2</v>
      </c>
      <c r="U86" s="45">
        <f t="shared" si="24"/>
        <v>0</v>
      </c>
      <c r="W86" s="2">
        <v>3.32</v>
      </c>
      <c r="X86" s="45">
        <f t="shared" si="26"/>
        <v>0.12520593080724876</v>
      </c>
      <c r="Y86" s="45">
        <f t="shared" si="27"/>
        <v>6.1170212765957445E-2</v>
      </c>
      <c r="Z86" s="45">
        <f t="shared" si="28"/>
        <v>0.05</v>
      </c>
      <c r="AA86" s="45">
        <f t="shared" si="29"/>
        <v>6.3291139240506333E-2</v>
      </c>
      <c r="AB86" s="45">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5">
        <f t="shared" si="20"/>
        <v>0.17945945945945946</v>
      </c>
      <c r="R87" s="45">
        <f t="shared" si="21"/>
        <v>0.13164556962025317</v>
      </c>
      <c r="S87" s="45">
        <f t="shared" si="22"/>
        <v>3.6809815950920248E-2</v>
      </c>
      <c r="T87" s="45">
        <f t="shared" si="23"/>
        <v>1.4285714285714285E-2</v>
      </c>
      <c r="U87" s="45">
        <f t="shared" si="24"/>
        <v>2.0408163265306121E-2</v>
      </c>
      <c r="W87" s="2">
        <v>3.52</v>
      </c>
      <c r="X87" s="45">
        <f t="shared" si="26"/>
        <v>0.17560462670872765</v>
      </c>
      <c r="Y87" s="45">
        <f t="shared" si="27"/>
        <v>0.13054187192118227</v>
      </c>
      <c r="Z87" s="45">
        <f t="shared" si="28"/>
        <v>3.5294117647058823E-2</v>
      </c>
      <c r="AA87" s="45">
        <f t="shared" si="29"/>
        <v>1.2500000000000001E-2</v>
      </c>
      <c r="AB87" s="45">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5">
        <f t="shared" si="20"/>
        <v>0.22964585615188024</v>
      </c>
      <c r="R88" s="45">
        <f t="shared" si="21"/>
        <v>0.17576870123910052</v>
      </c>
      <c r="S88" s="45">
        <f t="shared" si="22"/>
        <v>0.12712550607287448</v>
      </c>
      <c r="T88" s="45">
        <f t="shared" si="23"/>
        <v>7.3883161512027493E-2</v>
      </c>
      <c r="U88" s="45">
        <f t="shared" si="24"/>
        <v>2.7450980392156862E-2</v>
      </c>
      <c r="W88" s="2">
        <v>2</v>
      </c>
      <c r="X88" s="45">
        <f t="shared" si="26"/>
        <v>0.22749822820694543</v>
      </c>
      <c r="Y88" s="45">
        <f t="shared" si="27"/>
        <v>0.17328042328042328</v>
      </c>
      <c r="Z88" s="45">
        <f t="shared" si="28"/>
        <v>0.12433661865049279</v>
      </c>
      <c r="AA88" s="45">
        <f t="shared" si="29"/>
        <v>7.0739549839228297E-2</v>
      </c>
      <c r="AB88" s="45">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5">
        <f t="shared" si="20"/>
        <v>0.26833740831295844</v>
      </c>
      <c r="R89" s="45">
        <f t="shared" si="21"/>
        <v>0.19680851063829788</v>
      </c>
      <c r="S89" s="45">
        <f t="shared" si="22"/>
        <v>0.15015641293013557</v>
      </c>
      <c r="T89" s="45">
        <f t="shared" si="23"/>
        <v>0.10379241516966067</v>
      </c>
      <c r="U89" s="45">
        <f t="shared" si="24"/>
        <v>4.784688995215311E-2</v>
      </c>
      <c r="W89" s="2">
        <v>2.2400000000000002</v>
      </c>
      <c r="X89" s="45">
        <f t="shared" si="26"/>
        <v>0.26148028092922743</v>
      </c>
      <c r="Y89" s="45">
        <f t="shared" si="27"/>
        <v>0.18912797281993204</v>
      </c>
      <c r="Z89" s="45">
        <f t="shared" si="28"/>
        <v>0.1453287197231834</v>
      </c>
      <c r="AA89" s="45">
        <f t="shared" si="29"/>
        <v>9.8070739549839234E-2</v>
      </c>
      <c r="AB89" s="45">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5">
        <f t="shared" si="20"/>
        <v>0.29557007988380535</v>
      </c>
      <c r="R90" s="45">
        <f t="shared" si="21"/>
        <v>0.22045855379188711</v>
      </c>
      <c r="S90" s="45">
        <f t="shared" si="22"/>
        <v>0.15141955835962145</v>
      </c>
      <c r="T90" s="45">
        <f t="shared" si="23"/>
        <v>7.6433121019108277E-2</v>
      </c>
      <c r="U90" s="45">
        <f t="shared" si="24"/>
        <v>3.5928143712574849E-2</v>
      </c>
      <c r="W90" s="2">
        <v>2.4</v>
      </c>
      <c r="X90" s="45">
        <f t="shared" si="26"/>
        <v>0.29641283826305853</v>
      </c>
      <c r="Y90" s="45">
        <f t="shared" si="27"/>
        <v>0.22078907435508346</v>
      </c>
      <c r="Z90" s="45">
        <f t="shared" si="28"/>
        <v>0.15364238410596026</v>
      </c>
      <c r="AA90" s="45">
        <f t="shared" si="29"/>
        <v>7.9896907216494839E-2</v>
      </c>
      <c r="AB90" s="45">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5">
        <f t="shared" si="20"/>
        <v>0.3726322664924886</v>
      </c>
      <c r="R91" s="45">
        <f t="shared" si="21"/>
        <v>0.28840508806262233</v>
      </c>
      <c r="S91" s="45">
        <f t="shared" si="22"/>
        <v>0.22753663256842688</v>
      </c>
      <c r="T91" s="45">
        <f t="shared" si="23"/>
        <v>0.17763713080168778</v>
      </c>
      <c r="U91" s="45">
        <f t="shared" si="24"/>
        <v>0.10286913925822254</v>
      </c>
      <c r="W91" s="2">
        <v>1</v>
      </c>
      <c r="X91" s="45">
        <f t="shared" si="26"/>
        <v>0.36459948320413438</v>
      </c>
      <c r="Y91" s="45">
        <f t="shared" si="27"/>
        <v>0.27994839660892001</v>
      </c>
      <c r="Z91" s="45">
        <f t="shared" si="28"/>
        <v>0.22419783363989373</v>
      </c>
      <c r="AA91" s="45">
        <f t="shared" si="29"/>
        <v>0.17407071622846781</v>
      </c>
      <c r="AB91" s="45">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5">
        <f t="shared" si="20"/>
        <v>0.4569640062597809</v>
      </c>
      <c r="R92" s="45">
        <f t="shared" si="21"/>
        <v>0.3911627906976744</v>
      </c>
      <c r="S92" s="45">
        <f t="shared" si="22"/>
        <v>0.29321266968325793</v>
      </c>
      <c r="T92" s="45">
        <f t="shared" si="23"/>
        <v>0.23934837092731828</v>
      </c>
      <c r="U92" s="45">
        <f t="shared" si="24"/>
        <v>0.17984832069339113</v>
      </c>
      <c r="W92" s="2">
        <v>1.1599999999999999</v>
      </c>
      <c r="X92" s="45">
        <f t="shared" si="26"/>
        <v>0.44867358708189159</v>
      </c>
      <c r="Y92" s="45">
        <f t="shared" si="27"/>
        <v>0.37533875338753386</v>
      </c>
      <c r="Z92" s="45">
        <f t="shared" si="28"/>
        <v>0.28501787455313615</v>
      </c>
      <c r="AA92" s="45">
        <f t="shared" si="29"/>
        <v>0.23558783477076714</v>
      </c>
      <c r="AB92" s="45">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5">
        <f t="shared" si="20"/>
        <v>0.49576271186440679</v>
      </c>
      <c r="R93" s="45">
        <f t="shared" si="21"/>
        <v>0.39774153074027602</v>
      </c>
      <c r="S93" s="45">
        <f t="shared" si="22"/>
        <v>0.33787465940054495</v>
      </c>
      <c r="T93" s="45">
        <f t="shared" si="23"/>
        <v>0.24061433447098976</v>
      </c>
      <c r="U93" s="45">
        <f t="shared" si="24"/>
        <v>0.15064935064935064</v>
      </c>
      <c r="W93" s="2">
        <v>1.24</v>
      </c>
      <c r="X93" s="45">
        <f t="shared" si="26"/>
        <v>0.47976878612716761</v>
      </c>
      <c r="Y93" s="45">
        <f t="shared" si="27"/>
        <v>0.39204545454545453</v>
      </c>
      <c r="Z93" s="45">
        <f t="shared" si="28"/>
        <v>0.31783601014370244</v>
      </c>
      <c r="AA93" s="45">
        <f t="shared" si="29"/>
        <v>0.22687224669603523</v>
      </c>
      <c r="AB93" s="45">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5">
        <f t="shared" si="20"/>
        <v>0.57499999999999996</v>
      </c>
      <c r="R94" s="45">
        <f t="shared" si="21"/>
        <v>0.50695517774343124</v>
      </c>
      <c r="S94" s="45">
        <f t="shared" si="22"/>
        <v>0.42334969994544464</v>
      </c>
      <c r="T94" s="45">
        <f t="shared" si="23"/>
        <v>0.38011049723756907</v>
      </c>
      <c r="U94" s="45">
        <f t="shared" si="24"/>
        <v>0.30136986301369861</v>
      </c>
      <c r="W94" s="2">
        <v>0</v>
      </c>
      <c r="X94" s="45">
        <f t="shared" si="26"/>
        <v>0.5516888433981576</v>
      </c>
      <c r="Y94" s="45">
        <f t="shared" si="27"/>
        <v>0.50159744408945683</v>
      </c>
      <c r="Z94" s="45">
        <f t="shared" si="28"/>
        <v>0.41858574911947982</v>
      </c>
      <c r="AA94" s="45">
        <f t="shared" si="29"/>
        <v>0.36750130412102244</v>
      </c>
      <c r="AB94" s="45">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5">
        <f t="shared" ref="Q95:Q96" si="31">J95/C95</f>
        <v>0.76454293628808867</v>
      </c>
      <c r="R95" s="45">
        <f t="shared" ref="R95:R96" si="32">K95/D95</f>
        <v>0.6832101372756072</v>
      </c>
      <c r="S95" s="45">
        <f t="shared" ref="S95:S96" si="33">L95/E95</f>
        <v>0.60509138381201044</v>
      </c>
      <c r="T95" s="45">
        <f t="shared" ref="T95:T96" si="34">M95/F95</f>
        <v>0.52102950408035154</v>
      </c>
      <c r="U95" s="45">
        <f t="shared" ref="U95:U96" si="35">N95/G95</f>
        <v>0.45220030349013657</v>
      </c>
      <c r="W95" s="2">
        <v>0.5</v>
      </c>
      <c r="X95" s="45">
        <f t="shared" si="26"/>
        <v>0.71511627906976749</v>
      </c>
      <c r="Y95" s="45">
        <f t="shared" si="27"/>
        <v>0.6541710665258712</v>
      </c>
      <c r="Z95" s="45">
        <f t="shared" si="28"/>
        <v>0.59143710587454368</v>
      </c>
      <c r="AA95" s="45">
        <f t="shared" si="29"/>
        <v>0.51777916406737368</v>
      </c>
      <c r="AB95" s="45">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5">
        <f t="shared" si="31"/>
        <v>0.79166666666666663</v>
      </c>
      <c r="R96" s="45">
        <f t="shared" si="32"/>
        <v>0.74390243902439024</v>
      </c>
      <c r="S96" s="45">
        <f t="shared" si="33"/>
        <v>0.7007299270072993</v>
      </c>
      <c r="T96" s="45">
        <f t="shared" si="34"/>
        <v>0.65359477124183007</v>
      </c>
      <c r="U96" s="45">
        <f t="shared" si="35"/>
        <v>0.53781512605042014</v>
      </c>
      <c r="W96" s="2">
        <v>0.9</v>
      </c>
      <c r="X96" s="45">
        <f t="shared" si="26"/>
        <v>0.83783783783783783</v>
      </c>
      <c r="Y96" s="45">
        <f t="shared" si="27"/>
        <v>0.75206611570247939</v>
      </c>
      <c r="Z96" s="45">
        <f t="shared" si="28"/>
        <v>0.72558139534883725</v>
      </c>
      <c r="AA96" s="45">
        <f t="shared" si="29"/>
        <v>0.67355371900826444</v>
      </c>
      <c r="AB96" s="45">
        <f t="shared" si="30"/>
        <v>0.56497175141242939</v>
      </c>
    </row>
    <row r="99" spans="2:21" x14ac:dyDescent="0.25">
      <c r="B99" s="97" t="s">
        <v>228</v>
      </c>
      <c r="C99" s="98"/>
      <c r="D99" s="98"/>
      <c r="E99" s="98"/>
      <c r="F99" s="98"/>
      <c r="G99" s="99"/>
      <c r="I99" s="95" t="s">
        <v>220</v>
      </c>
      <c r="J99" s="95"/>
      <c r="K99" s="95"/>
      <c r="L99" s="95"/>
      <c r="M99" s="95"/>
      <c r="N99" s="95"/>
      <c r="P99" s="95" t="s">
        <v>220</v>
      </c>
      <c r="Q99" s="95"/>
      <c r="R99" s="95"/>
      <c r="S99" s="95"/>
      <c r="T99" s="95"/>
      <c r="U99" s="95"/>
    </row>
    <row r="100" spans="2:21" x14ac:dyDescent="0.25">
      <c r="B100" s="102" t="s">
        <v>170</v>
      </c>
      <c r="C100" s="117" t="s">
        <v>23</v>
      </c>
      <c r="D100" s="117"/>
      <c r="E100" s="117"/>
      <c r="F100" s="117"/>
      <c r="G100" s="117"/>
      <c r="I100" s="102" t="s">
        <v>170</v>
      </c>
      <c r="J100" s="117" t="s">
        <v>23</v>
      </c>
      <c r="K100" s="117"/>
      <c r="L100" s="117"/>
      <c r="M100" s="117"/>
      <c r="N100" s="117"/>
      <c r="P100" s="102" t="s">
        <v>170</v>
      </c>
      <c r="Q100" s="117" t="s">
        <v>23</v>
      </c>
      <c r="R100" s="117"/>
      <c r="S100" s="117"/>
      <c r="T100" s="117"/>
      <c r="U100" s="117"/>
    </row>
    <row r="101" spans="2:21" x14ac:dyDescent="0.25">
      <c r="B101" s="102"/>
      <c r="C101" s="2">
        <v>4</v>
      </c>
      <c r="D101" s="2">
        <v>6</v>
      </c>
      <c r="E101" s="2">
        <v>8</v>
      </c>
      <c r="F101" s="2">
        <v>10</v>
      </c>
      <c r="G101" s="2">
        <v>12</v>
      </c>
      <c r="I101" s="102"/>
      <c r="J101" s="2">
        <v>4</v>
      </c>
      <c r="K101" s="2">
        <v>6</v>
      </c>
      <c r="L101" s="2">
        <v>8</v>
      </c>
      <c r="M101" s="2">
        <v>10</v>
      </c>
      <c r="N101" s="2">
        <v>12</v>
      </c>
      <c r="P101" s="102"/>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5">
        <f t="shared" ref="Q102:Q112" si="36">J102/C102</f>
        <v>0</v>
      </c>
      <c r="R102" s="45">
        <f t="shared" ref="R102:R112" si="37">K102/D102</f>
        <v>0</v>
      </c>
      <c r="S102" s="45">
        <f t="shared" ref="S102:S112" si="38">L102/E102</f>
        <v>0</v>
      </c>
      <c r="T102" s="45">
        <f t="shared" ref="T102:T112" si="39">M102/F102</f>
        <v>0</v>
      </c>
      <c r="U102" s="45">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5">
        <f t="shared" si="36"/>
        <v>0</v>
      </c>
      <c r="R103" s="45">
        <f t="shared" si="37"/>
        <v>0</v>
      </c>
      <c r="S103" s="45">
        <f t="shared" si="38"/>
        <v>0</v>
      </c>
      <c r="T103" s="45" t="e">
        <f t="shared" si="39"/>
        <v>#DIV/0!</v>
      </c>
      <c r="U103" s="45"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5">
        <f t="shared" si="36"/>
        <v>0.15</v>
      </c>
      <c r="R104" s="45">
        <f t="shared" si="37"/>
        <v>0</v>
      </c>
      <c r="S104" s="45">
        <f t="shared" si="38"/>
        <v>0</v>
      </c>
      <c r="T104" s="45">
        <f t="shared" si="39"/>
        <v>0</v>
      </c>
      <c r="U104" s="45">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5">
        <f t="shared" si="36"/>
        <v>3.8461538461538464E-2</v>
      </c>
      <c r="R105" s="45">
        <f t="shared" si="37"/>
        <v>9.0909090909090912E-2</v>
      </c>
      <c r="S105" s="45">
        <f t="shared" si="38"/>
        <v>0</v>
      </c>
      <c r="T105" s="45">
        <f t="shared" si="39"/>
        <v>0</v>
      </c>
      <c r="U105" s="45">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5">
        <f t="shared" si="36"/>
        <v>0.15662650602409639</v>
      </c>
      <c r="R106" s="45">
        <f t="shared" si="37"/>
        <v>0.11235955056179775</v>
      </c>
      <c r="S106" s="45">
        <f t="shared" si="38"/>
        <v>8.3333333333333329E-2</v>
      </c>
      <c r="T106" s="45">
        <f t="shared" si="39"/>
        <v>2.5000000000000001E-2</v>
      </c>
      <c r="U106" s="45">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5">
        <f t="shared" si="36"/>
        <v>0.20930232558139536</v>
      </c>
      <c r="R107" s="45">
        <f t="shared" si="37"/>
        <v>0.14503816793893129</v>
      </c>
      <c r="S107" s="45">
        <f t="shared" si="38"/>
        <v>0.12182741116751269</v>
      </c>
      <c r="T107" s="45">
        <f t="shared" si="39"/>
        <v>7.43801652892562E-2</v>
      </c>
      <c r="U107" s="45">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5">
        <f t="shared" si="36"/>
        <v>0.30188679245283018</v>
      </c>
      <c r="R108" s="45">
        <f t="shared" si="37"/>
        <v>0.22282608695652173</v>
      </c>
      <c r="S108" s="45">
        <f t="shared" si="38"/>
        <v>0.16528925619834711</v>
      </c>
      <c r="T108" s="45">
        <f t="shared" si="39"/>
        <v>9.45945945945946E-2</v>
      </c>
      <c r="U108" s="45">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5">
        <f t="shared" si="36"/>
        <v>0.33415841584158418</v>
      </c>
      <c r="R109" s="45">
        <f t="shared" si="37"/>
        <v>0.25411061285500747</v>
      </c>
      <c r="S109" s="45">
        <f t="shared" si="38"/>
        <v>0.21473354231974923</v>
      </c>
      <c r="T109" s="45">
        <f t="shared" si="39"/>
        <v>0.1650692225772098</v>
      </c>
      <c r="U109" s="45">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5">
        <f t="shared" si="36"/>
        <v>0.42543859649122806</v>
      </c>
      <c r="R110" s="45">
        <f t="shared" si="37"/>
        <v>0.33291770573566087</v>
      </c>
      <c r="S110" s="45">
        <f t="shared" si="38"/>
        <v>0.26412918108419836</v>
      </c>
      <c r="T110" s="45">
        <f t="shared" si="39"/>
        <v>0.2257001647446458</v>
      </c>
      <c r="U110" s="45">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5">
        <f t="shared" si="36"/>
        <v>0.44545454545454544</v>
      </c>
      <c r="R111" s="45">
        <f t="shared" si="37"/>
        <v>0.38160919540229887</v>
      </c>
      <c r="S111" s="45">
        <f t="shared" si="38"/>
        <v>0.28507795100222716</v>
      </c>
      <c r="T111" s="45">
        <f t="shared" si="39"/>
        <v>0.20186335403726707</v>
      </c>
      <c r="U111" s="45">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5">
        <f t="shared" si="36"/>
        <v>0.52038369304556353</v>
      </c>
      <c r="R112" s="45">
        <f t="shared" si="37"/>
        <v>0.49586776859504134</v>
      </c>
      <c r="S112" s="45">
        <f t="shared" si="38"/>
        <v>0.41388589881593113</v>
      </c>
      <c r="T112" s="45">
        <f t="shared" si="39"/>
        <v>0.35622529644268774</v>
      </c>
      <c r="U112" s="45">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5">
        <f t="shared" ref="Q113:Q114" si="41">J113/C113</f>
        <v>0.66055045871559637</v>
      </c>
      <c r="R113" s="45">
        <f t="shared" ref="R113:R114" si="42">K113/D113</f>
        <v>0.62513199577613521</v>
      </c>
      <c r="S113" s="45">
        <f t="shared" ref="S113:S114" si="43">L113/E113</f>
        <v>0.57731262660364624</v>
      </c>
      <c r="T113" s="45">
        <f t="shared" ref="T113:T114" si="44">M113/F113</f>
        <v>0.51456912585244885</v>
      </c>
      <c r="U113" s="45">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5">
        <f t="shared" si="41"/>
        <v>0.92307692307692313</v>
      </c>
      <c r="R114" s="45">
        <f t="shared" si="42"/>
        <v>0.76923076923076927</v>
      </c>
      <c r="S114" s="45">
        <f t="shared" si="43"/>
        <v>0.76923076923076927</v>
      </c>
      <c r="T114" s="45">
        <f t="shared" si="44"/>
        <v>0.7078651685393258</v>
      </c>
      <c r="U114" s="45">
        <f t="shared" si="45"/>
        <v>0.62068965517241381</v>
      </c>
    </row>
    <row r="117" spans="2:28" x14ac:dyDescent="0.25">
      <c r="B117" s="95" t="s">
        <v>221</v>
      </c>
      <c r="C117" s="95"/>
      <c r="D117" s="95"/>
      <c r="E117" s="95"/>
      <c r="F117" s="95"/>
      <c r="G117" s="95"/>
      <c r="I117" s="95" t="s">
        <v>216</v>
      </c>
      <c r="J117" s="95"/>
      <c r="K117" s="95"/>
      <c r="L117" s="95"/>
      <c r="M117" s="95"/>
      <c r="N117" s="95"/>
      <c r="P117" s="95" t="s">
        <v>216</v>
      </c>
      <c r="Q117" s="95"/>
      <c r="R117" s="95"/>
      <c r="S117" s="95"/>
      <c r="T117" s="95"/>
      <c r="U117" s="95"/>
      <c r="W117" s="95" t="s">
        <v>238</v>
      </c>
      <c r="X117" s="95"/>
      <c r="Y117" s="95"/>
      <c r="Z117" s="95"/>
      <c r="AA117" s="95"/>
      <c r="AB117" s="95"/>
    </row>
    <row r="118" spans="2:28" x14ac:dyDescent="0.25">
      <c r="B118" s="102" t="s">
        <v>170</v>
      </c>
      <c r="C118" s="117" t="s">
        <v>23</v>
      </c>
      <c r="D118" s="117"/>
      <c r="E118" s="117"/>
      <c r="F118" s="117"/>
      <c r="G118" s="117"/>
      <c r="I118" s="102" t="s">
        <v>170</v>
      </c>
      <c r="J118" s="117" t="s">
        <v>23</v>
      </c>
      <c r="K118" s="117"/>
      <c r="L118" s="117"/>
      <c r="M118" s="117"/>
      <c r="N118" s="117"/>
      <c r="P118" s="102" t="s">
        <v>170</v>
      </c>
      <c r="Q118" s="117" t="s">
        <v>23</v>
      </c>
      <c r="R118" s="117"/>
      <c r="S118" s="117"/>
      <c r="T118" s="117"/>
      <c r="U118" s="117"/>
      <c r="W118" s="102" t="s">
        <v>170</v>
      </c>
      <c r="X118" s="117" t="s">
        <v>23</v>
      </c>
      <c r="Y118" s="117"/>
      <c r="Z118" s="117"/>
      <c r="AA118" s="117"/>
      <c r="AB118" s="117"/>
    </row>
    <row r="119" spans="2:28" x14ac:dyDescent="0.25">
      <c r="B119" s="102"/>
      <c r="C119" s="2">
        <v>4</v>
      </c>
      <c r="D119" s="2">
        <v>6</v>
      </c>
      <c r="E119" s="2">
        <v>8</v>
      </c>
      <c r="F119" s="2">
        <v>10</v>
      </c>
      <c r="G119" s="2">
        <v>12</v>
      </c>
      <c r="I119" s="102"/>
      <c r="J119" s="2">
        <v>4</v>
      </c>
      <c r="K119" s="2">
        <v>6</v>
      </c>
      <c r="L119" s="2">
        <v>8</v>
      </c>
      <c r="M119" s="2">
        <v>10</v>
      </c>
      <c r="N119" s="2">
        <v>12</v>
      </c>
      <c r="P119" s="102"/>
      <c r="Q119" s="2">
        <v>4</v>
      </c>
      <c r="R119" s="2">
        <v>6</v>
      </c>
      <c r="S119" s="2">
        <v>8</v>
      </c>
      <c r="T119" s="2">
        <v>10</v>
      </c>
      <c r="U119" s="2">
        <v>12</v>
      </c>
      <c r="W119" s="102"/>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5">
        <f t="shared" ref="Q120:Q132" si="46">J120/C120</f>
        <v>3.6348729160972947E-2</v>
      </c>
      <c r="R120" s="45">
        <f t="shared" ref="R120:R132" si="47">K120/D120</f>
        <v>1.9830028328611898E-2</v>
      </c>
      <c r="S120" s="45">
        <f t="shared" ref="S120:S132" si="48">L120/E120</f>
        <v>2.4390243902439025E-2</v>
      </c>
      <c r="T120" s="45">
        <f t="shared" ref="T120:T132" si="49">M120/F120</f>
        <v>1.8518518518518517E-2</v>
      </c>
      <c r="U120" s="45">
        <f t="shared" ref="U120:U132" si="50">N120/G120</f>
        <v>0</v>
      </c>
      <c r="W120" s="2">
        <v>4</v>
      </c>
      <c r="X120" s="45">
        <f t="shared" ref="X120:X132" si="51">Q120+Q138</f>
        <v>7.5157146761410221E-2</v>
      </c>
      <c r="Y120" s="45">
        <f t="shared" ref="Y120:Y132" si="52">R120+R138</f>
        <v>5.0991501416430593E-2</v>
      </c>
      <c r="Z120" s="45">
        <f t="shared" ref="Z120:Z132" si="53">S120+S138</f>
        <v>3.048780487804878E-2</v>
      </c>
      <c r="AA120" s="45">
        <f t="shared" ref="AA120:AA132" si="54">T120+T138</f>
        <v>1.8518518518518517E-2</v>
      </c>
      <c r="AB120" s="45">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5">
        <f t="shared" si="46"/>
        <v>3.7255314670595667E-2</v>
      </c>
      <c r="R121" s="45">
        <f t="shared" si="47"/>
        <v>2.1505376344086023E-2</v>
      </c>
      <c r="S121" s="45">
        <f t="shared" si="48"/>
        <v>9.7719869706840382E-3</v>
      </c>
      <c r="T121" s="45">
        <f t="shared" si="49"/>
        <v>2.9850746268656716E-2</v>
      </c>
      <c r="U121" s="45">
        <f t="shared" si="50"/>
        <v>0</v>
      </c>
      <c r="W121" s="2">
        <v>3</v>
      </c>
      <c r="X121" s="45">
        <f t="shared" si="51"/>
        <v>8.3982319511681752E-2</v>
      </c>
      <c r="Y121" s="45">
        <f t="shared" si="52"/>
        <v>5.145929339477727E-2</v>
      </c>
      <c r="Z121" s="45">
        <f t="shared" si="53"/>
        <v>3.5830618892508145E-2</v>
      </c>
      <c r="AA121" s="45">
        <f t="shared" si="54"/>
        <v>4.4776119402985072E-2</v>
      </c>
      <c r="AB121" s="45">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5">
        <f t="shared" si="46"/>
        <v>4.7017189079878667E-2</v>
      </c>
      <c r="R122" s="45">
        <f t="shared" si="47"/>
        <v>3.5217794253938832E-2</v>
      </c>
      <c r="S122" s="45">
        <f t="shared" si="48"/>
        <v>1.5706806282722512E-2</v>
      </c>
      <c r="T122" s="45">
        <f t="shared" si="49"/>
        <v>0</v>
      </c>
      <c r="U122" s="45">
        <f t="shared" si="50"/>
        <v>0</v>
      </c>
      <c r="W122" s="2">
        <v>3.32</v>
      </c>
      <c r="X122" s="45">
        <f t="shared" si="51"/>
        <v>0.11762723289518032</v>
      </c>
      <c r="Y122" s="45">
        <f t="shared" si="52"/>
        <v>7.6923076923076927E-2</v>
      </c>
      <c r="Z122" s="45">
        <f t="shared" si="53"/>
        <v>4.8865619546247824E-2</v>
      </c>
      <c r="AA122" s="45">
        <f t="shared" si="54"/>
        <v>0</v>
      </c>
      <c r="AB122" s="45">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5">
        <f t="shared" si="46"/>
        <v>8.6720525119919206E-2</v>
      </c>
      <c r="R123" s="45">
        <f t="shared" si="47"/>
        <v>4.94933749025721E-2</v>
      </c>
      <c r="S123" s="45">
        <f t="shared" si="48"/>
        <v>4.2139384116693678E-2</v>
      </c>
      <c r="T123" s="45">
        <f t="shared" si="49"/>
        <v>8.0000000000000002E-3</v>
      </c>
      <c r="U123" s="45">
        <f t="shared" si="50"/>
        <v>0</v>
      </c>
      <c r="W123" s="2">
        <v>3.52</v>
      </c>
      <c r="X123" s="45">
        <f t="shared" si="51"/>
        <v>0.1499621307750568</v>
      </c>
      <c r="Y123" s="45">
        <f t="shared" si="52"/>
        <v>9.7427903351519879E-2</v>
      </c>
      <c r="Z123" s="45">
        <f t="shared" si="53"/>
        <v>7.4554294975688815E-2</v>
      </c>
      <c r="AA123" s="45">
        <f t="shared" si="54"/>
        <v>4.8000000000000001E-2</v>
      </c>
      <c r="AB123" s="45">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5">
        <f t="shared" si="46"/>
        <v>8.5903661897886868E-2</v>
      </c>
      <c r="R124" s="45">
        <f t="shared" si="47"/>
        <v>6.3222038847276882E-2</v>
      </c>
      <c r="S124" s="45">
        <f t="shared" si="48"/>
        <v>3.9436619718309862E-2</v>
      </c>
      <c r="T124" s="45">
        <f t="shared" si="49"/>
        <v>2.6347305389221556E-2</v>
      </c>
      <c r="U124" s="45">
        <f t="shared" si="50"/>
        <v>1.4084507042253521E-2</v>
      </c>
      <c r="W124" s="2">
        <v>2</v>
      </c>
      <c r="X124" s="45">
        <f t="shared" si="51"/>
        <v>0.17049481559259747</v>
      </c>
      <c r="Y124" s="45">
        <f t="shared" si="52"/>
        <v>0.12263552113748889</v>
      </c>
      <c r="Z124" s="45">
        <f t="shared" si="53"/>
        <v>8.6971830985915488E-2</v>
      </c>
      <c r="AA124" s="45">
        <f t="shared" si="54"/>
        <v>6.3473053892215567E-2</v>
      </c>
      <c r="AB124" s="45">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5">
        <f t="shared" si="46"/>
        <v>0.13464519976147882</v>
      </c>
      <c r="R125" s="45">
        <f t="shared" si="47"/>
        <v>9.7640891218872872E-2</v>
      </c>
      <c r="S125" s="45">
        <f t="shared" si="48"/>
        <v>7.2032465336489687E-2</v>
      </c>
      <c r="T125" s="45">
        <f t="shared" si="49"/>
        <v>4.8951048951048952E-2</v>
      </c>
      <c r="U125" s="45">
        <f t="shared" si="50"/>
        <v>1.6736401673640166E-2</v>
      </c>
      <c r="W125" s="2">
        <v>2.2400000000000002</v>
      </c>
      <c r="X125" s="45">
        <f t="shared" si="51"/>
        <v>0.22385211687537268</v>
      </c>
      <c r="Y125" s="45">
        <f t="shared" si="52"/>
        <v>0.17250982961992137</v>
      </c>
      <c r="Z125" s="45">
        <f t="shared" si="53"/>
        <v>0.13121406831247887</v>
      </c>
      <c r="AA125" s="45">
        <f t="shared" si="54"/>
        <v>8.3916083916083919E-2</v>
      </c>
      <c r="AB125" s="45">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5">
        <f t="shared" si="46"/>
        <v>0.19523483030510799</v>
      </c>
      <c r="R126" s="45">
        <f t="shared" si="47"/>
        <v>0.13833283537496266</v>
      </c>
      <c r="S126" s="45">
        <f t="shared" si="48"/>
        <v>9.37031484257871E-2</v>
      </c>
      <c r="T126" s="45">
        <f t="shared" si="49"/>
        <v>6.553398058252427E-2</v>
      </c>
      <c r="U126" s="45">
        <f t="shared" si="50"/>
        <v>1.9047619047619049E-2</v>
      </c>
      <c r="W126" s="2">
        <v>2.4</v>
      </c>
      <c r="X126" s="45">
        <f t="shared" si="51"/>
        <v>0.26071306136441552</v>
      </c>
      <c r="Y126" s="45">
        <f t="shared" si="52"/>
        <v>0.19838661487899611</v>
      </c>
      <c r="Z126" s="45">
        <f t="shared" si="53"/>
        <v>0.15367316341829085</v>
      </c>
      <c r="AA126" s="45">
        <f t="shared" si="54"/>
        <v>0.10922330097087379</v>
      </c>
      <c r="AB126" s="45">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5">
        <f t="shared" si="46"/>
        <v>0.22231424514907713</v>
      </c>
      <c r="R127" s="45">
        <f t="shared" si="47"/>
        <v>0.17193914513402558</v>
      </c>
      <c r="S127" s="45">
        <f t="shared" si="48"/>
        <v>0.13618290258449303</v>
      </c>
      <c r="T127" s="45">
        <f t="shared" si="49"/>
        <v>0.10941586748038361</v>
      </c>
      <c r="U127" s="45">
        <f t="shared" si="50"/>
        <v>6.1594202898550728E-2</v>
      </c>
      <c r="W127" s="2">
        <v>1</v>
      </c>
      <c r="X127" s="45">
        <f t="shared" si="51"/>
        <v>0.31412683388547091</v>
      </c>
      <c r="Y127" s="45">
        <f t="shared" si="52"/>
        <v>0.24233276986235208</v>
      </c>
      <c r="Z127" s="45">
        <f t="shared" si="53"/>
        <v>0.18986083499005962</v>
      </c>
      <c r="AA127" s="45">
        <f t="shared" si="54"/>
        <v>0.15126416739319964</v>
      </c>
      <c r="AB127" s="45">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5">
        <f t="shared" si="46"/>
        <v>0.34463097877732024</v>
      </c>
      <c r="R128" s="45">
        <f t="shared" si="47"/>
        <v>0.27413793103448275</v>
      </c>
      <c r="S128" s="45">
        <f t="shared" si="48"/>
        <v>0.21591977436540269</v>
      </c>
      <c r="T128" s="45">
        <f t="shared" si="49"/>
        <v>0.15398442180946675</v>
      </c>
      <c r="U128" s="45">
        <f t="shared" si="50"/>
        <v>0.12463343108504399</v>
      </c>
      <c r="W128" s="2">
        <v>1.1599999999999999</v>
      </c>
      <c r="X128" s="45">
        <f t="shared" si="51"/>
        <v>0.41114982578397213</v>
      </c>
      <c r="Y128" s="45">
        <f t="shared" si="52"/>
        <v>0.34655172413793101</v>
      </c>
      <c r="Z128" s="45">
        <f t="shared" si="53"/>
        <v>0.27890943277969288</v>
      </c>
      <c r="AA128" s="45">
        <f t="shared" si="54"/>
        <v>0.21449970041941283</v>
      </c>
      <c r="AB128" s="45">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5">
        <f t="shared" si="46"/>
        <v>0.40843023255813954</v>
      </c>
      <c r="R129" s="45">
        <f t="shared" si="47"/>
        <v>0.3561470215462611</v>
      </c>
      <c r="S129" s="45">
        <f t="shared" si="48"/>
        <v>0.29117147707979629</v>
      </c>
      <c r="T129" s="45">
        <f t="shared" si="49"/>
        <v>0.20695652173913043</v>
      </c>
      <c r="U129" s="45">
        <f t="shared" si="50"/>
        <v>0.16972477064220184</v>
      </c>
      <c r="W129" s="2">
        <v>1.24</v>
      </c>
      <c r="X129" s="45">
        <f t="shared" si="51"/>
        <v>0.44840116279069769</v>
      </c>
      <c r="Y129" s="45">
        <f t="shared" si="52"/>
        <v>0.39607097591888468</v>
      </c>
      <c r="Z129" s="45">
        <f t="shared" si="53"/>
        <v>0.32767402376910021</v>
      </c>
      <c r="AA129" s="45">
        <f t="shared" si="54"/>
        <v>0.24521739130434783</v>
      </c>
      <c r="AB129" s="45">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5">
        <f t="shared" si="46"/>
        <v>0.54411764705882348</v>
      </c>
      <c r="R130" s="45">
        <f t="shared" si="47"/>
        <v>0.45551601423487542</v>
      </c>
      <c r="S130" s="45">
        <f t="shared" si="48"/>
        <v>0.42198581560283688</v>
      </c>
      <c r="T130" s="45">
        <f t="shared" si="49"/>
        <v>0.37644341801385683</v>
      </c>
      <c r="U130" s="45">
        <f t="shared" si="50"/>
        <v>0.32</v>
      </c>
      <c r="W130" s="2">
        <v>0</v>
      </c>
      <c r="X130" s="45">
        <f t="shared" si="51"/>
        <v>0.55588235294117638</v>
      </c>
      <c r="Y130" s="45">
        <f t="shared" si="52"/>
        <v>0.47864768683274017</v>
      </c>
      <c r="Z130" s="45">
        <f t="shared" si="53"/>
        <v>0.43439716312056736</v>
      </c>
      <c r="AA130" s="45">
        <f t="shared" si="54"/>
        <v>0.38799076212471134</v>
      </c>
      <c r="AB130" s="45">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5">
        <f t="shared" si="46"/>
        <v>0.71875</v>
      </c>
      <c r="R131" s="45">
        <f t="shared" si="47"/>
        <v>0.71889400921658986</v>
      </c>
      <c r="S131" s="45">
        <f t="shared" si="48"/>
        <v>0.67045454545454541</v>
      </c>
      <c r="T131" s="45">
        <f t="shared" si="49"/>
        <v>0.6094420600858369</v>
      </c>
      <c r="U131" s="45">
        <f t="shared" si="50"/>
        <v>0.49305555555555558</v>
      </c>
      <c r="W131" s="2">
        <v>0.5</v>
      </c>
      <c r="X131" s="45">
        <f t="shared" si="51"/>
        <v>0.71875</v>
      </c>
      <c r="Y131" s="45">
        <f t="shared" si="52"/>
        <v>0.73271889400921664</v>
      </c>
      <c r="Z131" s="45">
        <f t="shared" si="53"/>
        <v>0.67803030303030298</v>
      </c>
      <c r="AA131" s="45">
        <f t="shared" si="54"/>
        <v>0.6094420600858369</v>
      </c>
      <c r="AB131" s="45">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5">
        <f t="shared" si="46"/>
        <v>1</v>
      </c>
      <c r="R132" s="45">
        <f t="shared" si="47"/>
        <v>0.55555555555555558</v>
      </c>
      <c r="S132" s="45">
        <f t="shared" si="48"/>
        <v>0.61904761904761907</v>
      </c>
      <c r="T132" s="45">
        <f t="shared" si="49"/>
        <v>0.66666666666666663</v>
      </c>
      <c r="U132" s="45">
        <f t="shared" si="50"/>
        <v>0.61538461538461542</v>
      </c>
      <c r="W132" s="2">
        <v>0.9</v>
      </c>
      <c r="X132" s="45">
        <f t="shared" si="51"/>
        <v>1</v>
      </c>
      <c r="Y132" s="45">
        <f t="shared" si="52"/>
        <v>0.55555555555555558</v>
      </c>
      <c r="Z132" s="45">
        <f t="shared" si="53"/>
        <v>0.61904761904761907</v>
      </c>
      <c r="AA132" s="45">
        <f t="shared" si="54"/>
        <v>0.66666666666666663</v>
      </c>
      <c r="AB132" s="45">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5">
        <f>J133/C133</f>
        <v>0.13262110885982686</v>
      </c>
      <c r="R133" s="45">
        <f t="shared" ref="R133:U133" si="61">K133/D133</f>
        <v>0.13717498968221215</v>
      </c>
      <c r="S133" s="45">
        <f t="shared" si="61"/>
        <v>0.13849789915966387</v>
      </c>
      <c r="T133" s="45">
        <f t="shared" si="61"/>
        <v>0.13353720693170235</v>
      </c>
      <c r="U133" s="45">
        <f t="shared" si="61"/>
        <v>0.11995677233429394</v>
      </c>
      <c r="W133" s="2" t="s">
        <v>2</v>
      </c>
      <c r="X133" s="45">
        <f>Q133+Q151</f>
        <v>0.20550132007122246</v>
      </c>
      <c r="Y133" s="45">
        <f t="shared" ref="Y133:AB133" si="62">R133+R151</f>
        <v>0.19794676021461</v>
      </c>
      <c r="Z133" s="45">
        <f t="shared" si="62"/>
        <v>0.18897058823529411</v>
      </c>
      <c r="AA133" s="45">
        <f t="shared" si="62"/>
        <v>0.1735474006116208</v>
      </c>
      <c r="AB133" s="45">
        <f t="shared" si="62"/>
        <v>0.1451729106628242</v>
      </c>
    </row>
    <row r="135" spans="2:28" x14ac:dyDescent="0.25">
      <c r="I135" s="95" t="s">
        <v>218</v>
      </c>
      <c r="J135" s="95"/>
      <c r="K135" s="95"/>
      <c r="L135" s="95"/>
      <c r="M135" s="95"/>
      <c r="N135" s="95"/>
      <c r="P135" s="95" t="s">
        <v>218</v>
      </c>
      <c r="Q135" s="95"/>
      <c r="R135" s="95"/>
      <c r="S135" s="95"/>
      <c r="T135" s="95"/>
      <c r="U135" s="95"/>
      <c r="W135" s="95" t="s">
        <v>237</v>
      </c>
      <c r="X135" s="95"/>
      <c r="Y135" s="95"/>
      <c r="Z135" s="95"/>
      <c r="AA135" s="95"/>
      <c r="AB135" s="95"/>
    </row>
    <row r="136" spans="2:28" x14ac:dyDescent="0.25">
      <c r="I136" s="102" t="s">
        <v>170</v>
      </c>
      <c r="J136" s="117" t="s">
        <v>23</v>
      </c>
      <c r="K136" s="117"/>
      <c r="L136" s="117"/>
      <c r="M136" s="117"/>
      <c r="N136" s="117"/>
      <c r="P136" s="102" t="s">
        <v>170</v>
      </c>
      <c r="Q136" s="117" t="s">
        <v>23</v>
      </c>
      <c r="R136" s="117"/>
      <c r="S136" s="117"/>
      <c r="T136" s="117"/>
      <c r="U136" s="117"/>
      <c r="W136" s="102" t="s">
        <v>170</v>
      </c>
      <c r="X136" s="117" t="s">
        <v>23</v>
      </c>
      <c r="Y136" s="117"/>
      <c r="Z136" s="117"/>
      <c r="AA136" s="117"/>
      <c r="AB136" s="117"/>
    </row>
    <row r="137" spans="2:28" x14ac:dyDescent="0.25">
      <c r="I137" s="102"/>
      <c r="J137" s="2">
        <v>4</v>
      </c>
      <c r="K137" s="2">
        <v>6</v>
      </c>
      <c r="L137" s="2">
        <v>8</v>
      </c>
      <c r="M137" s="2">
        <v>10</v>
      </c>
      <c r="N137" s="2">
        <v>12</v>
      </c>
      <c r="P137" s="102"/>
      <c r="Q137" s="2">
        <v>4</v>
      </c>
      <c r="R137" s="2">
        <v>6</v>
      </c>
      <c r="S137" s="2">
        <v>8</v>
      </c>
      <c r="T137" s="2">
        <v>10</v>
      </c>
      <c r="U137" s="2">
        <v>12</v>
      </c>
      <c r="W137" s="102"/>
      <c r="X137" s="2">
        <v>4</v>
      </c>
      <c r="Y137" s="2">
        <v>6</v>
      </c>
      <c r="Z137" s="2">
        <v>8</v>
      </c>
      <c r="AA137" s="2">
        <v>10</v>
      </c>
      <c r="AB137" s="2">
        <v>12</v>
      </c>
    </row>
    <row r="138" spans="2:28" x14ac:dyDescent="0.25">
      <c r="I138" s="2">
        <v>4</v>
      </c>
      <c r="J138" s="4">
        <v>142</v>
      </c>
      <c r="K138" s="4">
        <v>22</v>
      </c>
      <c r="L138" s="4">
        <v>1</v>
      </c>
      <c r="M138" s="4">
        <v>0</v>
      </c>
      <c r="N138" s="4">
        <v>0</v>
      </c>
      <c r="P138" s="2">
        <v>4</v>
      </c>
      <c r="Q138" s="45">
        <f t="shared" ref="Q138:Q150" si="63">J138/C120</f>
        <v>3.8808417600437281E-2</v>
      </c>
      <c r="R138" s="45">
        <f t="shared" ref="R138:R150" si="64">K138/D120</f>
        <v>3.1161473087818695E-2</v>
      </c>
      <c r="S138" s="45">
        <f t="shared" ref="S138:S150" si="65">L138/E120</f>
        <v>6.0975609756097563E-3</v>
      </c>
      <c r="T138" s="45">
        <f t="shared" ref="T138:T150" si="66">M138/F120</f>
        <v>0</v>
      </c>
      <c r="U138" s="45">
        <f t="shared" ref="U138:U150" si="67">N138/G120</f>
        <v>0</v>
      </c>
      <c r="W138" s="2">
        <v>4</v>
      </c>
      <c r="X138" s="45">
        <f>Q120/(Q138+Q120)</f>
        <v>0.4836363636363637</v>
      </c>
      <c r="Y138" s="45">
        <f t="shared" ref="Y138:AB151" si="68">R120/(R138+R120)</f>
        <v>0.3888888888888889</v>
      </c>
      <c r="Z138" s="45">
        <f t="shared" si="68"/>
        <v>0.8</v>
      </c>
      <c r="AA138" s="45">
        <f t="shared" si="68"/>
        <v>1</v>
      </c>
      <c r="AB138" s="45" t="e">
        <f t="shared" si="68"/>
        <v>#DIV/0!</v>
      </c>
    </row>
    <row r="139" spans="2:28" x14ac:dyDescent="0.25">
      <c r="I139" s="2">
        <v>3</v>
      </c>
      <c r="J139" s="4">
        <v>222</v>
      </c>
      <c r="K139" s="4">
        <v>39</v>
      </c>
      <c r="L139" s="4">
        <v>8</v>
      </c>
      <c r="M139" s="4">
        <v>1</v>
      </c>
      <c r="N139" s="4">
        <v>0</v>
      </c>
      <c r="P139" s="2">
        <v>3</v>
      </c>
      <c r="Q139" s="45">
        <f t="shared" si="63"/>
        <v>4.6727004841086085E-2</v>
      </c>
      <c r="R139" s="45">
        <f t="shared" si="64"/>
        <v>2.9953917050691243E-2</v>
      </c>
      <c r="S139" s="45">
        <f t="shared" si="65"/>
        <v>2.6058631921824105E-2</v>
      </c>
      <c r="T139" s="45">
        <f t="shared" si="66"/>
        <v>1.4925373134328358E-2</v>
      </c>
      <c r="U139" s="45">
        <f t="shared" si="67"/>
        <v>0</v>
      </c>
      <c r="W139" s="2">
        <v>3</v>
      </c>
      <c r="X139" s="45">
        <f t="shared" ref="X139:X151" si="69">Q121/(Q139+Q121)</f>
        <v>0.44360902255639101</v>
      </c>
      <c r="Y139" s="45">
        <f t="shared" si="68"/>
        <v>0.41791044776119401</v>
      </c>
      <c r="Z139" s="45">
        <f t="shared" si="68"/>
        <v>0.27272727272727271</v>
      </c>
      <c r="AA139" s="45">
        <f t="shared" si="68"/>
        <v>0.66666666666666674</v>
      </c>
      <c r="AB139" s="45" t="e">
        <f t="shared" si="68"/>
        <v>#DIV/0!</v>
      </c>
    </row>
    <row r="140" spans="2:28" x14ac:dyDescent="0.25">
      <c r="I140" s="2">
        <v>3.32</v>
      </c>
      <c r="J140" s="4">
        <v>419</v>
      </c>
      <c r="K140" s="4">
        <v>90</v>
      </c>
      <c r="L140" s="4">
        <v>19</v>
      </c>
      <c r="M140" s="4">
        <v>0</v>
      </c>
      <c r="N140" s="4">
        <v>0</v>
      </c>
      <c r="P140" s="2">
        <v>3.32</v>
      </c>
      <c r="Q140" s="45">
        <f t="shared" si="63"/>
        <v>7.0610043815301657E-2</v>
      </c>
      <c r="R140" s="45">
        <f t="shared" si="64"/>
        <v>4.1705282669138088E-2</v>
      </c>
      <c r="S140" s="45">
        <f t="shared" si="65"/>
        <v>3.3158813263525308E-2</v>
      </c>
      <c r="T140" s="45">
        <f t="shared" si="66"/>
        <v>0</v>
      </c>
      <c r="U140" s="45">
        <f t="shared" si="67"/>
        <v>0</v>
      </c>
      <c r="W140" s="2">
        <v>3.32</v>
      </c>
      <c r="X140" s="45">
        <f t="shared" si="69"/>
        <v>0.39971346704871064</v>
      </c>
      <c r="Y140" s="45">
        <f t="shared" si="68"/>
        <v>0.45783132530120479</v>
      </c>
      <c r="Z140" s="45">
        <f t="shared" si="68"/>
        <v>0.3214285714285714</v>
      </c>
      <c r="AA140" s="45" t="e">
        <f t="shared" si="68"/>
        <v>#DIV/0!</v>
      </c>
      <c r="AB140" s="45" t="e">
        <f t="shared" si="68"/>
        <v>#DIV/0!</v>
      </c>
    </row>
    <row r="141" spans="2:28" x14ac:dyDescent="0.25">
      <c r="I141" s="2">
        <v>3.52</v>
      </c>
      <c r="J141" s="4">
        <v>501</v>
      </c>
      <c r="K141" s="4">
        <v>123</v>
      </c>
      <c r="L141" s="4">
        <v>20</v>
      </c>
      <c r="M141" s="4">
        <v>5</v>
      </c>
      <c r="N141" s="4">
        <v>0</v>
      </c>
      <c r="P141" s="2">
        <v>3.52</v>
      </c>
      <c r="Q141" s="45">
        <f t="shared" si="63"/>
        <v>6.3241605655137589E-2</v>
      </c>
      <c r="R141" s="45">
        <f t="shared" si="64"/>
        <v>4.7934528448947779E-2</v>
      </c>
      <c r="S141" s="45">
        <f t="shared" si="65"/>
        <v>3.2414910858995137E-2</v>
      </c>
      <c r="T141" s="45">
        <f t="shared" si="66"/>
        <v>0.04</v>
      </c>
      <c r="U141" s="45">
        <f t="shared" si="67"/>
        <v>0</v>
      </c>
      <c r="W141" s="2">
        <v>3.52</v>
      </c>
      <c r="X141" s="45">
        <f t="shared" si="69"/>
        <v>0.57828282828282829</v>
      </c>
      <c r="Y141" s="45">
        <f t="shared" si="68"/>
        <v>0.50800000000000001</v>
      </c>
      <c r="Z141" s="45">
        <f t="shared" si="68"/>
        <v>0.56521739130434778</v>
      </c>
      <c r="AA141" s="45">
        <f t="shared" si="68"/>
        <v>0.16666666666666666</v>
      </c>
      <c r="AB141" s="45" t="e">
        <f t="shared" si="68"/>
        <v>#DIV/0!</v>
      </c>
    </row>
    <row r="142" spans="2:28" x14ac:dyDescent="0.25">
      <c r="I142" s="2">
        <v>2</v>
      </c>
      <c r="J142" s="4">
        <v>1289</v>
      </c>
      <c r="K142" s="4">
        <v>468</v>
      </c>
      <c r="L142" s="4">
        <v>135</v>
      </c>
      <c r="M142" s="4">
        <v>31</v>
      </c>
      <c r="N142" s="4">
        <v>6</v>
      </c>
      <c r="P142" s="2">
        <v>2</v>
      </c>
      <c r="Q142" s="45">
        <f t="shared" si="63"/>
        <v>8.4591153694710597E-2</v>
      </c>
      <c r="R142" s="45">
        <f t="shared" si="64"/>
        <v>5.9413482290212011E-2</v>
      </c>
      <c r="S142" s="45">
        <f t="shared" si="65"/>
        <v>4.7535211267605633E-2</v>
      </c>
      <c r="T142" s="45">
        <f t="shared" si="66"/>
        <v>3.7125748502994015E-2</v>
      </c>
      <c r="U142" s="45">
        <f t="shared" si="67"/>
        <v>2.8169014084507043E-2</v>
      </c>
      <c r="W142" s="2">
        <v>2</v>
      </c>
      <c r="X142" s="45">
        <f t="shared" si="69"/>
        <v>0.50384911470361815</v>
      </c>
      <c r="Y142" s="45">
        <f t="shared" si="68"/>
        <v>0.51552795031055898</v>
      </c>
      <c r="Z142" s="45">
        <f t="shared" si="68"/>
        <v>0.45344129554655876</v>
      </c>
      <c r="AA142" s="45">
        <f t="shared" si="68"/>
        <v>0.41509433962264153</v>
      </c>
      <c r="AB142" s="45">
        <f t="shared" si="68"/>
        <v>0.33333333333333337</v>
      </c>
    </row>
    <row r="143" spans="2:28" x14ac:dyDescent="0.25">
      <c r="I143" s="2">
        <v>2.2400000000000002</v>
      </c>
      <c r="J143" s="4">
        <v>748</v>
      </c>
      <c r="K143" s="4">
        <v>457</v>
      </c>
      <c r="L143" s="4">
        <v>175</v>
      </c>
      <c r="M143" s="4">
        <v>35</v>
      </c>
      <c r="N143" s="4">
        <v>6</v>
      </c>
      <c r="P143" s="2">
        <v>2.2400000000000002</v>
      </c>
      <c r="Q143" s="45">
        <f t="shared" si="63"/>
        <v>8.9206917113893863E-2</v>
      </c>
      <c r="R143" s="45">
        <f t="shared" si="64"/>
        <v>7.4868938401048496E-2</v>
      </c>
      <c r="S143" s="45">
        <f t="shared" si="65"/>
        <v>5.9181602975989178E-2</v>
      </c>
      <c r="T143" s="45">
        <f t="shared" si="66"/>
        <v>3.4965034965034968E-2</v>
      </c>
      <c r="U143" s="45">
        <f t="shared" si="67"/>
        <v>2.5104602510460251E-2</v>
      </c>
      <c r="W143" s="2">
        <v>2.2400000000000002</v>
      </c>
      <c r="X143" s="45">
        <f t="shared" si="69"/>
        <v>0.60149174214171541</v>
      </c>
      <c r="Y143" s="45">
        <f t="shared" si="68"/>
        <v>0.56600189933523271</v>
      </c>
      <c r="Z143" s="45">
        <f t="shared" si="68"/>
        <v>0.5489690721649485</v>
      </c>
      <c r="AA143" s="45">
        <f t="shared" si="68"/>
        <v>0.58333333333333337</v>
      </c>
      <c r="AB143" s="45">
        <f t="shared" si="68"/>
        <v>0.39999999999999997</v>
      </c>
    </row>
    <row r="144" spans="2:28" x14ac:dyDescent="0.25">
      <c r="I144" s="2">
        <v>2.4</v>
      </c>
      <c r="J144" s="4">
        <v>382</v>
      </c>
      <c r="K144" s="4">
        <v>201</v>
      </c>
      <c r="L144" s="4">
        <v>80</v>
      </c>
      <c r="M144" s="4">
        <v>18</v>
      </c>
      <c r="N144" s="4">
        <v>1</v>
      </c>
      <c r="P144" s="2">
        <v>2.4</v>
      </c>
      <c r="Q144" s="45">
        <f t="shared" si="63"/>
        <v>6.5478231059307501E-2</v>
      </c>
      <c r="R144" s="45">
        <f t="shared" si="64"/>
        <v>6.0053779504033462E-2</v>
      </c>
      <c r="S144" s="45">
        <f t="shared" si="65"/>
        <v>5.9970014992503748E-2</v>
      </c>
      <c r="T144" s="45">
        <f t="shared" si="66"/>
        <v>4.3689320388349516E-2</v>
      </c>
      <c r="U144" s="45">
        <f t="shared" si="67"/>
        <v>9.5238095238095247E-3</v>
      </c>
      <c r="W144" s="2">
        <v>2.4</v>
      </c>
      <c r="X144" s="45">
        <f t="shared" si="69"/>
        <v>0.74884944115713337</v>
      </c>
      <c r="Y144" s="45">
        <f t="shared" si="68"/>
        <v>0.69728915662650603</v>
      </c>
      <c r="Z144" s="45">
        <f t="shared" si="68"/>
        <v>0.6097560975609756</v>
      </c>
      <c r="AA144" s="45">
        <f t="shared" si="68"/>
        <v>0.6</v>
      </c>
      <c r="AB144" s="45">
        <f t="shared" si="68"/>
        <v>0.66666666666666663</v>
      </c>
    </row>
    <row r="145" spans="2:28" x14ac:dyDescent="0.25">
      <c r="I145" s="2">
        <v>1</v>
      </c>
      <c r="J145" s="4">
        <v>776</v>
      </c>
      <c r="K145" s="4">
        <v>583</v>
      </c>
      <c r="L145" s="4">
        <v>270</v>
      </c>
      <c r="M145" s="4">
        <v>96</v>
      </c>
      <c r="N145" s="4">
        <v>25</v>
      </c>
      <c r="P145" s="2">
        <v>1</v>
      </c>
      <c r="Q145" s="45">
        <f t="shared" si="63"/>
        <v>9.1812588736393752E-2</v>
      </c>
      <c r="R145" s="45">
        <f t="shared" si="64"/>
        <v>7.0393624728326484E-2</v>
      </c>
      <c r="S145" s="45">
        <f t="shared" si="65"/>
        <v>5.3677932405566599E-2</v>
      </c>
      <c r="T145" s="45">
        <f t="shared" si="66"/>
        <v>4.1848299912816043E-2</v>
      </c>
      <c r="U145" s="45">
        <f t="shared" si="67"/>
        <v>3.0193236714975844E-2</v>
      </c>
      <c r="W145" s="2">
        <v>1</v>
      </c>
      <c r="X145" s="45">
        <f t="shared" si="69"/>
        <v>0.7077212806026365</v>
      </c>
      <c r="Y145" s="45">
        <f t="shared" si="68"/>
        <v>0.70951669157947184</v>
      </c>
      <c r="Z145" s="45">
        <f t="shared" si="68"/>
        <v>0.7172774869109948</v>
      </c>
      <c r="AA145" s="45">
        <f t="shared" si="68"/>
        <v>0.72334293948126804</v>
      </c>
      <c r="AB145" s="45">
        <f t="shared" si="68"/>
        <v>0.67105263157894735</v>
      </c>
    </row>
    <row r="146" spans="2:28" x14ac:dyDescent="0.25">
      <c r="I146" s="2">
        <v>1.1599999999999999</v>
      </c>
      <c r="J146" s="4">
        <v>210</v>
      </c>
      <c r="K146" s="4">
        <v>294</v>
      </c>
      <c r="L146" s="4">
        <v>201</v>
      </c>
      <c r="M146" s="4">
        <v>101</v>
      </c>
      <c r="N146" s="4">
        <v>24</v>
      </c>
      <c r="P146" s="2">
        <v>1.1599999999999999</v>
      </c>
      <c r="Q146" s="45">
        <f t="shared" si="63"/>
        <v>6.6518847006651879E-2</v>
      </c>
      <c r="R146" s="45">
        <f t="shared" si="64"/>
        <v>7.2413793103448282E-2</v>
      </c>
      <c r="S146" s="45">
        <f t="shared" si="65"/>
        <v>6.2989658414290189E-2</v>
      </c>
      <c r="T146" s="45">
        <f t="shared" si="66"/>
        <v>6.0515278609946078E-2</v>
      </c>
      <c r="U146" s="45">
        <f t="shared" si="67"/>
        <v>3.519061583577713E-2</v>
      </c>
      <c r="W146" s="2">
        <v>1.1599999999999999</v>
      </c>
      <c r="X146" s="45">
        <f t="shared" si="69"/>
        <v>0.83821263482280428</v>
      </c>
      <c r="Y146" s="45">
        <f t="shared" si="68"/>
        <v>0.79104477611940305</v>
      </c>
      <c r="Z146" s="45">
        <f t="shared" si="68"/>
        <v>0.77415730337078648</v>
      </c>
      <c r="AA146" s="45">
        <f t="shared" si="68"/>
        <v>0.71787709497206709</v>
      </c>
      <c r="AB146" s="45">
        <f t="shared" si="68"/>
        <v>0.77981651376146788</v>
      </c>
    </row>
    <row r="147" spans="2:28" x14ac:dyDescent="0.25">
      <c r="I147" s="2">
        <v>1.24</v>
      </c>
      <c r="J147" s="4">
        <v>55</v>
      </c>
      <c r="K147" s="4">
        <v>63</v>
      </c>
      <c r="L147" s="4">
        <v>43</v>
      </c>
      <c r="M147" s="4">
        <v>22</v>
      </c>
      <c r="N147" s="4">
        <v>7</v>
      </c>
      <c r="P147" s="2">
        <v>1.24</v>
      </c>
      <c r="Q147" s="45">
        <f t="shared" si="63"/>
        <v>3.9970930232558141E-2</v>
      </c>
      <c r="R147" s="45">
        <f t="shared" si="64"/>
        <v>3.9923954372623575E-2</v>
      </c>
      <c r="S147" s="45">
        <f t="shared" si="65"/>
        <v>3.6502546689303902E-2</v>
      </c>
      <c r="T147" s="45">
        <f t="shared" si="66"/>
        <v>3.826086956521739E-2</v>
      </c>
      <c r="U147" s="45">
        <f t="shared" si="67"/>
        <v>3.2110091743119268E-2</v>
      </c>
      <c r="W147" s="2">
        <v>1.24</v>
      </c>
      <c r="X147" s="45">
        <f t="shared" si="69"/>
        <v>0.91085899513776336</v>
      </c>
      <c r="Y147" s="45">
        <f t="shared" si="68"/>
        <v>0.8992</v>
      </c>
      <c r="Z147" s="45">
        <f t="shared" si="68"/>
        <v>0.88860103626942999</v>
      </c>
      <c r="AA147" s="45">
        <f t="shared" si="68"/>
        <v>0.84397163120567376</v>
      </c>
      <c r="AB147" s="45">
        <f t="shared" si="68"/>
        <v>0.84090909090909094</v>
      </c>
    </row>
    <row r="148" spans="2:28" x14ac:dyDescent="0.25">
      <c r="I148" s="2">
        <v>0</v>
      </c>
      <c r="J148" s="4">
        <v>4</v>
      </c>
      <c r="K148" s="4">
        <v>13</v>
      </c>
      <c r="L148" s="4">
        <v>7</v>
      </c>
      <c r="M148" s="4">
        <v>5</v>
      </c>
      <c r="N148" s="4">
        <v>0</v>
      </c>
      <c r="P148" s="2">
        <v>0</v>
      </c>
      <c r="Q148" s="45">
        <f t="shared" si="63"/>
        <v>1.1764705882352941E-2</v>
      </c>
      <c r="R148" s="45">
        <f t="shared" si="64"/>
        <v>2.3131672597864767E-2</v>
      </c>
      <c r="S148" s="45">
        <f t="shared" si="65"/>
        <v>1.2411347517730497E-2</v>
      </c>
      <c r="T148" s="45">
        <f t="shared" si="66"/>
        <v>1.1547344110854504E-2</v>
      </c>
      <c r="U148" s="45">
        <f t="shared" si="67"/>
        <v>0</v>
      </c>
      <c r="W148" s="2">
        <v>0</v>
      </c>
      <c r="X148" s="45">
        <f t="shared" si="69"/>
        <v>0.97883597883597895</v>
      </c>
      <c r="Y148" s="45">
        <f t="shared" si="68"/>
        <v>0.95167286245353166</v>
      </c>
      <c r="Z148" s="45">
        <f t="shared" si="68"/>
        <v>0.97142857142857142</v>
      </c>
      <c r="AA148" s="45">
        <f t="shared" si="68"/>
        <v>0.97023809523809523</v>
      </c>
      <c r="AB148" s="45">
        <f t="shared" si="68"/>
        <v>1</v>
      </c>
    </row>
    <row r="149" spans="2:28" x14ac:dyDescent="0.25">
      <c r="I149" s="2">
        <v>0.5</v>
      </c>
      <c r="J149" s="4">
        <v>0</v>
      </c>
      <c r="K149" s="4">
        <v>3</v>
      </c>
      <c r="L149" s="4">
        <v>2</v>
      </c>
      <c r="M149" s="4">
        <v>0</v>
      </c>
      <c r="N149" s="4">
        <v>1</v>
      </c>
      <c r="P149" s="2">
        <v>0.5</v>
      </c>
      <c r="Q149" s="45">
        <f t="shared" si="63"/>
        <v>0</v>
      </c>
      <c r="R149" s="45">
        <f t="shared" si="64"/>
        <v>1.3824884792626729E-2</v>
      </c>
      <c r="S149" s="45">
        <f t="shared" si="65"/>
        <v>7.575757575757576E-3</v>
      </c>
      <c r="T149" s="45">
        <f t="shared" si="66"/>
        <v>0</v>
      </c>
      <c r="U149" s="45">
        <f t="shared" si="67"/>
        <v>6.9444444444444441E-3</v>
      </c>
      <c r="W149" s="2">
        <v>0.5</v>
      </c>
      <c r="X149" s="45">
        <f t="shared" si="69"/>
        <v>1</v>
      </c>
      <c r="Y149" s="45">
        <f t="shared" si="68"/>
        <v>0.98113207547169801</v>
      </c>
      <c r="Z149" s="45">
        <f t="shared" si="68"/>
        <v>0.98882681564245811</v>
      </c>
      <c r="AA149" s="45">
        <f t="shared" si="68"/>
        <v>1</v>
      </c>
      <c r="AB149" s="45">
        <f t="shared" si="68"/>
        <v>0.98611111111111116</v>
      </c>
    </row>
    <row r="150" spans="2:28" x14ac:dyDescent="0.25">
      <c r="I150" s="2">
        <v>0.9</v>
      </c>
      <c r="J150" s="4">
        <v>0</v>
      </c>
      <c r="K150" s="4">
        <v>0</v>
      </c>
      <c r="L150" s="4">
        <v>0</v>
      </c>
      <c r="M150" s="4">
        <v>0</v>
      </c>
      <c r="N150" s="4">
        <v>0</v>
      </c>
      <c r="P150" s="2">
        <v>0.9</v>
      </c>
      <c r="Q150" s="45">
        <f t="shared" si="63"/>
        <v>0</v>
      </c>
      <c r="R150" s="45">
        <f t="shared" si="64"/>
        <v>0</v>
      </c>
      <c r="S150" s="45">
        <f t="shared" si="65"/>
        <v>0</v>
      </c>
      <c r="T150" s="45">
        <f t="shared" si="66"/>
        <v>0</v>
      </c>
      <c r="U150" s="45">
        <f t="shared" si="67"/>
        <v>0</v>
      </c>
      <c r="W150" s="2">
        <v>0.9</v>
      </c>
      <c r="X150" s="45">
        <f t="shared" si="69"/>
        <v>1</v>
      </c>
      <c r="Y150" s="45">
        <f t="shared" si="68"/>
        <v>1</v>
      </c>
      <c r="Z150" s="45">
        <f t="shared" si="68"/>
        <v>1</v>
      </c>
      <c r="AA150" s="45">
        <f t="shared" si="68"/>
        <v>1</v>
      </c>
      <c r="AB150" s="45">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5">
        <f>J151/C133</f>
        <v>7.2880211211395596E-2</v>
      </c>
      <c r="R151" s="45">
        <f t="shared" ref="R151:U151" si="74">K151/D133</f>
        <v>6.0771770532397851E-2</v>
      </c>
      <c r="S151" s="45">
        <f t="shared" si="74"/>
        <v>5.0472689075630253E-2</v>
      </c>
      <c r="T151" s="45">
        <f t="shared" si="74"/>
        <v>4.0010193679918447E-2</v>
      </c>
      <c r="U151" s="45">
        <f t="shared" si="74"/>
        <v>2.5216138328530261E-2</v>
      </c>
      <c r="W151" s="2" t="s">
        <v>2</v>
      </c>
      <c r="X151" s="45">
        <f t="shared" si="69"/>
        <v>0.64535404840155364</v>
      </c>
      <c r="Y151" s="45">
        <f t="shared" si="68"/>
        <v>0.69298931456867352</v>
      </c>
      <c r="Z151" s="45">
        <f t="shared" si="68"/>
        <v>0.73290717065036137</v>
      </c>
      <c r="AA151" s="45">
        <f t="shared" si="68"/>
        <v>0.76945668135095446</v>
      </c>
      <c r="AB151" s="45">
        <f t="shared" si="68"/>
        <v>0.82630272952853601</v>
      </c>
    </row>
    <row r="154" spans="2:28" x14ac:dyDescent="0.25">
      <c r="B154" s="95" t="s">
        <v>222</v>
      </c>
      <c r="C154" s="95"/>
      <c r="D154" s="95"/>
      <c r="E154" s="95"/>
      <c r="F154" s="95"/>
      <c r="G154" s="95"/>
      <c r="I154" s="95" t="s">
        <v>217</v>
      </c>
      <c r="J154" s="95"/>
      <c r="K154" s="95"/>
      <c r="L154" s="95"/>
      <c r="M154" s="95"/>
      <c r="N154" s="95"/>
      <c r="P154" s="95" t="s">
        <v>217</v>
      </c>
      <c r="Q154" s="95"/>
      <c r="R154" s="95"/>
      <c r="S154" s="95"/>
      <c r="T154" s="95"/>
      <c r="U154" s="95"/>
      <c r="W154" s="95" t="s">
        <v>239</v>
      </c>
      <c r="X154" s="95"/>
      <c r="Y154" s="95"/>
      <c r="Z154" s="95"/>
      <c r="AA154" s="95"/>
      <c r="AB154" s="95"/>
    </row>
    <row r="155" spans="2:28" x14ac:dyDescent="0.25">
      <c r="B155" s="102" t="s">
        <v>170</v>
      </c>
      <c r="C155" s="117" t="s">
        <v>23</v>
      </c>
      <c r="D155" s="117"/>
      <c r="E155" s="117"/>
      <c r="F155" s="117"/>
      <c r="G155" s="117"/>
      <c r="I155" s="102" t="s">
        <v>170</v>
      </c>
      <c r="J155" s="117" t="s">
        <v>23</v>
      </c>
      <c r="K155" s="117"/>
      <c r="L155" s="117"/>
      <c r="M155" s="117"/>
      <c r="N155" s="117"/>
      <c r="P155" s="102" t="s">
        <v>170</v>
      </c>
      <c r="Q155" s="117" t="s">
        <v>23</v>
      </c>
      <c r="R155" s="117"/>
      <c r="S155" s="117"/>
      <c r="T155" s="117"/>
      <c r="U155" s="117"/>
      <c r="W155" s="102" t="s">
        <v>170</v>
      </c>
      <c r="X155" s="117" t="s">
        <v>23</v>
      </c>
      <c r="Y155" s="117"/>
      <c r="Z155" s="117"/>
      <c r="AA155" s="117"/>
      <c r="AB155" s="117"/>
    </row>
    <row r="156" spans="2:28" x14ac:dyDescent="0.25">
      <c r="B156" s="102"/>
      <c r="C156" s="2">
        <v>4</v>
      </c>
      <c r="D156" s="2">
        <v>6</v>
      </c>
      <c r="E156" s="2">
        <v>8</v>
      </c>
      <c r="F156" s="2">
        <v>10</v>
      </c>
      <c r="G156" s="2">
        <v>12</v>
      </c>
      <c r="I156" s="102"/>
      <c r="J156" s="2">
        <v>4</v>
      </c>
      <c r="K156" s="2">
        <v>6</v>
      </c>
      <c r="L156" s="2">
        <v>8</v>
      </c>
      <c r="M156" s="2">
        <v>10</v>
      </c>
      <c r="N156" s="2">
        <v>12</v>
      </c>
      <c r="P156" s="102"/>
      <c r="Q156" s="2">
        <v>4</v>
      </c>
      <c r="R156" s="2">
        <v>6</v>
      </c>
      <c r="S156" s="2">
        <v>8</v>
      </c>
      <c r="T156" s="2">
        <v>10</v>
      </c>
      <c r="U156" s="2">
        <v>12</v>
      </c>
      <c r="W156" s="102"/>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5">
        <f t="shared" ref="Q157:Q169" si="75">J157/C157</f>
        <v>2.5878003696857672E-2</v>
      </c>
      <c r="R157" s="45">
        <f t="shared" ref="R157:R169" si="76">K157/D157</f>
        <v>1.3698630136986301E-2</v>
      </c>
      <c r="S157" s="45">
        <f t="shared" ref="S157:S169" si="77">L157/E157</f>
        <v>8.7209302325581394E-3</v>
      </c>
      <c r="T157" s="45">
        <f t="shared" ref="T157:T169" si="78">M157/F157</f>
        <v>4.7393364928909956E-3</v>
      </c>
      <c r="U157" s="45">
        <f t="shared" ref="U157:U169" si="79">N157/G157</f>
        <v>0</v>
      </c>
      <c r="W157" s="2">
        <v>4</v>
      </c>
      <c r="X157" s="45">
        <f t="shared" ref="X157:X169" si="80">Q157+Q175</f>
        <v>4.6210720887245843E-2</v>
      </c>
      <c r="Y157" s="45">
        <f t="shared" ref="Y157:Y169" si="81">R157+R175</f>
        <v>1.8264840182648401E-2</v>
      </c>
      <c r="Z157" s="45">
        <f t="shared" ref="Z157:Z169" si="82">S157+S175</f>
        <v>1.1627906976744186E-2</v>
      </c>
      <c r="AA157" s="45">
        <f t="shared" ref="AA157:AA169" si="83">T157+T175</f>
        <v>4.7393364928909956E-3</v>
      </c>
      <c r="AB157" s="45">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5">
        <f t="shared" si="75"/>
        <v>2.5809479117785077E-2</v>
      </c>
      <c r="R158" s="45">
        <f t="shared" si="76"/>
        <v>1.2072434607645875E-2</v>
      </c>
      <c r="S158" s="45">
        <f t="shared" si="77"/>
        <v>7.1258907363420431E-3</v>
      </c>
      <c r="T158" s="45">
        <f t="shared" si="78"/>
        <v>5.3475935828877002E-3</v>
      </c>
      <c r="U158" s="45">
        <f t="shared" si="79"/>
        <v>0</v>
      </c>
      <c r="W158" s="2">
        <v>3</v>
      </c>
      <c r="X158" s="45">
        <f t="shared" si="80"/>
        <v>5.8188643829188175E-2</v>
      </c>
      <c r="Y158" s="45">
        <f t="shared" si="81"/>
        <v>3.5211267605633798E-2</v>
      </c>
      <c r="Z158" s="45">
        <f t="shared" si="82"/>
        <v>2.3752969121140142E-2</v>
      </c>
      <c r="AA158" s="45">
        <f t="shared" si="83"/>
        <v>1.06951871657754E-2</v>
      </c>
      <c r="AB158" s="45">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5">
        <f t="shared" si="75"/>
        <v>3.5939236754353461E-2</v>
      </c>
      <c r="R159" s="45">
        <f t="shared" si="76"/>
        <v>2.4005053695514846E-2</v>
      </c>
      <c r="S159" s="45">
        <f t="shared" si="77"/>
        <v>6.993006993006993E-3</v>
      </c>
      <c r="T159" s="45">
        <f t="shared" si="78"/>
        <v>3.5460992907801418E-3</v>
      </c>
      <c r="U159" s="45">
        <f t="shared" si="79"/>
        <v>0</v>
      </c>
      <c r="W159" s="2">
        <v>3.32</v>
      </c>
      <c r="X159" s="45">
        <f t="shared" si="80"/>
        <v>8.9662838088180805E-2</v>
      </c>
      <c r="Y159" s="45">
        <f t="shared" si="81"/>
        <v>5.4958938723941884E-2</v>
      </c>
      <c r="Z159" s="45">
        <f t="shared" si="82"/>
        <v>1.9580419580419582E-2</v>
      </c>
      <c r="AA159" s="45">
        <f t="shared" si="83"/>
        <v>1.7730496453900707E-2</v>
      </c>
      <c r="AB159" s="45">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5">
        <f t="shared" si="75"/>
        <v>6.4297800338409469E-2</v>
      </c>
      <c r="R160" s="45">
        <f t="shared" si="76"/>
        <v>3.6661842739990354E-2</v>
      </c>
      <c r="S160" s="45">
        <f t="shared" si="77"/>
        <v>1.9607843137254902E-2</v>
      </c>
      <c r="T160" s="45">
        <f t="shared" si="78"/>
        <v>1.1299435028248588E-2</v>
      </c>
      <c r="U160" s="45">
        <f t="shared" si="79"/>
        <v>0</v>
      </c>
      <c r="W160" s="2">
        <v>3.52</v>
      </c>
      <c r="X160" s="45">
        <f t="shared" si="80"/>
        <v>0.11477721376198532</v>
      </c>
      <c r="Y160" s="45">
        <f t="shared" si="81"/>
        <v>6.8499758803666183E-2</v>
      </c>
      <c r="Z160" s="45">
        <f t="shared" si="82"/>
        <v>4.0369088811995385E-2</v>
      </c>
      <c r="AA160" s="45">
        <f t="shared" si="83"/>
        <v>1.4124293785310734E-2</v>
      </c>
      <c r="AB160" s="45">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5">
        <f t="shared" si="75"/>
        <v>6.9326265866927042E-2</v>
      </c>
      <c r="R161" s="45">
        <f t="shared" si="76"/>
        <v>4.8456687686691008E-2</v>
      </c>
      <c r="S161" s="45">
        <f t="shared" si="77"/>
        <v>3.1105990783410139E-2</v>
      </c>
      <c r="T161" s="45">
        <f t="shared" si="78"/>
        <v>1.8308080808080808E-2</v>
      </c>
      <c r="U161" s="45">
        <f t="shared" si="79"/>
        <v>4.7169811320754715E-3</v>
      </c>
      <c r="W161" s="2">
        <v>2</v>
      </c>
      <c r="X161" s="45">
        <f t="shared" si="80"/>
        <v>0.13223601618077835</v>
      </c>
      <c r="Y161" s="45">
        <f t="shared" si="81"/>
        <v>9.2930633919681385E-2</v>
      </c>
      <c r="Z161" s="45">
        <f t="shared" si="82"/>
        <v>5.5011520737327194E-2</v>
      </c>
      <c r="AA161" s="45">
        <f t="shared" si="83"/>
        <v>3.2828282828282832E-2</v>
      </c>
      <c r="AB161" s="45">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5">
        <f t="shared" si="75"/>
        <v>0.10936733692986758</v>
      </c>
      <c r="R162" s="45">
        <f t="shared" si="76"/>
        <v>7.3377035314019873E-2</v>
      </c>
      <c r="S162" s="45">
        <f t="shared" si="77"/>
        <v>5.2743902439024389E-2</v>
      </c>
      <c r="T162" s="45">
        <f t="shared" si="78"/>
        <v>3.303684879288437E-2</v>
      </c>
      <c r="U162" s="45">
        <f t="shared" si="79"/>
        <v>1.40625E-2</v>
      </c>
      <c r="W162" s="2">
        <v>2.2400000000000002</v>
      </c>
      <c r="X162" s="45">
        <f t="shared" si="80"/>
        <v>0.18048062775870524</v>
      </c>
      <c r="Y162" s="45">
        <f t="shared" si="81"/>
        <v>0.13723831676887291</v>
      </c>
      <c r="Z162" s="45">
        <f t="shared" si="82"/>
        <v>9.7865853658536589E-2</v>
      </c>
      <c r="AA162" s="45">
        <f t="shared" si="83"/>
        <v>5.6543837357052096E-2</v>
      </c>
      <c r="AB162" s="45">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5">
        <f t="shared" si="75"/>
        <v>0.1601576495879613</v>
      </c>
      <c r="R163" s="45">
        <f t="shared" si="76"/>
        <v>0.11409142425387231</v>
      </c>
      <c r="S163" s="45">
        <f t="shared" si="77"/>
        <v>8.6580086580086577E-2</v>
      </c>
      <c r="T163" s="45">
        <f t="shared" si="78"/>
        <v>5.1724137931034482E-2</v>
      </c>
      <c r="U163" s="45">
        <f t="shared" si="79"/>
        <v>2.4937655860349128E-2</v>
      </c>
      <c r="W163" s="2">
        <v>2.4</v>
      </c>
      <c r="X163" s="45">
        <f t="shared" si="80"/>
        <v>0.22178430670010749</v>
      </c>
      <c r="Y163" s="45">
        <f t="shared" si="81"/>
        <v>0.15942576501700037</v>
      </c>
      <c r="Z163" s="45">
        <f t="shared" si="82"/>
        <v>0.12059369202226344</v>
      </c>
      <c r="AA163" s="45">
        <f t="shared" si="83"/>
        <v>7.6354679802955669E-2</v>
      </c>
      <c r="AB163" s="45">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5">
        <f t="shared" si="75"/>
        <v>0.19735621521335808</v>
      </c>
      <c r="R164" s="45">
        <f t="shared" si="76"/>
        <v>0.15046644598254588</v>
      </c>
      <c r="S164" s="45">
        <f t="shared" si="77"/>
        <v>0.11613632692618317</v>
      </c>
      <c r="T164" s="45">
        <f t="shared" si="78"/>
        <v>8.6407526615498886E-2</v>
      </c>
      <c r="U164" s="45">
        <f t="shared" si="79"/>
        <v>5.3656220322886992E-2</v>
      </c>
      <c r="W164" s="2">
        <v>1</v>
      </c>
      <c r="X164" s="45">
        <f t="shared" si="80"/>
        <v>0.27110389610389612</v>
      </c>
      <c r="Y164" s="45">
        <f t="shared" si="81"/>
        <v>0.20643996388805297</v>
      </c>
      <c r="Z164" s="45">
        <f t="shared" si="82"/>
        <v>0.16297851720239057</v>
      </c>
      <c r="AA164" s="45">
        <f t="shared" si="83"/>
        <v>0.12379301807378064</v>
      </c>
      <c r="AB164" s="45">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5">
        <f t="shared" si="75"/>
        <v>0.29981143934632309</v>
      </c>
      <c r="R165" s="45">
        <f t="shared" si="76"/>
        <v>0.24044875682231656</v>
      </c>
      <c r="S165" s="45">
        <f t="shared" si="77"/>
        <v>0.19170433395373571</v>
      </c>
      <c r="T165" s="45">
        <f t="shared" si="78"/>
        <v>0.14523396880415945</v>
      </c>
      <c r="U165" s="45">
        <f t="shared" si="79"/>
        <v>9.986684420772303E-2</v>
      </c>
      <c r="W165" s="2">
        <v>1.1599999999999999</v>
      </c>
      <c r="X165" s="45">
        <f t="shared" si="80"/>
        <v>0.37586423632935262</v>
      </c>
      <c r="Y165" s="45">
        <f t="shared" si="81"/>
        <v>0.30109157064887809</v>
      </c>
      <c r="Z165" s="45">
        <f t="shared" si="82"/>
        <v>0.24886998138792873</v>
      </c>
      <c r="AA165" s="45">
        <f t="shared" si="83"/>
        <v>0.19341421143847487</v>
      </c>
      <c r="AB165" s="45">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5">
        <f t="shared" si="75"/>
        <v>0.39755351681957185</v>
      </c>
      <c r="R166" s="45">
        <f t="shared" si="76"/>
        <v>0.32871125611745516</v>
      </c>
      <c r="S166" s="45">
        <f t="shared" si="77"/>
        <v>0.25961538461538464</v>
      </c>
      <c r="T166" s="45">
        <f t="shared" si="78"/>
        <v>0.18945102260495156</v>
      </c>
      <c r="U166" s="45">
        <f t="shared" si="79"/>
        <v>0.12730627306273062</v>
      </c>
      <c r="W166" s="2">
        <v>1.24</v>
      </c>
      <c r="X166" s="45">
        <f t="shared" si="80"/>
        <v>0.43272171253822628</v>
      </c>
      <c r="Y166" s="45">
        <f t="shared" si="81"/>
        <v>0.35481239804241438</v>
      </c>
      <c r="Z166" s="45">
        <f t="shared" si="82"/>
        <v>0.29086538461538464</v>
      </c>
      <c r="AA166" s="45">
        <f t="shared" si="83"/>
        <v>0.20882669537136705</v>
      </c>
      <c r="AB166" s="45">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5">
        <f t="shared" si="75"/>
        <v>0.47368421052631576</v>
      </c>
      <c r="R167" s="45">
        <f t="shared" si="76"/>
        <v>0.40471092077087795</v>
      </c>
      <c r="S167" s="45">
        <f t="shared" si="77"/>
        <v>0.35834609494640124</v>
      </c>
      <c r="T167" s="45">
        <f t="shared" si="78"/>
        <v>0.31746031746031744</v>
      </c>
      <c r="U167" s="45">
        <f t="shared" si="79"/>
        <v>0.28973843058350102</v>
      </c>
      <c r="W167" s="2">
        <v>0</v>
      </c>
      <c r="X167" s="45">
        <f t="shared" si="80"/>
        <v>0.47953216374269003</v>
      </c>
      <c r="Y167" s="45">
        <f t="shared" si="81"/>
        <v>0.41541755888650966</v>
      </c>
      <c r="Z167" s="45">
        <f t="shared" si="82"/>
        <v>0.36753445635528331</v>
      </c>
      <c r="AA167" s="45">
        <f t="shared" si="83"/>
        <v>0.32222222222222219</v>
      </c>
      <c r="AB167" s="45">
        <f t="shared" si="84"/>
        <v>0.29577464788732394</v>
      </c>
    </row>
    <row r="168" spans="2:28" x14ac:dyDescent="0.25">
      <c r="B168" s="47">
        <v>0.5</v>
      </c>
      <c r="C168" s="4">
        <v>61</v>
      </c>
      <c r="D168" s="4">
        <v>191</v>
      </c>
      <c r="E168" s="4">
        <v>380</v>
      </c>
      <c r="F168" s="4">
        <v>416</v>
      </c>
      <c r="G168" s="4">
        <v>357</v>
      </c>
      <c r="I168" s="2">
        <v>0.5</v>
      </c>
      <c r="J168" s="4">
        <v>35</v>
      </c>
      <c r="K168" s="4">
        <v>121</v>
      </c>
      <c r="L168" s="4">
        <v>207</v>
      </c>
      <c r="M168" s="4">
        <v>220</v>
      </c>
      <c r="N168" s="4">
        <v>189</v>
      </c>
      <c r="P168" s="2">
        <v>0.5</v>
      </c>
      <c r="Q168" s="45">
        <f t="shared" si="75"/>
        <v>0.57377049180327866</v>
      </c>
      <c r="R168" s="45">
        <f t="shared" si="76"/>
        <v>0.63350785340314131</v>
      </c>
      <c r="S168" s="45">
        <f t="shared" si="77"/>
        <v>0.54473684210526319</v>
      </c>
      <c r="T168" s="45">
        <f t="shared" si="78"/>
        <v>0.52884615384615385</v>
      </c>
      <c r="U168" s="45">
        <f t="shared" si="79"/>
        <v>0.52941176470588236</v>
      </c>
      <c r="W168" s="2">
        <v>0.5</v>
      </c>
      <c r="X168" s="45">
        <f t="shared" si="80"/>
        <v>0.5901639344262295</v>
      </c>
      <c r="Y168" s="45">
        <f t="shared" si="81"/>
        <v>0.6387434554973821</v>
      </c>
      <c r="Z168" s="45">
        <f t="shared" si="82"/>
        <v>0.55263157894736847</v>
      </c>
      <c r="AA168" s="45">
        <f t="shared" si="83"/>
        <v>0.53125</v>
      </c>
      <c r="AB168" s="45">
        <f t="shared" si="84"/>
        <v>0.53221288515406162</v>
      </c>
    </row>
    <row r="169" spans="2:28" x14ac:dyDescent="0.25">
      <c r="B169" s="47">
        <v>0.9</v>
      </c>
      <c r="C169" s="4">
        <v>2</v>
      </c>
      <c r="D169" s="4">
        <v>15</v>
      </c>
      <c r="E169" s="4">
        <v>22</v>
      </c>
      <c r="F169" s="4">
        <v>32</v>
      </c>
      <c r="G169" s="4">
        <v>23</v>
      </c>
      <c r="I169" s="2">
        <v>0.9</v>
      </c>
      <c r="J169" s="4">
        <v>2</v>
      </c>
      <c r="K169" s="4">
        <v>9</v>
      </c>
      <c r="L169" s="4">
        <v>14</v>
      </c>
      <c r="M169" s="4">
        <v>19</v>
      </c>
      <c r="N169" s="4">
        <v>11</v>
      </c>
      <c r="P169" s="2">
        <v>0.9</v>
      </c>
      <c r="Q169" s="45">
        <f t="shared" si="75"/>
        <v>1</v>
      </c>
      <c r="R169" s="45">
        <f t="shared" si="76"/>
        <v>0.6</v>
      </c>
      <c r="S169" s="45">
        <f t="shared" si="77"/>
        <v>0.63636363636363635</v>
      </c>
      <c r="T169" s="45">
        <f t="shared" si="78"/>
        <v>0.59375</v>
      </c>
      <c r="U169" s="45">
        <f t="shared" si="79"/>
        <v>0.47826086956521741</v>
      </c>
      <c r="W169" s="2">
        <v>0.9</v>
      </c>
      <c r="X169" s="45">
        <f t="shared" si="80"/>
        <v>1</v>
      </c>
      <c r="Y169" s="45">
        <f t="shared" si="81"/>
        <v>0.6</v>
      </c>
      <c r="Z169" s="45">
        <f t="shared" si="82"/>
        <v>0.63636363636363635</v>
      </c>
      <c r="AA169" s="45">
        <f t="shared" si="83"/>
        <v>0.625</v>
      </c>
      <c r="AB169" s="45">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5">
        <f>J170/C170</f>
        <v>0.11411703646036071</v>
      </c>
      <c r="R170" s="45">
        <f t="shared" ref="R170" si="93">K170/D170</f>
        <v>0.11753731343283583</v>
      </c>
      <c r="S170" s="45">
        <f t="shared" ref="S170" si="94">L170/E170</f>
        <v>0.11614644551826216</v>
      </c>
      <c r="T170" s="45">
        <f t="shared" ref="T170" si="95">M170/F170</f>
        <v>0.10857552924291353</v>
      </c>
      <c r="U170" s="45">
        <f t="shared" ref="U170" si="96">N170/G170</f>
        <v>9.6462133775566616E-2</v>
      </c>
      <c r="W170" s="2" t="s">
        <v>2</v>
      </c>
      <c r="X170" s="45">
        <f>Q170+Q188</f>
        <v>0.17260282859737902</v>
      </c>
      <c r="Y170" s="45">
        <f t="shared" ref="Y170" si="97">R170+R188</f>
        <v>0.16470280178057084</v>
      </c>
      <c r="Z170" s="45">
        <f t="shared" ref="Z170" si="98">S170+S188</f>
        <v>0.15419441905010667</v>
      </c>
      <c r="AA170" s="45">
        <f t="shared" ref="AA170" si="99">T170+T188</f>
        <v>0.13720846788661645</v>
      </c>
      <c r="AB170" s="45">
        <f t="shared" ref="AB170" si="100">U170+U188</f>
        <v>0.11829740187949143</v>
      </c>
    </row>
    <row r="172" spans="2:28" x14ac:dyDescent="0.25">
      <c r="I172" s="95" t="s">
        <v>219</v>
      </c>
      <c r="J172" s="95"/>
      <c r="K172" s="95"/>
      <c r="L172" s="95"/>
      <c r="M172" s="95"/>
      <c r="N172" s="95"/>
      <c r="P172" s="95" t="s">
        <v>219</v>
      </c>
      <c r="Q172" s="95"/>
      <c r="R172" s="95"/>
      <c r="S172" s="95"/>
      <c r="T172" s="95"/>
      <c r="U172" s="95"/>
      <c r="W172" s="95" t="s">
        <v>237</v>
      </c>
      <c r="X172" s="95"/>
      <c r="Y172" s="95"/>
      <c r="Z172" s="95"/>
      <c r="AA172" s="95"/>
      <c r="AB172" s="95"/>
    </row>
    <row r="173" spans="2:28" x14ac:dyDescent="0.25">
      <c r="I173" s="102" t="s">
        <v>170</v>
      </c>
      <c r="J173" s="117" t="s">
        <v>23</v>
      </c>
      <c r="K173" s="117"/>
      <c r="L173" s="117"/>
      <c r="M173" s="117"/>
      <c r="N173" s="117"/>
      <c r="P173" s="102" t="s">
        <v>170</v>
      </c>
      <c r="Q173" s="117" t="s">
        <v>23</v>
      </c>
      <c r="R173" s="117"/>
      <c r="S173" s="117"/>
      <c r="T173" s="117"/>
      <c r="U173" s="117"/>
      <c r="W173" s="102" t="s">
        <v>170</v>
      </c>
      <c r="X173" s="117" t="s">
        <v>23</v>
      </c>
      <c r="Y173" s="117"/>
      <c r="Z173" s="117"/>
      <c r="AA173" s="117"/>
      <c r="AB173" s="117"/>
    </row>
    <row r="174" spans="2:28" x14ac:dyDescent="0.25">
      <c r="I174" s="102"/>
      <c r="J174" s="2">
        <v>4</v>
      </c>
      <c r="K174" s="2">
        <v>6</v>
      </c>
      <c r="L174" s="2">
        <v>8</v>
      </c>
      <c r="M174" s="2">
        <v>10</v>
      </c>
      <c r="N174" s="2">
        <v>12</v>
      </c>
      <c r="P174" s="102"/>
      <c r="Q174" s="2">
        <v>4</v>
      </c>
      <c r="R174" s="2">
        <v>6</v>
      </c>
      <c r="S174" s="2">
        <v>8</v>
      </c>
      <c r="T174" s="2">
        <v>10</v>
      </c>
      <c r="U174" s="2">
        <v>12</v>
      </c>
      <c r="W174" s="102"/>
      <c r="X174" s="2">
        <v>4</v>
      </c>
      <c r="Y174" s="2">
        <v>6</v>
      </c>
      <c r="Z174" s="2">
        <v>8</v>
      </c>
      <c r="AA174" s="2">
        <v>10</v>
      </c>
      <c r="AB174" s="2">
        <v>12</v>
      </c>
    </row>
    <row r="175" spans="2:28" x14ac:dyDescent="0.25">
      <c r="I175" s="2">
        <v>4</v>
      </c>
      <c r="J175" s="4">
        <v>33</v>
      </c>
      <c r="K175" s="4">
        <v>3</v>
      </c>
      <c r="L175" s="4">
        <v>1</v>
      </c>
      <c r="M175" s="4">
        <v>0</v>
      </c>
      <c r="N175" s="4">
        <v>0</v>
      </c>
      <c r="P175" s="2">
        <v>4</v>
      </c>
      <c r="Q175" s="45">
        <f t="shared" ref="Q175:Q187" si="101">J175/C157</f>
        <v>2.0332717190388171E-2</v>
      </c>
      <c r="R175" s="45">
        <f t="shared" ref="R175:R187" si="102">K175/D157</f>
        <v>4.5662100456621002E-3</v>
      </c>
      <c r="S175" s="45">
        <f t="shared" ref="S175:S187" si="103">L175/E157</f>
        <v>2.9069767441860465E-3</v>
      </c>
      <c r="T175" s="45">
        <f t="shared" ref="T175:T187" si="104">M175/F157</f>
        <v>0</v>
      </c>
      <c r="U175" s="45">
        <f t="shared" ref="U175:U187" si="105">N175/G157</f>
        <v>0</v>
      </c>
      <c r="W175" s="2">
        <v>4</v>
      </c>
      <c r="X175" s="45">
        <f>Q157/(Q175+Q157)</f>
        <v>0.56000000000000005</v>
      </c>
      <c r="Y175" s="45">
        <f t="shared" ref="Y175:Y188" si="106">R157/(R175+R157)</f>
        <v>0.75</v>
      </c>
      <c r="Z175" s="45">
        <f t="shared" ref="Z175:Z188" si="107">S157/(S175+S157)</f>
        <v>0.75</v>
      </c>
      <c r="AA175" s="45">
        <f t="shared" ref="AA175:AA188" si="108">T157/(T175+T157)</f>
        <v>1</v>
      </c>
      <c r="AB175" s="45" t="e">
        <f t="shared" ref="AB175:AB188" si="109">U157/(U175+U157)</f>
        <v>#DIV/0!</v>
      </c>
    </row>
    <row r="176" spans="2:28" x14ac:dyDescent="0.25">
      <c r="I176" s="2">
        <v>3</v>
      </c>
      <c r="J176" s="4">
        <v>69</v>
      </c>
      <c r="K176" s="4">
        <v>23</v>
      </c>
      <c r="L176" s="4">
        <v>7</v>
      </c>
      <c r="M176" s="4">
        <v>1</v>
      </c>
      <c r="N176" s="4">
        <v>0</v>
      </c>
      <c r="P176" s="2">
        <v>3</v>
      </c>
      <c r="Q176" s="45">
        <f t="shared" si="101"/>
        <v>3.2379164711403098E-2</v>
      </c>
      <c r="R176" s="45">
        <f t="shared" si="102"/>
        <v>2.3138832997987926E-2</v>
      </c>
      <c r="S176" s="45">
        <f t="shared" si="103"/>
        <v>1.66270783847981E-2</v>
      </c>
      <c r="T176" s="45">
        <f t="shared" si="104"/>
        <v>5.3475935828877002E-3</v>
      </c>
      <c r="U176" s="45">
        <f t="shared" si="105"/>
        <v>0</v>
      </c>
      <c r="W176" s="2">
        <v>3</v>
      </c>
      <c r="X176" s="45">
        <f t="shared" ref="X176:X188" si="110">Q158/(Q176+Q158)</f>
        <v>0.44354838709677419</v>
      </c>
      <c r="Y176" s="45">
        <f t="shared" si="106"/>
        <v>0.34285714285714292</v>
      </c>
      <c r="Z176" s="45">
        <f t="shared" si="107"/>
        <v>0.30000000000000004</v>
      </c>
      <c r="AA176" s="45">
        <f t="shared" si="108"/>
        <v>0.5</v>
      </c>
      <c r="AB176" s="45" t="e">
        <f t="shared" si="109"/>
        <v>#DIV/0!</v>
      </c>
    </row>
    <row r="177" spans="2:28" x14ac:dyDescent="0.25">
      <c r="I177" s="2">
        <v>3.32</v>
      </c>
      <c r="J177" s="4">
        <v>145</v>
      </c>
      <c r="K177" s="4">
        <v>49</v>
      </c>
      <c r="L177" s="4">
        <v>9</v>
      </c>
      <c r="M177" s="4">
        <v>4</v>
      </c>
      <c r="N177" s="4">
        <v>0</v>
      </c>
      <c r="P177" s="2">
        <v>3.32</v>
      </c>
      <c r="Q177" s="45">
        <f t="shared" si="101"/>
        <v>5.3723601333827344E-2</v>
      </c>
      <c r="R177" s="45">
        <f t="shared" si="102"/>
        <v>3.0953885028427039E-2</v>
      </c>
      <c r="S177" s="45">
        <f t="shared" si="103"/>
        <v>1.2587412587412588E-2</v>
      </c>
      <c r="T177" s="45">
        <f t="shared" si="104"/>
        <v>1.4184397163120567E-2</v>
      </c>
      <c r="U177" s="45">
        <f t="shared" si="105"/>
        <v>0</v>
      </c>
      <c r="W177" s="2">
        <v>3.32</v>
      </c>
      <c r="X177" s="45">
        <f t="shared" si="110"/>
        <v>0.40082644628099173</v>
      </c>
      <c r="Y177" s="45">
        <f t="shared" si="106"/>
        <v>0.43678160919540227</v>
      </c>
      <c r="Z177" s="45">
        <f t="shared" si="107"/>
        <v>0.3571428571428571</v>
      </c>
      <c r="AA177" s="45">
        <f t="shared" si="108"/>
        <v>0.2</v>
      </c>
      <c r="AB177" s="45" t="e">
        <f t="shared" si="109"/>
        <v>#DIV/0!</v>
      </c>
    </row>
    <row r="178" spans="2:28" x14ac:dyDescent="0.25">
      <c r="I178" s="2">
        <v>3.52</v>
      </c>
      <c r="J178" s="4">
        <v>179</v>
      </c>
      <c r="K178" s="4">
        <v>66</v>
      </c>
      <c r="L178" s="4">
        <v>18</v>
      </c>
      <c r="M178" s="4">
        <v>1</v>
      </c>
      <c r="N178" s="4">
        <v>0</v>
      </c>
      <c r="P178" s="2">
        <v>3.52</v>
      </c>
      <c r="Q178" s="45">
        <f t="shared" si="101"/>
        <v>5.0479413423575863E-2</v>
      </c>
      <c r="R178" s="45">
        <f t="shared" si="102"/>
        <v>3.1837916063675829E-2</v>
      </c>
      <c r="S178" s="45">
        <f t="shared" si="103"/>
        <v>2.0761245674740483E-2</v>
      </c>
      <c r="T178" s="45">
        <f t="shared" si="104"/>
        <v>2.8248587570621469E-3</v>
      </c>
      <c r="U178" s="45">
        <f t="shared" si="105"/>
        <v>0</v>
      </c>
      <c r="W178" s="2">
        <v>3.52</v>
      </c>
      <c r="X178" s="45">
        <f t="shared" si="110"/>
        <v>0.56019656019656017</v>
      </c>
      <c r="Y178" s="45">
        <f t="shared" si="106"/>
        <v>0.53521126760563387</v>
      </c>
      <c r="Z178" s="45">
        <f t="shared" si="107"/>
        <v>0.48571428571428571</v>
      </c>
      <c r="AA178" s="45">
        <f t="shared" si="108"/>
        <v>0.8</v>
      </c>
      <c r="AB178" s="45" t="e">
        <f t="shared" si="109"/>
        <v>#DIV/0!</v>
      </c>
    </row>
    <row r="179" spans="2:28" x14ac:dyDescent="0.25">
      <c r="I179" s="2">
        <v>2</v>
      </c>
      <c r="J179" s="4">
        <v>451</v>
      </c>
      <c r="K179" s="4">
        <v>268</v>
      </c>
      <c r="L179" s="4">
        <v>83</v>
      </c>
      <c r="M179" s="4">
        <v>23</v>
      </c>
      <c r="N179" s="4">
        <v>4</v>
      </c>
      <c r="P179" s="2">
        <v>2</v>
      </c>
      <c r="Q179" s="45">
        <f t="shared" si="101"/>
        <v>6.2909750313851306E-2</v>
      </c>
      <c r="R179" s="45">
        <f t="shared" si="102"/>
        <v>4.4473946232990377E-2</v>
      </c>
      <c r="S179" s="45">
        <f t="shared" si="103"/>
        <v>2.3905529953917051E-2</v>
      </c>
      <c r="T179" s="45">
        <f t="shared" si="104"/>
        <v>1.452020202020202E-2</v>
      </c>
      <c r="U179" s="45">
        <f t="shared" si="105"/>
        <v>6.2893081761006293E-3</v>
      </c>
      <c r="W179" s="2">
        <v>2</v>
      </c>
      <c r="X179" s="45">
        <f t="shared" si="110"/>
        <v>0.52426160337552741</v>
      </c>
      <c r="Y179" s="45">
        <f t="shared" si="106"/>
        <v>0.52142857142857146</v>
      </c>
      <c r="Z179" s="45">
        <f t="shared" si="107"/>
        <v>0.5654450261780104</v>
      </c>
      <c r="AA179" s="45">
        <f t="shared" si="108"/>
        <v>0.5576923076923076</v>
      </c>
      <c r="AB179" s="45">
        <f t="shared" si="109"/>
        <v>0.42857142857142849</v>
      </c>
    </row>
    <row r="180" spans="2:28" x14ac:dyDescent="0.25">
      <c r="I180" s="2">
        <v>2.2400000000000002</v>
      </c>
      <c r="J180" s="4">
        <v>290</v>
      </c>
      <c r="K180" s="4">
        <v>302</v>
      </c>
      <c r="L180" s="4">
        <v>148</v>
      </c>
      <c r="M180" s="4">
        <v>37</v>
      </c>
      <c r="N180" s="4">
        <v>14</v>
      </c>
      <c r="P180" s="2">
        <v>2.2400000000000002</v>
      </c>
      <c r="Q180" s="45">
        <f t="shared" si="101"/>
        <v>7.1113290828837661E-2</v>
      </c>
      <c r="R180" s="45">
        <f t="shared" si="102"/>
        <v>6.3861281454853036E-2</v>
      </c>
      <c r="S180" s="45">
        <f t="shared" si="103"/>
        <v>4.5121951219512194E-2</v>
      </c>
      <c r="T180" s="45">
        <f t="shared" si="104"/>
        <v>2.3506988564167726E-2</v>
      </c>
      <c r="U180" s="45">
        <f t="shared" si="105"/>
        <v>2.1874999999999999E-2</v>
      </c>
      <c r="W180" s="2">
        <v>2.2400000000000002</v>
      </c>
      <c r="X180" s="45">
        <f t="shared" si="110"/>
        <v>0.60597826086956519</v>
      </c>
      <c r="Y180" s="45">
        <f t="shared" si="106"/>
        <v>0.534668721109399</v>
      </c>
      <c r="Z180" s="45">
        <f t="shared" si="107"/>
        <v>0.5389408099688473</v>
      </c>
      <c r="AA180" s="45">
        <f t="shared" si="108"/>
        <v>0.5842696629213483</v>
      </c>
      <c r="AB180" s="45">
        <f t="shared" si="109"/>
        <v>0.39130434782608697</v>
      </c>
    </row>
    <row r="181" spans="2:28" x14ac:dyDescent="0.25">
      <c r="I181" s="2">
        <v>2.4</v>
      </c>
      <c r="J181" s="4">
        <v>172</v>
      </c>
      <c r="K181" s="4">
        <v>120</v>
      </c>
      <c r="L181" s="4">
        <v>55</v>
      </c>
      <c r="M181" s="4">
        <v>20</v>
      </c>
      <c r="N181" s="4">
        <v>4</v>
      </c>
      <c r="P181" s="2">
        <v>2.4</v>
      </c>
      <c r="Q181" s="45">
        <f t="shared" si="101"/>
        <v>6.1626657112146183E-2</v>
      </c>
      <c r="R181" s="45">
        <f t="shared" si="102"/>
        <v>4.5334340763128068E-2</v>
      </c>
      <c r="S181" s="45">
        <f t="shared" si="103"/>
        <v>3.4013605442176874E-2</v>
      </c>
      <c r="T181" s="45">
        <f t="shared" si="104"/>
        <v>2.4630541871921183E-2</v>
      </c>
      <c r="U181" s="45">
        <f t="shared" si="105"/>
        <v>9.9750623441396506E-3</v>
      </c>
      <c r="W181" s="2">
        <v>2.4</v>
      </c>
      <c r="X181" s="45">
        <f t="shared" si="110"/>
        <v>0.72213247172859452</v>
      </c>
      <c r="Y181" s="45">
        <f t="shared" si="106"/>
        <v>0.71563981042654035</v>
      </c>
      <c r="Z181" s="45">
        <f t="shared" si="107"/>
        <v>0.71794871794871795</v>
      </c>
      <c r="AA181" s="45">
        <f t="shared" si="108"/>
        <v>0.67741935483870963</v>
      </c>
      <c r="AB181" s="45">
        <f t="shared" si="109"/>
        <v>0.71428571428571419</v>
      </c>
    </row>
    <row r="182" spans="2:28" x14ac:dyDescent="0.25">
      <c r="I182" s="2">
        <v>1</v>
      </c>
      <c r="J182" s="4">
        <v>318</v>
      </c>
      <c r="K182" s="4">
        <v>372</v>
      </c>
      <c r="L182" s="4">
        <v>290</v>
      </c>
      <c r="M182" s="4">
        <v>151</v>
      </c>
      <c r="N182" s="4">
        <v>60</v>
      </c>
      <c r="P182" s="2">
        <v>1</v>
      </c>
      <c r="Q182" s="45">
        <f t="shared" si="101"/>
        <v>7.3747680890538028E-2</v>
      </c>
      <c r="R182" s="45">
        <f t="shared" si="102"/>
        <v>5.5973517905507073E-2</v>
      </c>
      <c r="S182" s="45">
        <f t="shared" si="103"/>
        <v>4.6842190276207396E-2</v>
      </c>
      <c r="T182" s="45">
        <f t="shared" si="104"/>
        <v>3.7385491458281753E-2</v>
      </c>
      <c r="U182" s="45">
        <f t="shared" si="105"/>
        <v>2.8490028490028491E-2</v>
      </c>
      <c r="W182" s="2">
        <v>1</v>
      </c>
      <c r="X182" s="45">
        <f t="shared" si="110"/>
        <v>0.72797262617621894</v>
      </c>
      <c r="Y182" s="45">
        <f t="shared" si="106"/>
        <v>0.7288629737609329</v>
      </c>
      <c r="Z182" s="45">
        <f t="shared" si="107"/>
        <v>0.71258671952428143</v>
      </c>
      <c r="AA182" s="45">
        <f t="shared" si="108"/>
        <v>0.69799999999999995</v>
      </c>
      <c r="AB182" s="45">
        <f t="shared" si="109"/>
        <v>0.65317919075144504</v>
      </c>
    </row>
    <row r="183" spans="2:28" x14ac:dyDescent="0.25">
      <c r="I183" s="2">
        <v>1.1599999999999999</v>
      </c>
      <c r="J183" s="4">
        <v>121</v>
      </c>
      <c r="K183" s="4">
        <v>200</v>
      </c>
      <c r="L183" s="4">
        <v>215</v>
      </c>
      <c r="M183" s="4">
        <v>139</v>
      </c>
      <c r="N183" s="4">
        <v>59</v>
      </c>
      <c r="P183" s="2">
        <v>1.1599999999999999</v>
      </c>
      <c r="Q183" s="45">
        <f t="shared" si="101"/>
        <v>7.6052796983029539E-2</v>
      </c>
      <c r="R183" s="45">
        <f t="shared" si="102"/>
        <v>6.0642813826561552E-2</v>
      </c>
      <c r="S183" s="45">
        <f t="shared" si="103"/>
        <v>5.7165647434193036E-2</v>
      </c>
      <c r="T183" s="45">
        <f t="shared" si="104"/>
        <v>4.8180242634315425E-2</v>
      </c>
      <c r="U183" s="45">
        <f t="shared" si="105"/>
        <v>3.9280958721704395E-2</v>
      </c>
      <c r="W183" s="2">
        <v>1.1599999999999999</v>
      </c>
      <c r="X183" s="45">
        <f t="shared" si="110"/>
        <v>0.7976588628762542</v>
      </c>
      <c r="Y183" s="45">
        <f t="shared" si="106"/>
        <v>0.79859013091641495</v>
      </c>
      <c r="Z183" s="45">
        <f t="shared" si="107"/>
        <v>0.77029914529914534</v>
      </c>
      <c r="AA183" s="45">
        <f t="shared" si="108"/>
        <v>0.75089605734767029</v>
      </c>
      <c r="AB183" s="45">
        <f t="shared" si="109"/>
        <v>0.71770334928229673</v>
      </c>
    </row>
    <row r="184" spans="2:28" x14ac:dyDescent="0.25">
      <c r="I184" s="2">
        <v>1.24</v>
      </c>
      <c r="J184" s="4">
        <v>23</v>
      </c>
      <c r="K184" s="4">
        <v>32</v>
      </c>
      <c r="L184" s="4">
        <v>39</v>
      </c>
      <c r="M184" s="4">
        <v>18</v>
      </c>
      <c r="N184" s="4">
        <v>13</v>
      </c>
      <c r="P184" s="2">
        <v>1.24</v>
      </c>
      <c r="Q184" s="45">
        <f t="shared" si="101"/>
        <v>3.5168195718654434E-2</v>
      </c>
      <c r="R184" s="45">
        <f t="shared" si="102"/>
        <v>2.6101141924959218E-2</v>
      </c>
      <c r="S184" s="45">
        <f t="shared" si="103"/>
        <v>3.125E-2</v>
      </c>
      <c r="T184" s="45">
        <f t="shared" si="104"/>
        <v>1.9375672766415501E-2</v>
      </c>
      <c r="U184" s="45">
        <f t="shared" si="105"/>
        <v>2.3985239852398525E-2</v>
      </c>
      <c r="W184" s="2">
        <v>1.24</v>
      </c>
      <c r="X184" s="45">
        <f t="shared" si="110"/>
        <v>0.91872791519434627</v>
      </c>
      <c r="Y184" s="45">
        <f t="shared" si="106"/>
        <v>0.9264367816091954</v>
      </c>
      <c r="Z184" s="45">
        <f t="shared" si="107"/>
        <v>0.8925619834710744</v>
      </c>
      <c r="AA184" s="45">
        <f t="shared" si="108"/>
        <v>0.90721649484536082</v>
      </c>
      <c r="AB184" s="45">
        <f t="shared" si="109"/>
        <v>0.84146341463414631</v>
      </c>
    </row>
    <row r="185" spans="2:28" x14ac:dyDescent="0.25">
      <c r="I185" s="2">
        <v>0</v>
      </c>
      <c r="J185" s="4">
        <v>1</v>
      </c>
      <c r="K185" s="4">
        <v>5</v>
      </c>
      <c r="L185" s="4">
        <v>6</v>
      </c>
      <c r="M185" s="4">
        <v>3</v>
      </c>
      <c r="N185" s="4">
        <v>3</v>
      </c>
      <c r="P185" s="2">
        <v>0</v>
      </c>
      <c r="Q185" s="45">
        <f t="shared" si="101"/>
        <v>5.8479532163742687E-3</v>
      </c>
      <c r="R185" s="45">
        <f t="shared" si="102"/>
        <v>1.0706638115631691E-2</v>
      </c>
      <c r="S185" s="45">
        <f t="shared" si="103"/>
        <v>9.1883614088820835E-3</v>
      </c>
      <c r="T185" s="45">
        <f t="shared" si="104"/>
        <v>4.7619047619047623E-3</v>
      </c>
      <c r="U185" s="45">
        <f t="shared" si="105"/>
        <v>6.0362173038229373E-3</v>
      </c>
      <c r="W185" s="2">
        <v>0</v>
      </c>
      <c r="X185" s="45">
        <f t="shared" si="110"/>
        <v>0.98780487804878048</v>
      </c>
      <c r="Y185" s="45">
        <f t="shared" si="106"/>
        <v>0.97422680412371132</v>
      </c>
      <c r="Z185" s="45">
        <f t="shared" si="107"/>
        <v>0.97499999999999998</v>
      </c>
      <c r="AA185" s="45">
        <f t="shared" si="108"/>
        <v>0.98522167487684731</v>
      </c>
      <c r="AB185" s="45">
        <f t="shared" si="109"/>
        <v>0.97959183673469397</v>
      </c>
    </row>
    <row r="186" spans="2:28" x14ac:dyDescent="0.25">
      <c r="I186" s="2">
        <v>0.5</v>
      </c>
      <c r="J186" s="4">
        <v>1</v>
      </c>
      <c r="K186" s="4">
        <v>1</v>
      </c>
      <c r="L186" s="4">
        <v>3</v>
      </c>
      <c r="M186" s="4">
        <v>1</v>
      </c>
      <c r="N186" s="4">
        <v>1</v>
      </c>
      <c r="P186" s="2">
        <v>0.5</v>
      </c>
      <c r="Q186" s="45">
        <f t="shared" si="101"/>
        <v>1.6393442622950821E-2</v>
      </c>
      <c r="R186" s="45">
        <f t="shared" si="102"/>
        <v>5.235602094240838E-3</v>
      </c>
      <c r="S186" s="45">
        <f t="shared" si="103"/>
        <v>7.8947368421052634E-3</v>
      </c>
      <c r="T186" s="45">
        <f t="shared" si="104"/>
        <v>2.403846153846154E-3</v>
      </c>
      <c r="U186" s="45">
        <f t="shared" si="105"/>
        <v>2.8011204481792717E-3</v>
      </c>
      <c r="W186" s="2">
        <v>0.5</v>
      </c>
      <c r="X186" s="45">
        <f t="shared" si="110"/>
        <v>0.97222222222222221</v>
      </c>
      <c r="Y186" s="45">
        <f t="shared" si="106"/>
        <v>0.99180327868852469</v>
      </c>
      <c r="Z186" s="45">
        <f t="shared" si="107"/>
        <v>0.98571428571428565</v>
      </c>
      <c r="AA186" s="45">
        <f t="shared" si="108"/>
        <v>0.99547511312217196</v>
      </c>
      <c r="AB186" s="45">
        <f t="shared" si="109"/>
        <v>0.99473684210526314</v>
      </c>
    </row>
    <row r="187" spans="2:28" x14ac:dyDescent="0.25">
      <c r="I187" s="2">
        <v>0.9</v>
      </c>
      <c r="J187" s="4">
        <v>0</v>
      </c>
      <c r="K187" s="4">
        <v>0</v>
      </c>
      <c r="L187" s="4">
        <v>0</v>
      </c>
      <c r="M187" s="4">
        <v>1</v>
      </c>
      <c r="N187" s="4">
        <v>0</v>
      </c>
      <c r="P187" s="2">
        <v>0.9</v>
      </c>
      <c r="Q187" s="45">
        <f t="shared" si="101"/>
        <v>0</v>
      </c>
      <c r="R187" s="45">
        <f t="shared" si="102"/>
        <v>0</v>
      </c>
      <c r="S187" s="45">
        <f t="shared" si="103"/>
        <v>0</v>
      </c>
      <c r="T187" s="45">
        <f t="shared" si="104"/>
        <v>3.125E-2</v>
      </c>
      <c r="U187" s="45">
        <f t="shared" si="105"/>
        <v>0</v>
      </c>
      <c r="W187" s="2">
        <v>0.9</v>
      </c>
      <c r="X187" s="45">
        <f t="shared" si="110"/>
        <v>1</v>
      </c>
      <c r="Y187" s="45">
        <f t="shared" si="106"/>
        <v>1</v>
      </c>
      <c r="Z187" s="45">
        <f t="shared" si="107"/>
        <v>1</v>
      </c>
      <c r="AA187" s="45">
        <f t="shared" si="108"/>
        <v>0.95</v>
      </c>
      <c r="AB187" s="45">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5">
        <f>J188/C170</f>
        <v>5.8485792137018294E-2</v>
      </c>
      <c r="R188" s="45">
        <f t="shared" ref="R188" si="115">K188/D170</f>
        <v>4.7165488347735006E-2</v>
      </c>
      <c r="S188" s="45">
        <f t="shared" ref="S188" si="116">L188/E170</f>
        <v>3.8047973531844498E-2</v>
      </c>
      <c r="T188" s="45">
        <f t="shared" ref="T188" si="117">M188/F170</f>
        <v>2.8632938643702907E-2</v>
      </c>
      <c r="U188" s="45">
        <f t="shared" ref="U188" si="118">N188/G170</f>
        <v>2.1835268103924822E-2</v>
      </c>
      <c r="W188" s="2" t="s">
        <v>2</v>
      </c>
      <c r="X188" s="45">
        <f t="shared" si="110"/>
        <v>0.66115391843638405</v>
      </c>
      <c r="Y188" s="45">
        <f t="shared" si="106"/>
        <v>0.71363275039745633</v>
      </c>
      <c r="Z188" s="45">
        <f t="shared" si="107"/>
        <v>0.75324675324675316</v>
      </c>
      <c r="AA188" s="45">
        <f t="shared" si="108"/>
        <v>0.79131799163179906</v>
      </c>
      <c r="AB188" s="45">
        <f t="shared" si="109"/>
        <v>0.81542056074766356</v>
      </c>
    </row>
    <row r="191" spans="2:28" x14ac:dyDescent="0.25">
      <c r="B191" s="97" t="s">
        <v>223</v>
      </c>
      <c r="C191" s="98"/>
      <c r="D191" s="98"/>
      <c r="E191" s="98"/>
      <c r="F191" s="98"/>
      <c r="G191" s="99"/>
      <c r="I191" s="95" t="s">
        <v>224</v>
      </c>
      <c r="J191" s="95"/>
      <c r="K191" s="95"/>
      <c r="L191" s="95"/>
      <c r="M191" s="95"/>
      <c r="N191" s="95"/>
      <c r="P191" s="95" t="s">
        <v>224</v>
      </c>
      <c r="Q191" s="95"/>
      <c r="R191" s="95"/>
      <c r="S191" s="95"/>
      <c r="T191" s="95"/>
      <c r="U191" s="95"/>
      <c r="W191" s="95" t="s">
        <v>240</v>
      </c>
      <c r="X191" s="95"/>
      <c r="Y191" s="95"/>
      <c r="Z191" s="95"/>
      <c r="AA191" s="95"/>
      <c r="AB191" s="95"/>
    </row>
    <row r="192" spans="2:28" x14ac:dyDescent="0.25">
      <c r="B192" s="102" t="s">
        <v>170</v>
      </c>
      <c r="C192" s="117" t="s">
        <v>23</v>
      </c>
      <c r="D192" s="117"/>
      <c r="E192" s="117"/>
      <c r="F192" s="117"/>
      <c r="G192" s="117"/>
      <c r="I192" s="102" t="s">
        <v>170</v>
      </c>
      <c r="J192" s="117" t="s">
        <v>23</v>
      </c>
      <c r="K192" s="117"/>
      <c r="L192" s="117"/>
      <c r="M192" s="117"/>
      <c r="N192" s="117"/>
      <c r="P192" s="102" t="s">
        <v>170</v>
      </c>
      <c r="Q192" s="117" t="s">
        <v>23</v>
      </c>
      <c r="R192" s="117"/>
      <c r="S192" s="117"/>
      <c r="T192" s="117"/>
      <c r="U192" s="117"/>
      <c r="W192" s="102" t="s">
        <v>170</v>
      </c>
      <c r="X192" s="117" t="s">
        <v>23</v>
      </c>
      <c r="Y192" s="117"/>
      <c r="Z192" s="117"/>
      <c r="AA192" s="117"/>
      <c r="AB192" s="117"/>
    </row>
    <row r="193" spans="2:28" x14ac:dyDescent="0.25">
      <c r="B193" s="102"/>
      <c r="C193" s="2">
        <v>4</v>
      </c>
      <c r="D193" s="2">
        <v>6</v>
      </c>
      <c r="E193" s="2">
        <v>8</v>
      </c>
      <c r="F193" s="2">
        <v>10</v>
      </c>
      <c r="G193" s="2">
        <v>12</v>
      </c>
      <c r="I193" s="102"/>
      <c r="J193" s="2">
        <v>4</v>
      </c>
      <c r="K193" s="2">
        <v>6</v>
      </c>
      <c r="L193" s="2">
        <v>8</v>
      </c>
      <c r="M193" s="2">
        <v>10</v>
      </c>
      <c r="N193" s="2">
        <v>12</v>
      </c>
      <c r="P193" s="102"/>
      <c r="Q193" s="2">
        <v>4</v>
      </c>
      <c r="R193" s="2">
        <v>6</v>
      </c>
      <c r="S193" s="2">
        <v>8</v>
      </c>
      <c r="T193" s="2">
        <v>10</v>
      </c>
      <c r="U193" s="2">
        <v>12</v>
      </c>
      <c r="W193" s="102"/>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5">
        <f t="shared" ref="Q194:Q206" si="119">J194/C194</f>
        <v>1.4545454545454545E-2</v>
      </c>
      <c r="R194" s="45">
        <f t="shared" ref="R194:R206" si="120">K194/D194</f>
        <v>1.1583011583011582E-2</v>
      </c>
      <c r="S194" s="45">
        <f t="shared" ref="S194:S206" si="121">L194/E194</f>
        <v>9.852216748768473E-3</v>
      </c>
      <c r="T194" s="45">
        <f t="shared" ref="T194:T206" si="122">M194/F194</f>
        <v>4.807692307692308E-3</v>
      </c>
      <c r="U194" s="45">
        <f t="shared" ref="U194:U206" si="123">N194/G194</f>
        <v>0</v>
      </c>
      <c r="W194" s="2">
        <v>4</v>
      </c>
      <c r="X194" s="45">
        <f t="shared" ref="X194:X206" si="124">Q194+Q212</f>
        <v>1.8181818181818181E-2</v>
      </c>
      <c r="Y194" s="45">
        <f t="shared" ref="Y194:Y206" si="125">R194+R212</f>
        <v>1.5444015444015444E-2</v>
      </c>
      <c r="Z194" s="45">
        <f t="shared" ref="Z194:Z206" si="126">S194+S212</f>
        <v>9.852216748768473E-3</v>
      </c>
      <c r="AA194" s="45">
        <f t="shared" ref="AA194:AA206" si="127">T194+T212</f>
        <v>4.807692307692308E-3</v>
      </c>
      <c r="AB194" s="45">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5">
        <f t="shared" si="119"/>
        <v>1.7341040462427744E-2</v>
      </c>
      <c r="R195" s="45">
        <f t="shared" si="120"/>
        <v>8.4985835694051E-3</v>
      </c>
      <c r="S195" s="45">
        <f t="shared" si="121"/>
        <v>4.0160642570281121E-3</v>
      </c>
      <c r="T195" s="45">
        <f t="shared" si="122"/>
        <v>7.2992700729927005E-3</v>
      </c>
      <c r="U195" s="45">
        <f t="shared" si="123"/>
        <v>0</v>
      </c>
      <c r="W195" s="2">
        <v>3</v>
      </c>
      <c r="X195" s="45">
        <f t="shared" si="124"/>
        <v>3.4682080924855488E-2</v>
      </c>
      <c r="Y195" s="45">
        <f t="shared" si="125"/>
        <v>1.4164305949008499E-2</v>
      </c>
      <c r="Z195" s="45">
        <f t="shared" si="126"/>
        <v>4.0160642570281121E-3</v>
      </c>
      <c r="AA195" s="45">
        <f t="shared" si="127"/>
        <v>7.2992700729927005E-3</v>
      </c>
      <c r="AB195" s="45">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5">
        <f t="shared" si="119"/>
        <v>1.5418502202643172E-2</v>
      </c>
      <c r="R196" s="45">
        <f t="shared" si="120"/>
        <v>1.3761467889908258E-2</v>
      </c>
      <c r="S196" s="45">
        <f t="shared" si="121"/>
        <v>5.6022408963585435E-3</v>
      </c>
      <c r="T196" s="45">
        <f t="shared" si="122"/>
        <v>4.2016806722689074E-3</v>
      </c>
      <c r="U196" s="45">
        <f t="shared" si="123"/>
        <v>0</v>
      </c>
      <c r="W196" s="2">
        <v>3.32</v>
      </c>
      <c r="X196" s="45">
        <f t="shared" si="124"/>
        <v>5.2863436123348019E-2</v>
      </c>
      <c r="Y196" s="45">
        <f t="shared" si="125"/>
        <v>3.4403669724770644E-2</v>
      </c>
      <c r="Z196" s="45">
        <f t="shared" si="126"/>
        <v>1.1204481792717087E-2</v>
      </c>
      <c r="AA196" s="45">
        <f t="shared" si="127"/>
        <v>4.2016806722689074E-3</v>
      </c>
      <c r="AB196" s="45">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5">
        <f t="shared" si="119"/>
        <v>4.4520547945205477E-2</v>
      </c>
      <c r="R197" s="45">
        <f t="shared" si="120"/>
        <v>2.5830258302583026E-2</v>
      </c>
      <c r="S197" s="45">
        <f t="shared" si="121"/>
        <v>1.4403292181069959E-2</v>
      </c>
      <c r="T197" s="45">
        <f t="shared" si="122"/>
        <v>2.6809651474530832E-3</v>
      </c>
      <c r="U197" s="45">
        <f t="shared" si="123"/>
        <v>0</v>
      </c>
      <c r="W197" s="2">
        <v>3.52</v>
      </c>
      <c r="X197" s="45">
        <f t="shared" si="124"/>
        <v>8.5616438356164379E-2</v>
      </c>
      <c r="Y197" s="45">
        <f t="shared" si="125"/>
        <v>4.9815498154981555E-2</v>
      </c>
      <c r="Z197" s="45">
        <f t="shared" si="126"/>
        <v>2.2633744855967079E-2</v>
      </c>
      <c r="AA197" s="45">
        <f t="shared" si="127"/>
        <v>5.3619302949061663E-3</v>
      </c>
      <c r="AB197" s="45">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5">
        <f t="shared" si="119"/>
        <v>5.5702917771883291E-2</v>
      </c>
      <c r="R198" s="45">
        <f t="shared" si="120"/>
        <v>3.4709754637941355E-2</v>
      </c>
      <c r="S198" s="45">
        <f t="shared" si="121"/>
        <v>2.4147727272727272E-2</v>
      </c>
      <c r="T198" s="45">
        <f t="shared" si="122"/>
        <v>1.1494252873563218E-2</v>
      </c>
      <c r="U198" s="45">
        <f t="shared" si="123"/>
        <v>1.3266998341625208E-2</v>
      </c>
      <c r="W198" s="2">
        <v>2</v>
      </c>
      <c r="X198" s="45">
        <f t="shared" si="124"/>
        <v>9.3722369584438553E-2</v>
      </c>
      <c r="Y198" s="45">
        <f t="shared" si="125"/>
        <v>6.6427289048473975E-2</v>
      </c>
      <c r="Z198" s="45">
        <f t="shared" si="126"/>
        <v>3.9772727272727272E-2</v>
      </c>
      <c r="AA198" s="45">
        <f t="shared" si="127"/>
        <v>2.1943573667711599E-2</v>
      </c>
      <c r="AB198" s="45">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5">
        <f t="shared" si="119"/>
        <v>8.3451202263083446E-2</v>
      </c>
      <c r="R199" s="45">
        <f t="shared" si="120"/>
        <v>5.2215189873417722E-2</v>
      </c>
      <c r="S199" s="45">
        <f t="shared" si="121"/>
        <v>4.226415094339623E-2</v>
      </c>
      <c r="T199" s="45">
        <f t="shared" si="122"/>
        <v>2.4364406779661018E-2</v>
      </c>
      <c r="U199" s="45">
        <f t="shared" si="123"/>
        <v>1.4414414414414415E-2</v>
      </c>
      <c r="W199" s="2">
        <v>2.2400000000000002</v>
      </c>
      <c r="X199" s="45">
        <f t="shared" si="124"/>
        <v>0.14144271570014144</v>
      </c>
      <c r="Y199" s="45">
        <f t="shared" si="125"/>
        <v>8.7025316455696194E-2</v>
      </c>
      <c r="Z199" s="45">
        <f t="shared" si="126"/>
        <v>6.8679245283018872E-2</v>
      </c>
      <c r="AA199" s="45">
        <f t="shared" si="127"/>
        <v>4.0254237288135597E-2</v>
      </c>
      <c r="AB199" s="45">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5">
        <f t="shared" si="119"/>
        <v>0.14990138067061143</v>
      </c>
      <c r="R200" s="45">
        <f t="shared" si="120"/>
        <v>8.7581699346405223E-2</v>
      </c>
      <c r="S200" s="45">
        <f t="shared" si="121"/>
        <v>4.6875E-2</v>
      </c>
      <c r="T200" s="45">
        <f t="shared" si="122"/>
        <v>4.0677966101694912E-2</v>
      </c>
      <c r="U200" s="45">
        <f t="shared" si="123"/>
        <v>1.6129032258064516E-2</v>
      </c>
      <c r="W200" s="2">
        <v>2.4</v>
      </c>
      <c r="X200" s="45">
        <f t="shared" si="124"/>
        <v>0.20907297830374752</v>
      </c>
      <c r="Y200" s="45">
        <f t="shared" si="125"/>
        <v>0.12810457516339868</v>
      </c>
      <c r="Z200" s="45">
        <f t="shared" si="126"/>
        <v>7.6704545454545456E-2</v>
      </c>
      <c r="AA200" s="45">
        <f t="shared" si="127"/>
        <v>5.762711864406779E-2</v>
      </c>
      <c r="AB200" s="45">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5">
        <f t="shared" si="119"/>
        <v>0.16093366093366093</v>
      </c>
      <c r="R201" s="45">
        <f t="shared" si="120"/>
        <v>0.12810601877415792</v>
      </c>
      <c r="S201" s="45">
        <f t="shared" si="121"/>
        <v>9.2333756882676837E-2</v>
      </c>
      <c r="T201" s="45">
        <f t="shared" si="122"/>
        <v>6.9885057471264361E-2</v>
      </c>
      <c r="U201" s="45">
        <f t="shared" si="123"/>
        <v>5.1499348109517604E-2</v>
      </c>
      <c r="W201" s="2">
        <v>1</v>
      </c>
      <c r="X201" s="45">
        <f t="shared" si="124"/>
        <v>0.22235872235872237</v>
      </c>
      <c r="Y201" s="45">
        <f t="shared" si="125"/>
        <v>0.17393705135284374</v>
      </c>
      <c r="Z201" s="45">
        <f t="shared" si="126"/>
        <v>0.13045319779754341</v>
      </c>
      <c r="AA201" s="45">
        <f t="shared" si="127"/>
        <v>9.8390804597701137E-2</v>
      </c>
      <c r="AB201" s="45">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5">
        <f t="shared" si="119"/>
        <v>0.22321428571428573</v>
      </c>
      <c r="R202" s="45">
        <f t="shared" si="120"/>
        <v>0.20679012345679013</v>
      </c>
      <c r="S202" s="45">
        <f t="shared" si="121"/>
        <v>0.16586703221384511</v>
      </c>
      <c r="T202" s="45">
        <f t="shared" si="122"/>
        <v>0.13437926330150068</v>
      </c>
      <c r="U202" s="45">
        <f t="shared" si="123"/>
        <v>0.10321969696969698</v>
      </c>
      <c r="W202" s="2">
        <v>1.1599999999999999</v>
      </c>
      <c r="X202" s="45">
        <f t="shared" si="124"/>
        <v>0.29166666666666669</v>
      </c>
      <c r="Y202" s="45">
        <f t="shared" si="125"/>
        <v>0.25</v>
      </c>
      <c r="Z202" s="45">
        <f t="shared" si="126"/>
        <v>0.20767649074708705</v>
      </c>
      <c r="AA202" s="45">
        <f t="shared" si="127"/>
        <v>0.16643929058663029</v>
      </c>
      <c r="AB202" s="45">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5">
        <f t="shared" si="119"/>
        <v>0.4</v>
      </c>
      <c r="R203" s="45">
        <f t="shared" si="120"/>
        <v>0.30188679245283018</v>
      </c>
      <c r="S203" s="45">
        <f t="shared" si="121"/>
        <v>0.20566037735849058</v>
      </c>
      <c r="T203" s="45">
        <f t="shared" si="122"/>
        <v>0.16634429400386846</v>
      </c>
      <c r="U203" s="45">
        <f t="shared" si="123"/>
        <v>0.12121212121212122</v>
      </c>
      <c r="W203" s="2">
        <v>1.24</v>
      </c>
      <c r="X203" s="45">
        <f t="shared" si="124"/>
        <v>0.44166666666666671</v>
      </c>
      <c r="Y203" s="45">
        <f t="shared" si="125"/>
        <v>0.31805929919137466</v>
      </c>
      <c r="Z203" s="45">
        <f t="shared" si="126"/>
        <v>0.23773584905660378</v>
      </c>
      <c r="AA203" s="45">
        <f t="shared" si="127"/>
        <v>0.19148936170212766</v>
      </c>
      <c r="AB203" s="45">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5">
        <f t="shared" si="119"/>
        <v>0.34883720930232559</v>
      </c>
      <c r="R204" s="45">
        <f t="shared" si="120"/>
        <v>0.352112676056338</v>
      </c>
      <c r="S204" s="45">
        <f t="shared" si="121"/>
        <v>0.29931972789115646</v>
      </c>
      <c r="T204" s="45">
        <f t="shared" si="122"/>
        <v>0.25</v>
      </c>
      <c r="U204" s="45">
        <f t="shared" si="123"/>
        <v>0.25543478260869568</v>
      </c>
      <c r="W204" s="2">
        <v>0</v>
      </c>
      <c r="X204" s="45">
        <f t="shared" si="124"/>
        <v>0.37209302325581395</v>
      </c>
      <c r="Y204" s="45">
        <f t="shared" si="125"/>
        <v>0.37323943661971826</v>
      </c>
      <c r="Z204" s="45">
        <f t="shared" si="126"/>
        <v>0.30952380952380953</v>
      </c>
      <c r="AA204" s="45">
        <f t="shared" si="127"/>
        <v>0.2557471264367816</v>
      </c>
      <c r="AB204" s="45">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5">
        <f t="shared" si="119"/>
        <v>0.66666666666666663</v>
      </c>
      <c r="R205" s="45">
        <f t="shared" si="120"/>
        <v>0.5</v>
      </c>
      <c r="S205" s="45">
        <f t="shared" si="121"/>
        <v>0.48550724637681159</v>
      </c>
      <c r="T205" s="45">
        <f t="shared" si="122"/>
        <v>0.40609137055837563</v>
      </c>
      <c r="U205" s="45">
        <f t="shared" si="123"/>
        <v>0.42259414225941422</v>
      </c>
      <c r="W205" s="2">
        <v>0.5</v>
      </c>
      <c r="X205" s="45">
        <f t="shared" si="124"/>
        <v>0.66666666666666663</v>
      </c>
      <c r="Y205" s="45">
        <f t="shared" si="125"/>
        <v>0.5161290322580645</v>
      </c>
      <c r="Z205" s="45">
        <f t="shared" si="126"/>
        <v>0.48550724637681159</v>
      </c>
      <c r="AA205" s="45">
        <f t="shared" si="127"/>
        <v>0.40609137055837563</v>
      </c>
      <c r="AB205" s="45">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5" t="e">
        <f t="shared" si="119"/>
        <v>#DIV/0!</v>
      </c>
      <c r="R206" s="45">
        <f t="shared" si="120"/>
        <v>0.8</v>
      </c>
      <c r="S206" s="45">
        <f t="shared" si="121"/>
        <v>0.75</v>
      </c>
      <c r="T206" s="45">
        <f t="shared" si="122"/>
        <v>0.53846153846153844</v>
      </c>
      <c r="U206" s="45">
        <f t="shared" si="123"/>
        <v>0.5</v>
      </c>
      <c r="W206" s="2">
        <v>0.9</v>
      </c>
      <c r="X206" s="45" t="e">
        <f t="shared" si="124"/>
        <v>#DIV/0!</v>
      </c>
      <c r="Y206" s="45">
        <f t="shared" si="125"/>
        <v>0.8</v>
      </c>
      <c r="Z206" s="45">
        <f t="shared" si="126"/>
        <v>0.75</v>
      </c>
      <c r="AA206" s="45">
        <f t="shared" si="127"/>
        <v>0.53846153846153844</v>
      </c>
      <c r="AB206" s="45">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5">
        <f>J207/C207</f>
        <v>9.6883214419827265E-2</v>
      </c>
      <c r="R207" s="45">
        <f t="shared" ref="R207" si="137">K207/D207</f>
        <v>9.7885126545706691E-2</v>
      </c>
      <c r="S207" s="45">
        <f t="shared" ref="S207" si="138">L207/E207</f>
        <v>9.1119042620197349E-2</v>
      </c>
      <c r="T207" s="45">
        <f t="shared" ref="T207" si="139">M207/F207</f>
        <v>8.2925636007827791E-2</v>
      </c>
      <c r="U207" s="45">
        <f t="shared" ref="U207" si="140">N207/G207</f>
        <v>7.8594466134781868E-2</v>
      </c>
      <c r="W207" s="2" t="s">
        <v>2</v>
      </c>
      <c r="X207" s="45">
        <f>Q207+Q225</f>
        <v>0.14213293278257605</v>
      </c>
      <c r="Y207" s="45">
        <f t="shared" ref="Y207" si="141">R207+R225</f>
        <v>0.13116838090835548</v>
      </c>
      <c r="Z207" s="45">
        <f t="shared" ref="Z207" si="142">S207+S225</f>
        <v>0.11788788578626916</v>
      </c>
      <c r="AA207" s="45">
        <f t="shared" ref="AA207" si="143">T207+T225</f>
        <v>0.10249510763209393</v>
      </c>
      <c r="AB207" s="45">
        <f t="shared" ref="AB207" si="144">U207+U225</f>
        <v>9.3872008148022407E-2</v>
      </c>
    </row>
    <row r="209" spans="9:28" x14ac:dyDescent="0.25">
      <c r="I209" s="95" t="s">
        <v>225</v>
      </c>
      <c r="J209" s="95"/>
      <c r="K209" s="95"/>
      <c r="L209" s="95"/>
      <c r="M209" s="95"/>
      <c r="N209" s="95"/>
      <c r="P209" s="95" t="s">
        <v>225</v>
      </c>
      <c r="Q209" s="95"/>
      <c r="R209" s="95"/>
      <c r="S209" s="95"/>
      <c r="T209" s="95"/>
      <c r="U209" s="95"/>
      <c r="W209" s="95" t="s">
        <v>237</v>
      </c>
      <c r="X209" s="95"/>
      <c r="Y209" s="95"/>
      <c r="Z209" s="95"/>
      <c r="AA209" s="95"/>
      <c r="AB209" s="95"/>
    </row>
    <row r="210" spans="9:28" x14ac:dyDescent="0.25">
      <c r="I210" s="102" t="s">
        <v>170</v>
      </c>
      <c r="J210" s="117" t="s">
        <v>23</v>
      </c>
      <c r="K210" s="117"/>
      <c r="L210" s="117"/>
      <c r="M210" s="117"/>
      <c r="N210" s="117"/>
      <c r="P210" s="102" t="s">
        <v>170</v>
      </c>
      <c r="Q210" s="117" t="s">
        <v>23</v>
      </c>
      <c r="R210" s="117"/>
      <c r="S210" s="117"/>
      <c r="T210" s="117"/>
      <c r="U210" s="117"/>
      <c r="W210" s="102" t="s">
        <v>170</v>
      </c>
      <c r="X210" s="117" t="s">
        <v>23</v>
      </c>
      <c r="Y210" s="117"/>
      <c r="Z210" s="117"/>
      <c r="AA210" s="117"/>
      <c r="AB210" s="117"/>
    </row>
    <row r="211" spans="9:28" x14ac:dyDescent="0.25">
      <c r="I211" s="102"/>
      <c r="J211" s="2">
        <v>4</v>
      </c>
      <c r="K211" s="2">
        <v>6</v>
      </c>
      <c r="L211" s="2">
        <v>8</v>
      </c>
      <c r="M211" s="2">
        <v>10</v>
      </c>
      <c r="N211" s="2">
        <v>12</v>
      </c>
      <c r="P211" s="102"/>
      <c r="Q211" s="2">
        <v>4</v>
      </c>
      <c r="R211" s="2">
        <v>6</v>
      </c>
      <c r="S211" s="2">
        <v>8</v>
      </c>
      <c r="T211" s="2">
        <v>10</v>
      </c>
      <c r="U211" s="2">
        <v>12</v>
      </c>
      <c r="W211" s="102"/>
      <c r="X211" s="2">
        <v>4</v>
      </c>
      <c r="Y211" s="2">
        <v>6</v>
      </c>
      <c r="Z211" s="2">
        <v>8</v>
      </c>
      <c r="AA211" s="2">
        <v>10</v>
      </c>
      <c r="AB211" s="2">
        <v>12</v>
      </c>
    </row>
    <row r="212" spans="9:28" x14ac:dyDescent="0.25">
      <c r="I212" s="2">
        <v>4</v>
      </c>
      <c r="J212" s="4">
        <v>1</v>
      </c>
      <c r="K212" s="4">
        <v>1</v>
      </c>
      <c r="L212" s="4">
        <v>0</v>
      </c>
      <c r="M212" s="4">
        <v>0</v>
      </c>
      <c r="N212" s="4">
        <v>0</v>
      </c>
      <c r="P212" s="2">
        <v>4</v>
      </c>
      <c r="Q212" s="45">
        <f t="shared" ref="Q212:Q224" si="145">J212/C194</f>
        <v>3.6363636363636364E-3</v>
      </c>
      <c r="R212" s="45">
        <f t="shared" ref="R212:R224" si="146">K212/D194</f>
        <v>3.8610038610038611E-3</v>
      </c>
      <c r="S212" s="45">
        <f t="shared" ref="S212:S224" si="147">L212/E194</f>
        <v>0</v>
      </c>
      <c r="T212" s="45">
        <f t="shared" ref="T212:T224" si="148">M212/F194</f>
        <v>0</v>
      </c>
      <c r="U212" s="45">
        <f t="shared" ref="U212:U224" si="149">N212/G194</f>
        <v>0</v>
      </c>
      <c r="W212" s="2">
        <v>4</v>
      </c>
      <c r="X212" s="45">
        <f>Q194/(Q212+Q194)</f>
        <v>0.8</v>
      </c>
      <c r="Y212" s="45">
        <f t="shared" ref="Y212:Y225" si="150">R194/(R212+R194)</f>
        <v>0.74999999999999989</v>
      </c>
      <c r="Z212" s="45">
        <f t="shared" ref="Z212:Z225" si="151">S194/(S212+S194)</f>
        <v>1</v>
      </c>
      <c r="AA212" s="45">
        <f t="shared" ref="AA212:AA225" si="152">T194/(T212+T194)</f>
        <v>1</v>
      </c>
      <c r="AB212" s="45" t="e">
        <f t="shared" ref="AB212:AB225" si="153">U194/(U212+U194)</f>
        <v>#DIV/0!</v>
      </c>
    </row>
    <row r="213" spans="9:28" x14ac:dyDescent="0.25">
      <c r="I213" s="2">
        <v>3</v>
      </c>
      <c r="J213" s="4">
        <v>6</v>
      </c>
      <c r="K213" s="4">
        <v>2</v>
      </c>
      <c r="L213" s="4">
        <v>0</v>
      </c>
      <c r="M213" s="4">
        <v>0</v>
      </c>
      <c r="N213" s="4">
        <v>0</v>
      </c>
      <c r="P213" s="2">
        <v>3</v>
      </c>
      <c r="Q213" s="45">
        <f t="shared" si="145"/>
        <v>1.7341040462427744E-2</v>
      </c>
      <c r="R213" s="45">
        <f t="shared" si="146"/>
        <v>5.6657223796033997E-3</v>
      </c>
      <c r="S213" s="45">
        <f t="shared" si="147"/>
        <v>0</v>
      </c>
      <c r="T213" s="45">
        <f t="shared" si="148"/>
        <v>0</v>
      </c>
      <c r="U213" s="45">
        <f t="shared" si="149"/>
        <v>0</v>
      </c>
      <c r="W213" s="2">
        <v>3</v>
      </c>
      <c r="X213" s="45">
        <f t="shared" ref="X213:X225" si="154">Q195/(Q213+Q195)</f>
        <v>0.5</v>
      </c>
      <c r="Y213" s="45">
        <f t="shared" si="150"/>
        <v>0.60000000000000009</v>
      </c>
      <c r="Z213" s="45">
        <f t="shared" si="151"/>
        <v>1</v>
      </c>
      <c r="AA213" s="45">
        <f t="shared" si="152"/>
        <v>1</v>
      </c>
      <c r="AB213" s="45" t="e">
        <f t="shared" si="153"/>
        <v>#DIV/0!</v>
      </c>
    </row>
    <row r="214" spans="9:28" x14ac:dyDescent="0.25">
      <c r="I214" s="2">
        <v>3.32</v>
      </c>
      <c r="J214" s="4">
        <v>17</v>
      </c>
      <c r="K214" s="4">
        <v>9</v>
      </c>
      <c r="L214" s="4">
        <v>2</v>
      </c>
      <c r="M214" s="4">
        <v>0</v>
      </c>
      <c r="N214" s="4">
        <v>0</v>
      </c>
      <c r="P214" s="2">
        <v>3.32</v>
      </c>
      <c r="Q214" s="45">
        <f t="shared" si="145"/>
        <v>3.7444933920704845E-2</v>
      </c>
      <c r="R214" s="45">
        <f t="shared" si="146"/>
        <v>2.0642201834862386E-2</v>
      </c>
      <c r="S214" s="45">
        <f t="shared" si="147"/>
        <v>5.6022408963585435E-3</v>
      </c>
      <c r="T214" s="45">
        <f t="shared" si="148"/>
        <v>0</v>
      </c>
      <c r="U214" s="45">
        <f t="shared" si="149"/>
        <v>0</v>
      </c>
      <c r="W214" s="2">
        <v>3.32</v>
      </c>
      <c r="X214" s="45">
        <f t="shared" si="154"/>
        <v>0.29166666666666669</v>
      </c>
      <c r="Y214" s="45">
        <f t="shared" si="150"/>
        <v>0.4</v>
      </c>
      <c r="Z214" s="45">
        <f t="shared" si="151"/>
        <v>0.5</v>
      </c>
      <c r="AA214" s="45">
        <f t="shared" si="152"/>
        <v>1</v>
      </c>
      <c r="AB214" s="45" t="e">
        <f t="shared" si="153"/>
        <v>#DIV/0!</v>
      </c>
    </row>
    <row r="215" spans="9:28" x14ac:dyDescent="0.25">
      <c r="I215" s="2">
        <v>3.52</v>
      </c>
      <c r="J215" s="4">
        <v>24</v>
      </c>
      <c r="K215" s="4">
        <v>13</v>
      </c>
      <c r="L215" s="4">
        <v>4</v>
      </c>
      <c r="M215" s="4">
        <v>1</v>
      </c>
      <c r="N215" s="4">
        <v>1</v>
      </c>
      <c r="P215" s="2">
        <v>3.52</v>
      </c>
      <c r="Q215" s="45">
        <f t="shared" si="145"/>
        <v>4.1095890410958902E-2</v>
      </c>
      <c r="R215" s="45">
        <f t="shared" si="146"/>
        <v>2.3985239852398525E-2</v>
      </c>
      <c r="S215" s="45">
        <f t="shared" si="147"/>
        <v>8.23045267489712E-3</v>
      </c>
      <c r="T215" s="45">
        <f t="shared" si="148"/>
        <v>2.6809651474530832E-3</v>
      </c>
      <c r="U215" s="45">
        <f t="shared" si="149"/>
        <v>3.663003663003663E-3</v>
      </c>
      <c r="W215" s="2">
        <v>3.52</v>
      </c>
      <c r="X215" s="45">
        <f t="shared" si="154"/>
        <v>0.52</v>
      </c>
      <c r="Y215" s="45">
        <f t="shared" si="150"/>
        <v>0.51851851851851849</v>
      </c>
      <c r="Z215" s="45">
        <f t="shared" si="151"/>
        <v>0.63636363636363635</v>
      </c>
      <c r="AA215" s="45">
        <f t="shared" si="152"/>
        <v>0.5</v>
      </c>
      <c r="AB215" s="45">
        <f t="shared" si="153"/>
        <v>0</v>
      </c>
    </row>
    <row r="216" spans="9:28" x14ac:dyDescent="0.25">
      <c r="I216" s="2">
        <v>2</v>
      </c>
      <c r="J216" s="4">
        <v>43</v>
      </c>
      <c r="K216" s="4">
        <v>53</v>
      </c>
      <c r="L216" s="4">
        <v>22</v>
      </c>
      <c r="M216" s="4">
        <v>10</v>
      </c>
      <c r="N216" s="4">
        <v>4</v>
      </c>
      <c r="P216" s="2">
        <v>2</v>
      </c>
      <c r="Q216" s="45">
        <f t="shared" si="145"/>
        <v>3.8019451812555262E-2</v>
      </c>
      <c r="R216" s="45">
        <f t="shared" si="146"/>
        <v>3.1717534410532613E-2</v>
      </c>
      <c r="S216" s="45">
        <f t="shared" si="147"/>
        <v>1.5625E-2</v>
      </c>
      <c r="T216" s="45">
        <f t="shared" si="148"/>
        <v>1.0449320794148381E-2</v>
      </c>
      <c r="U216" s="45">
        <f t="shared" si="149"/>
        <v>6.6334991708126038E-3</v>
      </c>
      <c r="W216" s="2">
        <v>2</v>
      </c>
      <c r="X216" s="45">
        <f t="shared" si="154"/>
        <v>0.59433962264150941</v>
      </c>
      <c r="Y216" s="45">
        <f t="shared" si="150"/>
        <v>0.52252252252252251</v>
      </c>
      <c r="Z216" s="45">
        <f t="shared" si="151"/>
        <v>0.6071428571428571</v>
      </c>
      <c r="AA216" s="45">
        <f t="shared" si="152"/>
        <v>0.52380952380952384</v>
      </c>
      <c r="AB216" s="45">
        <f t="shared" si="153"/>
        <v>0.66666666666666674</v>
      </c>
    </row>
    <row r="217" spans="9:28" x14ac:dyDescent="0.25">
      <c r="I217" s="2">
        <v>2.2400000000000002</v>
      </c>
      <c r="J217" s="4">
        <v>41</v>
      </c>
      <c r="K217" s="4">
        <v>44</v>
      </c>
      <c r="L217" s="4">
        <v>35</v>
      </c>
      <c r="M217" s="4">
        <v>15</v>
      </c>
      <c r="N217" s="4">
        <v>4</v>
      </c>
      <c r="P217" s="2">
        <v>2.2400000000000002</v>
      </c>
      <c r="Q217" s="45">
        <f t="shared" si="145"/>
        <v>5.7991513437057989E-2</v>
      </c>
      <c r="R217" s="45">
        <f t="shared" si="146"/>
        <v>3.4810126582278479E-2</v>
      </c>
      <c r="S217" s="45">
        <f t="shared" si="147"/>
        <v>2.6415094339622643E-2</v>
      </c>
      <c r="T217" s="45">
        <f t="shared" si="148"/>
        <v>1.5889830508474576E-2</v>
      </c>
      <c r="U217" s="45">
        <f t="shared" si="149"/>
        <v>7.2072072072072073E-3</v>
      </c>
      <c r="W217" s="2">
        <v>2.2400000000000002</v>
      </c>
      <c r="X217" s="45">
        <f t="shared" si="154"/>
        <v>0.59</v>
      </c>
      <c r="Y217" s="45">
        <f t="shared" si="150"/>
        <v>0.60000000000000009</v>
      </c>
      <c r="Z217" s="45">
        <f t="shared" si="151"/>
        <v>0.61538461538461542</v>
      </c>
      <c r="AA217" s="45">
        <f t="shared" si="152"/>
        <v>0.60526315789473684</v>
      </c>
      <c r="AB217" s="45">
        <f t="shared" si="153"/>
        <v>0.66666666666666663</v>
      </c>
    </row>
    <row r="218" spans="9:28" x14ac:dyDescent="0.25">
      <c r="I218" s="2">
        <v>2.4</v>
      </c>
      <c r="J218" s="4">
        <v>30</v>
      </c>
      <c r="K218" s="4">
        <v>31</v>
      </c>
      <c r="L218" s="4">
        <v>21</v>
      </c>
      <c r="M218" s="4">
        <v>10</v>
      </c>
      <c r="N218" s="4">
        <v>3</v>
      </c>
      <c r="P218" s="2">
        <v>2.4</v>
      </c>
      <c r="Q218" s="45">
        <f t="shared" si="145"/>
        <v>5.9171597633136092E-2</v>
      </c>
      <c r="R218" s="45">
        <f t="shared" si="146"/>
        <v>4.0522875816993466E-2</v>
      </c>
      <c r="S218" s="45">
        <f t="shared" si="147"/>
        <v>2.9829545454545456E-2</v>
      </c>
      <c r="T218" s="45">
        <f t="shared" si="148"/>
        <v>1.6949152542372881E-2</v>
      </c>
      <c r="U218" s="45">
        <f t="shared" si="149"/>
        <v>6.9124423963133645E-3</v>
      </c>
      <c r="W218" s="2">
        <v>2.4</v>
      </c>
      <c r="X218" s="45">
        <f t="shared" si="154"/>
        <v>0.71698113207547165</v>
      </c>
      <c r="Y218" s="45">
        <f t="shared" si="150"/>
        <v>0.68367346938775508</v>
      </c>
      <c r="Z218" s="45">
        <f t="shared" si="151"/>
        <v>0.61111111111111105</v>
      </c>
      <c r="AA218" s="45">
        <f t="shared" si="152"/>
        <v>0.70588235294117652</v>
      </c>
      <c r="AB218" s="45">
        <f t="shared" si="153"/>
        <v>0.7</v>
      </c>
    </row>
    <row r="219" spans="9:28" x14ac:dyDescent="0.25">
      <c r="I219" s="2">
        <v>1</v>
      </c>
      <c r="J219" s="4">
        <v>50</v>
      </c>
      <c r="K219" s="4">
        <v>83</v>
      </c>
      <c r="L219" s="4">
        <v>90</v>
      </c>
      <c r="M219" s="4">
        <v>62</v>
      </c>
      <c r="N219" s="4">
        <v>33</v>
      </c>
      <c r="P219" s="2">
        <v>1</v>
      </c>
      <c r="Q219" s="45">
        <f t="shared" si="145"/>
        <v>6.1425061425061427E-2</v>
      </c>
      <c r="R219" s="45">
        <f t="shared" si="146"/>
        <v>4.5831032578685808E-2</v>
      </c>
      <c r="S219" s="45">
        <f t="shared" si="147"/>
        <v>3.8119440914866583E-2</v>
      </c>
      <c r="T219" s="45">
        <f t="shared" si="148"/>
        <v>2.8505747126436783E-2</v>
      </c>
      <c r="U219" s="45">
        <f t="shared" si="149"/>
        <v>2.1512385919165579E-2</v>
      </c>
      <c r="W219" s="2">
        <v>1</v>
      </c>
      <c r="X219" s="45">
        <f t="shared" si="154"/>
        <v>0.72375690607734799</v>
      </c>
      <c r="Y219" s="45">
        <f t="shared" si="150"/>
        <v>0.73650793650793644</v>
      </c>
      <c r="Z219" s="45">
        <f t="shared" si="151"/>
        <v>0.70779220779220786</v>
      </c>
      <c r="AA219" s="45">
        <f t="shared" si="152"/>
        <v>0.71028037383177578</v>
      </c>
      <c r="AB219" s="45">
        <f t="shared" si="153"/>
        <v>0.70535714285714279</v>
      </c>
    </row>
    <row r="220" spans="9:28" x14ac:dyDescent="0.25">
      <c r="I220" s="2">
        <v>1.1599999999999999</v>
      </c>
      <c r="J220" s="4">
        <v>23</v>
      </c>
      <c r="K220" s="4">
        <v>42</v>
      </c>
      <c r="L220" s="4">
        <v>61</v>
      </c>
      <c r="M220" s="4">
        <v>47</v>
      </c>
      <c r="N220" s="4">
        <v>28</v>
      </c>
      <c r="P220" s="2">
        <v>1.1599999999999999</v>
      </c>
      <c r="Q220" s="45">
        <f t="shared" si="145"/>
        <v>6.8452380952380959E-2</v>
      </c>
      <c r="R220" s="45">
        <f t="shared" si="146"/>
        <v>4.3209876543209874E-2</v>
      </c>
      <c r="S220" s="45">
        <f t="shared" si="147"/>
        <v>4.1809458533241944E-2</v>
      </c>
      <c r="T220" s="45">
        <f t="shared" si="148"/>
        <v>3.2060027285129605E-2</v>
      </c>
      <c r="U220" s="45">
        <f t="shared" si="149"/>
        <v>2.6515151515151516E-2</v>
      </c>
      <c r="W220" s="2">
        <v>1.1599999999999999</v>
      </c>
      <c r="X220" s="45">
        <f t="shared" si="154"/>
        <v>0.76530612244897955</v>
      </c>
      <c r="Y220" s="45">
        <f t="shared" si="150"/>
        <v>0.8271604938271605</v>
      </c>
      <c r="Z220" s="45">
        <f t="shared" si="151"/>
        <v>0.79867986798679869</v>
      </c>
      <c r="AA220" s="45">
        <f t="shared" si="152"/>
        <v>0.80737704918032782</v>
      </c>
      <c r="AB220" s="45">
        <f t="shared" si="153"/>
        <v>0.79562043795620441</v>
      </c>
    </row>
    <row r="221" spans="9:28" x14ac:dyDescent="0.25">
      <c r="I221" s="2">
        <v>1.24</v>
      </c>
      <c r="J221" s="4">
        <v>5</v>
      </c>
      <c r="K221" s="4">
        <v>6</v>
      </c>
      <c r="L221" s="4">
        <v>17</v>
      </c>
      <c r="M221" s="4">
        <v>13</v>
      </c>
      <c r="N221" s="4">
        <v>13</v>
      </c>
      <c r="P221" s="2">
        <v>1.24</v>
      </c>
      <c r="Q221" s="45">
        <f t="shared" si="145"/>
        <v>4.1666666666666664E-2</v>
      </c>
      <c r="R221" s="45">
        <f t="shared" si="146"/>
        <v>1.6172506738544475E-2</v>
      </c>
      <c r="S221" s="45">
        <f t="shared" si="147"/>
        <v>3.2075471698113207E-2</v>
      </c>
      <c r="T221" s="45">
        <f t="shared" si="148"/>
        <v>2.5145067698259187E-2</v>
      </c>
      <c r="U221" s="45">
        <f t="shared" si="149"/>
        <v>3.2828282828282832E-2</v>
      </c>
      <c r="W221" s="2">
        <v>1.24</v>
      </c>
      <c r="X221" s="45">
        <f t="shared" si="154"/>
        <v>0.90566037735849059</v>
      </c>
      <c r="Y221" s="45">
        <f t="shared" si="150"/>
        <v>0.94915254237288138</v>
      </c>
      <c r="Z221" s="45">
        <f t="shared" si="151"/>
        <v>0.86507936507936511</v>
      </c>
      <c r="AA221" s="45">
        <f t="shared" si="152"/>
        <v>0.86868686868686862</v>
      </c>
      <c r="AB221" s="45">
        <f t="shared" si="153"/>
        <v>0.78688524590163944</v>
      </c>
    </row>
    <row r="222" spans="9:28" x14ac:dyDescent="0.25">
      <c r="I222" s="2">
        <v>0</v>
      </c>
      <c r="J222" s="4">
        <v>1</v>
      </c>
      <c r="K222" s="4">
        <v>3</v>
      </c>
      <c r="L222" s="4">
        <v>3</v>
      </c>
      <c r="M222" s="4">
        <v>2</v>
      </c>
      <c r="N222" s="4">
        <v>2</v>
      </c>
      <c r="P222" s="2">
        <v>0</v>
      </c>
      <c r="Q222" s="45">
        <f t="shared" si="145"/>
        <v>2.3255813953488372E-2</v>
      </c>
      <c r="R222" s="45">
        <f t="shared" si="146"/>
        <v>2.1126760563380281E-2</v>
      </c>
      <c r="S222" s="45">
        <f t="shared" si="147"/>
        <v>1.020408163265306E-2</v>
      </c>
      <c r="T222" s="45">
        <f t="shared" si="148"/>
        <v>5.7471264367816091E-3</v>
      </c>
      <c r="U222" s="45">
        <f t="shared" si="149"/>
        <v>5.434782608695652E-3</v>
      </c>
      <c r="W222" s="2">
        <v>0</v>
      </c>
      <c r="X222" s="45">
        <f t="shared" si="154"/>
        <v>0.9375</v>
      </c>
      <c r="Y222" s="45">
        <f t="shared" si="150"/>
        <v>0.94339622641509435</v>
      </c>
      <c r="Z222" s="45">
        <f t="shared" si="151"/>
        <v>0.96703296703296704</v>
      </c>
      <c r="AA222" s="45">
        <f t="shared" si="152"/>
        <v>0.97752808988764051</v>
      </c>
      <c r="AB222" s="45">
        <f t="shared" si="153"/>
        <v>0.97916666666666663</v>
      </c>
    </row>
    <row r="223" spans="9:28" x14ac:dyDescent="0.25">
      <c r="I223" s="2">
        <v>0.5</v>
      </c>
      <c r="J223" s="4">
        <v>0</v>
      </c>
      <c r="K223" s="4">
        <v>1</v>
      </c>
      <c r="L223" s="4">
        <v>0</v>
      </c>
      <c r="M223" s="4">
        <v>0</v>
      </c>
      <c r="N223" s="4">
        <v>2</v>
      </c>
      <c r="P223" s="2">
        <v>0.5</v>
      </c>
      <c r="Q223" s="45">
        <f t="shared" si="145"/>
        <v>0</v>
      </c>
      <c r="R223" s="45">
        <f t="shared" si="146"/>
        <v>1.6129032258064516E-2</v>
      </c>
      <c r="S223" s="45">
        <f t="shared" si="147"/>
        <v>0</v>
      </c>
      <c r="T223" s="45">
        <f t="shared" si="148"/>
        <v>0</v>
      </c>
      <c r="U223" s="45">
        <f t="shared" si="149"/>
        <v>8.368200836820083E-3</v>
      </c>
      <c r="W223" s="2">
        <v>0.5</v>
      </c>
      <c r="X223" s="45">
        <f t="shared" si="154"/>
        <v>1</v>
      </c>
      <c r="Y223" s="45">
        <f t="shared" si="150"/>
        <v>0.96875</v>
      </c>
      <c r="Z223" s="45">
        <f t="shared" si="151"/>
        <v>1</v>
      </c>
      <c r="AA223" s="45">
        <f t="shared" si="152"/>
        <v>1</v>
      </c>
      <c r="AB223" s="45">
        <f t="shared" si="153"/>
        <v>0.98058252427184456</v>
      </c>
    </row>
    <row r="224" spans="9:28" x14ac:dyDescent="0.25">
      <c r="I224" s="2">
        <v>0.9</v>
      </c>
      <c r="J224" s="4">
        <v>0</v>
      </c>
      <c r="K224" s="4">
        <v>0</v>
      </c>
      <c r="L224" s="4">
        <v>0</v>
      </c>
      <c r="M224" s="4">
        <v>0</v>
      </c>
      <c r="N224" s="4">
        <v>0</v>
      </c>
      <c r="P224" s="2">
        <v>0.9</v>
      </c>
      <c r="Q224" s="45" t="e">
        <f t="shared" si="145"/>
        <v>#DIV/0!</v>
      </c>
      <c r="R224" s="45">
        <f t="shared" si="146"/>
        <v>0</v>
      </c>
      <c r="S224" s="45">
        <f t="shared" si="147"/>
        <v>0</v>
      </c>
      <c r="T224" s="45">
        <f t="shared" si="148"/>
        <v>0</v>
      </c>
      <c r="U224" s="45">
        <f t="shared" si="149"/>
        <v>0</v>
      </c>
      <c r="W224" s="2">
        <v>0.9</v>
      </c>
      <c r="X224" s="45" t="e">
        <f t="shared" si="154"/>
        <v>#DIV/0!</v>
      </c>
      <c r="Y224" s="45">
        <f t="shared" si="150"/>
        <v>1</v>
      </c>
      <c r="Z224" s="45">
        <f t="shared" si="151"/>
        <v>1</v>
      </c>
      <c r="AA224" s="45">
        <f t="shared" si="152"/>
        <v>1</v>
      </c>
      <c r="AB224" s="45">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5">
        <f>J225/C207</f>
        <v>4.5249718362748777E-2</v>
      </c>
      <c r="R225" s="45">
        <f t="shared" ref="R225" si="159">K225/D207</f>
        <v>3.3283254362648791E-2</v>
      </c>
      <c r="S225" s="45">
        <f t="shared" ref="S225" si="160">L225/E207</f>
        <v>2.6768843166071803E-2</v>
      </c>
      <c r="T225" s="45">
        <f t="shared" ref="T225" si="161">M225/F207</f>
        <v>1.9569471624266144E-2</v>
      </c>
      <c r="U225" s="45">
        <f t="shared" ref="U225" si="162">N225/G207</f>
        <v>1.5277542013240537E-2</v>
      </c>
      <c r="W225" s="2" t="s">
        <v>2</v>
      </c>
      <c r="X225" s="45">
        <f t="shared" si="154"/>
        <v>0.68163804491413471</v>
      </c>
      <c r="Y225" s="45">
        <f t="shared" si="150"/>
        <v>0.74625550660792961</v>
      </c>
      <c r="Z225" s="45">
        <f t="shared" si="151"/>
        <v>0.77292965271593939</v>
      </c>
      <c r="AA225" s="45">
        <f t="shared" si="152"/>
        <v>0.80906921241050123</v>
      </c>
      <c r="AB225" s="45">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27" priority="1" operator="between">
      <formula>-100</formula>
      <formula>100</formula>
    </cfRule>
    <cfRule type="cellIs" dxfId="26" priority="6" operator="lessThan">
      <formula>0</formula>
    </cfRule>
    <cfRule type="cellIs" dxfId="2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96" t="s">
        <v>17</v>
      </c>
      <c r="C2" s="96"/>
      <c r="D2" s="96"/>
      <c r="E2" s="96"/>
      <c r="F2" s="96"/>
      <c r="G2" s="96"/>
      <c r="H2" s="96"/>
      <c r="I2" s="96"/>
    </row>
    <row r="4" spans="2:9" x14ac:dyDescent="0.25">
      <c r="B4" s="95" t="s">
        <v>14</v>
      </c>
      <c r="C4" s="95"/>
      <c r="D4" s="95"/>
      <c r="F4" s="95" t="s">
        <v>16</v>
      </c>
      <c r="G4" s="95"/>
      <c r="H4" s="95"/>
      <c r="I4" s="95"/>
    </row>
    <row r="5" spans="2:9" x14ac:dyDescent="0.25">
      <c r="B5" s="2" t="s">
        <v>9</v>
      </c>
      <c r="C5" s="2" t="s">
        <v>10</v>
      </c>
      <c r="D5" s="2" t="s">
        <v>11</v>
      </c>
      <c r="F5" s="2" t="s">
        <v>12</v>
      </c>
      <c r="G5" s="2" t="s">
        <v>13</v>
      </c>
      <c r="H5" s="2" t="s">
        <v>10</v>
      </c>
      <c r="I5" s="2" t="s">
        <v>11</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95" t="s">
        <v>15</v>
      </c>
      <c r="C8" s="95"/>
      <c r="D8" s="95"/>
      <c r="F8" s="1" t="s">
        <v>8</v>
      </c>
    </row>
    <row r="9" spans="2:9" x14ac:dyDescent="0.25">
      <c r="B9" s="2" t="s">
        <v>9</v>
      </c>
      <c r="C9" s="2" t="s">
        <v>10</v>
      </c>
      <c r="D9" s="2" t="s">
        <v>11</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5" x14ac:dyDescent="0.25"/>
  <cols>
    <col min="2" max="2" width="13.140625" customWidth="1"/>
    <col min="7" max="8" width="9.5703125" bestFit="1" customWidth="1"/>
    <col min="10" max="10" width="10.42578125" customWidth="1"/>
    <col min="13" max="13" width="16.28515625" bestFit="1" customWidth="1"/>
    <col min="18" max="18" width="9.42578125" customWidth="1"/>
  </cols>
  <sheetData>
    <row r="2" spans="2:21" ht="18.75" x14ac:dyDescent="0.3">
      <c r="B2" s="96" t="s">
        <v>368</v>
      </c>
      <c r="C2" s="96"/>
      <c r="D2" s="96"/>
      <c r="E2" s="96"/>
      <c r="F2" s="96"/>
      <c r="G2" s="96"/>
      <c r="H2" s="96"/>
      <c r="I2" s="96"/>
      <c r="J2" s="96"/>
      <c r="K2" s="96"/>
      <c r="L2" s="96"/>
      <c r="M2" s="96"/>
      <c r="N2" s="96"/>
      <c r="O2" s="96"/>
      <c r="P2" s="96"/>
      <c r="Q2" s="96"/>
      <c r="R2" s="96"/>
      <c r="S2" s="96"/>
      <c r="T2" s="96"/>
      <c r="U2" s="96"/>
    </row>
    <row r="3" spans="2:21" ht="55.15" customHeight="1" x14ac:dyDescent="0.25">
      <c r="B3" s="100" t="s">
        <v>373</v>
      </c>
      <c r="C3" s="168"/>
      <c r="D3" s="168"/>
      <c r="E3" s="168"/>
      <c r="F3" s="168"/>
      <c r="G3" s="168"/>
      <c r="H3" s="168"/>
      <c r="I3" s="168"/>
      <c r="J3" s="168"/>
      <c r="K3" s="168"/>
      <c r="L3" s="168"/>
      <c r="M3" s="168"/>
      <c r="N3" s="168"/>
      <c r="O3" s="168"/>
      <c r="P3" s="168"/>
      <c r="Q3" s="168"/>
      <c r="R3" s="168"/>
      <c r="S3" s="168"/>
      <c r="T3" s="168"/>
      <c r="U3" s="168"/>
    </row>
    <row r="4" spans="2:21" ht="75" customHeight="1" x14ac:dyDescent="0.25">
      <c r="B4" s="168"/>
      <c r="C4" s="168"/>
      <c r="D4" s="168"/>
      <c r="E4" s="168"/>
      <c r="F4" s="168"/>
      <c r="G4" s="168"/>
      <c r="H4" s="168"/>
      <c r="I4" s="168"/>
      <c r="J4" s="168"/>
      <c r="K4" s="168"/>
      <c r="L4" s="168"/>
      <c r="M4" s="168"/>
      <c r="N4" s="168"/>
      <c r="O4" s="168"/>
      <c r="P4" s="168"/>
      <c r="Q4" s="168"/>
      <c r="R4" s="168"/>
      <c r="S4" s="168"/>
      <c r="T4" s="168"/>
      <c r="U4" s="168"/>
    </row>
    <row r="7" spans="2:21" x14ac:dyDescent="0.25">
      <c r="C7" s="169" t="s">
        <v>359</v>
      </c>
      <c r="D7" s="169"/>
      <c r="E7" s="169"/>
      <c r="F7" s="169"/>
    </row>
    <row r="8" spans="2:21" x14ac:dyDescent="0.25">
      <c r="B8" s="2" t="s">
        <v>369</v>
      </c>
      <c r="C8" s="4">
        <v>135</v>
      </c>
      <c r="D8" s="4">
        <v>65</v>
      </c>
      <c r="E8" s="4">
        <v>-5</v>
      </c>
      <c r="F8" s="4">
        <v>-210</v>
      </c>
    </row>
    <row r="10" spans="2:21" x14ac:dyDescent="0.25">
      <c r="B10" s="95" t="s">
        <v>341</v>
      </c>
      <c r="C10" s="95"/>
      <c r="D10" s="95"/>
      <c r="E10" s="95"/>
      <c r="F10" s="95"/>
      <c r="G10" s="95"/>
      <c r="H10" s="95"/>
      <c r="I10" s="95"/>
      <c r="J10" s="95"/>
      <c r="M10" s="95" t="s">
        <v>370</v>
      </c>
      <c r="N10" s="95"/>
      <c r="O10" s="95"/>
      <c r="P10" s="95"/>
      <c r="Q10" s="95"/>
      <c r="R10" s="95"/>
      <c r="S10" s="95"/>
      <c r="T10" s="95"/>
      <c r="U10" s="95"/>
    </row>
    <row r="11" spans="2:21" ht="17.25" customHeight="1" x14ac:dyDescent="0.25">
      <c r="B11" s="71" t="s">
        <v>341</v>
      </c>
      <c r="C11" s="4" t="s">
        <v>263</v>
      </c>
      <c r="D11" s="4" t="s">
        <v>342</v>
      </c>
      <c r="E11" s="4"/>
      <c r="F11" s="4"/>
      <c r="G11" s="2" t="s">
        <v>344</v>
      </c>
      <c r="H11" s="167"/>
      <c r="I11" s="167"/>
      <c r="J11" s="167"/>
      <c r="M11" s="71" t="s">
        <v>361</v>
      </c>
      <c r="N11" s="4" t="s">
        <v>263</v>
      </c>
      <c r="O11" s="4" t="s">
        <v>342</v>
      </c>
      <c r="P11" s="4"/>
      <c r="Q11" s="4"/>
      <c r="R11" s="2" t="s">
        <v>344</v>
      </c>
      <c r="S11" s="167"/>
      <c r="T11" s="167"/>
      <c r="U11" s="167"/>
    </row>
    <row r="12" spans="2:21" x14ac:dyDescent="0.25">
      <c r="B12" s="2" t="s">
        <v>353</v>
      </c>
      <c r="C12" s="4">
        <v>25000</v>
      </c>
      <c r="D12" s="4">
        <v>25000</v>
      </c>
      <c r="E12" s="4">
        <v>25000</v>
      </c>
      <c r="F12" s="4">
        <v>25000</v>
      </c>
      <c r="G12" s="166">
        <f>C13*$C$8+D13*$D$8+E13*$E$8+F13*$F$8</f>
        <v>-3.75</v>
      </c>
      <c r="H12" s="167"/>
      <c r="I12" s="167"/>
      <c r="J12" s="167"/>
      <c r="M12" s="2" t="s">
        <v>353</v>
      </c>
      <c r="N12" s="4">
        <v>20000</v>
      </c>
      <c r="O12" s="4">
        <v>30000</v>
      </c>
      <c r="P12" s="4">
        <v>25000</v>
      </c>
      <c r="Q12" s="4">
        <v>25000</v>
      </c>
      <c r="R12" s="166">
        <f>N13*$C$8+O13*$D$8+P13*$E$8+Q13*$F$8</f>
        <v>49.400000000000006</v>
      </c>
      <c r="S12" s="167"/>
      <c r="T12" s="167"/>
      <c r="U12" s="167"/>
    </row>
    <row r="13" spans="2:21" x14ac:dyDescent="0.25">
      <c r="B13" s="2" t="s">
        <v>348</v>
      </c>
      <c r="C13" s="45">
        <v>0.25</v>
      </c>
      <c r="D13" s="45">
        <v>0.25</v>
      </c>
      <c r="E13" s="45">
        <v>0.25</v>
      </c>
      <c r="F13" s="45">
        <v>0.25</v>
      </c>
      <c r="G13" s="166"/>
      <c r="H13" s="167"/>
      <c r="I13" s="167"/>
      <c r="J13" s="167"/>
      <c r="M13" s="2" t="s">
        <v>348</v>
      </c>
      <c r="N13" s="45">
        <v>0.37</v>
      </c>
      <c r="O13" s="45">
        <v>0.33</v>
      </c>
      <c r="P13" s="45">
        <v>0.2</v>
      </c>
      <c r="Q13" s="45">
        <v>0.1</v>
      </c>
      <c r="R13" s="166"/>
      <c r="S13" s="167"/>
      <c r="T13" s="167"/>
      <c r="U13" s="167"/>
    </row>
    <row r="14" spans="2:21" x14ac:dyDescent="0.25">
      <c r="B14" s="102" t="s">
        <v>343</v>
      </c>
      <c r="C14" s="140" t="s">
        <v>346</v>
      </c>
      <c r="D14" s="140"/>
      <c r="E14" s="140"/>
      <c r="F14" s="140"/>
      <c r="G14" s="140"/>
      <c r="H14" s="140"/>
      <c r="I14" s="140"/>
      <c r="J14" s="140"/>
      <c r="M14" s="102" t="s">
        <v>343</v>
      </c>
      <c r="N14" s="140" t="s">
        <v>346</v>
      </c>
      <c r="O14" s="140"/>
      <c r="P14" s="140"/>
      <c r="Q14" s="140"/>
      <c r="R14" s="140"/>
      <c r="S14" s="140"/>
      <c r="T14" s="140"/>
      <c r="U14" s="140"/>
    </row>
    <row r="15" spans="2:21" x14ac:dyDescent="0.25">
      <c r="B15" s="102"/>
      <c r="C15" s="2" t="s">
        <v>336</v>
      </c>
      <c r="D15" s="2" t="s">
        <v>337</v>
      </c>
      <c r="E15" s="2" t="s">
        <v>338</v>
      </c>
      <c r="F15" s="2" t="s">
        <v>347</v>
      </c>
      <c r="G15" s="2" t="s">
        <v>362</v>
      </c>
      <c r="H15" s="2" t="s">
        <v>344</v>
      </c>
      <c r="I15" s="2" t="s">
        <v>345</v>
      </c>
      <c r="J15" s="2" t="s">
        <v>363</v>
      </c>
      <c r="M15" s="102"/>
      <c r="N15" s="2" t="s">
        <v>336</v>
      </c>
      <c r="O15" s="2" t="s">
        <v>337</v>
      </c>
      <c r="P15" s="2" t="s">
        <v>338</v>
      </c>
      <c r="Q15" s="2" t="s">
        <v>347</v>
      </c>
      <c r="R15" s="2" t="s">
        <v>362</v>
      </c>
      <c r="S15" s="2" t="s">
        <v>344</v>
      </c>
      <c r="T15" s="2" t="s">
        <v>345</v>
      </c>
      <c r="U15" s="2" t="s">
        <v>363</v>
      </c>
    </row>
    <row r="16" spans="2:21" x14ac:dyDescent="0.25">
      <c r="B16" s="2" t="s">
        <v>357</v>
      </c>
      <c r="C16" s="45">
        <v>0.53</v>
      </c>
      <c r="D16" s="45">
        <v>0.3</v>
      </c>
      <c r="E16" s="45">
        <v>0.12</v>
      </c>
      <c r="F16" s="45">
        <v>0.05</v>
      </c>
      <c r="G16" s="73">
        <v>37000</v>
      </c>
      <c r="H16" s="74">
        <f t="shared" ref="H16:H25" si="0">C16*$C$8+D16*$D$8+E16*$E$8+F16*$F$8</f>
        <v>79.95</v>
      </c>
      <c r="I16" s="74">
        <f t="shared" ref="I16:I25" si="1">H16-$G$12</f>
        <v>83.7</v>
      </c>
      <c r="J16" s="4">
        <f t="shared" ref="J16:J25" si="2">1000*I16/(G16-$C$12)</f>
        <v>6.9749999999999996</v>
      </c>
      <c r="M16" s="2" t="s">
        <v>349</v>
      </c>
      <c r="N16" s="45">
        <v>0.72</v>
      </c>
      <c r="O16" s="45">
        <v>0.24</v>
      </c>
      <c r="P16" s="45">
        <v>0.03</v>
      </c>
      <c r="Q16" s="45">
        <v>0.01</v>
      </c>
      <c r="R16" s="73">
        <v>38000</v>
      </c>
      <c r="S16" s="74">
        <f t="shared" ref="S16:S21" si="3">N16*$C$8+O16*$D$8+P16*$E$8+Q16*$F$8</f>
        <v>110.55</v>
      </c>
      <c r="T16" s="74">
        <f t="shared" ref="T16:T21" si="4">S16-R$12</f>
        <v>61.149999999999991</v>
      </c>
      <c r="U16" s="4">
        <f t="shared" ref="U16:U21" si="5">1000*T16/(R16-O$12)</f>
        <v>7.6437499999999989</v>
      </c>
    </row>
    <row r="17" spans="2:21" x14ac:dyDescent="0.25">
      <c r="B17" s="72" t="s">
        <v>360</v>
      </c>
      <c r="C17" s="45">
        <v>0.15</v>
      </c>
      <c r="D17" s="45">
        <v>0.23</v>
      </c>
      <c r="E17" s="45">
        <v>0.3</v>
      </c>
      <c r="F17" s="45">
        <v>0.31</v>
      </c>
      <c r="G17" s="73">
        <v>21000</v>
      </c>
      <c r="H17" s="74">
        <f t="shared" si="0"/>
        <v>-31.399999999999991</v>
      </c>
      <c r="I17" s="74">
        <f t="shared" si="1"/>
        <v>-27.649999999999991</v>
      </c>
      <c r="J17" s="4">
        <f t="shared" si="2"/>
        <v>6.9124999999999979</v>
      </c>
      <c r="M17" s="72" t="s">
        <v>354</v>
      </c>
      <c r="N17" s="45">
        <v>0.47</v>
      </c>
      <c r="O17" s="45">
        <v>0.35</v>
      </c>
      <c r="P17" s="45">
        <v>0.13500000000000001</v>
      </c>
      <c r="Q17" s="45">
        <v>4.4999999999999998E-2</v>
      </c>
      <c r="R17" s="73">
        <v>32000</v>
      </c>
      <c r="S17" s="74">
        <f t="shared" si="3"/>
        <v>76.074999999999989</v>
      </c>
      <c r="T17" s="74">
        <f t="shared" si="4"/>
        <v>26.674999999999983</v>
      </c>
      <c r="U17" s="4">
        <f t="shared" si="5"/>
        <v>13.337499999999991</v>
      </c>
    </row>
    <row r="18" spans="2:21" x14ac:dyDescent="0.25">
      <c r="B18" s="2" t="s">
        <v>358</v>
      </c>
      <c r="C18" s="45">
        <v>0.06</v>
      </c>
      <c r="D18" s="45">
        <v>0.14000000000000001</v>
      </c>
      <c r="E18" s="45">
        <v>0.22</v>
      </c>
      <c r="F18" s="45">
        <v>0.57999999999999996</v>
      </c>
      <c r="G18" s="73">
        <v>13000</v>
      </c>
      <c r="H18" s="74">
        <f t="shared" si="0"/>
        <v>-105.69999999999999</v>
      </c>
      <c r="I18" s="74">
        <f t="shared" si="1"/>
        <v>-101.94999999999999</v>
      </c>
      <c r="J18" s="4">
        <f t="shared" si="2"/>
        <v>8.4958333333333318</v>
      </c>
      <c r="M18" s="72" t="s">
        <v>364</v>
      </c>
      <c r="N18" s="45">
        <v>0.18</v>
      </c>
      <c r="O18" s="45">
        <v>0.2</v>
      </c>
      <c r="P18" s="45">
        <v>0.27</v>
      </c>
      <c r="Q18" s="45">
        <v>0.36</v>
      </c>
      <c r="R18" s="73">
        <v>22000</v>
      </c>
      <c r="S18" s="74">
        <f t="shared" si="3"/>
        <v>-39.65</v>
      </c>
      <c r="T18" s="74">
        <f t="shared" si="4"/>
        <v>-89.050000000000011</v>
      </c>
      <c r="U18" s="4">
        <f t="shared" si="5"/>
        <v>11.131250000000001</v>
      </c>
    </row>
    <row r="19" spans="2:21" x14ac:dyDescent="0.25">
      <c r="B19" s="2" t="s">
        <v>349</v>
      </c>
      <c r="C19" s="45">
        <v>0.42</v>
      </c>
      <c r="D19" s="45">
        <v>0.3</v>
      </c>
      <c r="E19" s="45">
        <v>0.18</v>
      </c>
      <c r="F19" s="45">
        <v>0.09</v>
      </c>
      <c r="G19" s="73">
        <v>33000</v>
      </c>
      <c r="H19" s="74">
        <f t="shared" si="0"/>
        <v>56.399999999999984</v>
      </c>
      <c r="I19" s="74">
        <f t="shared" si="1"/>
        <v>60.149999999999984</v>
      </c>
      <c r="J19" s="4">
        <f t="shared" si="2"/>
        <v>7.518749999999998</v>
      </c>
      <c r="M19" s="2" t="s">
        <v>365</v>
      </c>
      <c r="N19" s="45">
        <v>0.14000000000000001</v>
      </c>
      <c r="O19" s="45">
        <v>0.32</v>
      </c>
      <c r="P19" s="45">
        <v>0.32</v>
      </c>
      <c r="Q19" s="45">
        <v>0.32</v>
      </c>
      <c r="R19" s="73">
        <v>22000</v>
      </c>
      <c r="S19" s="74">
        <f t="shared" si="3"/>
        <v>-29.1</v>
      </c>
      <c r="T19" s="74">
        <f t="shared" si="4"/>
        <v>-78.5</v>
      </c>
      <c r="U19" s="4">
        <f t="shared" si="5"/>
        <v>9.8125</v>
      </c>
    </row>
    <row r="20" spans="2:21" x14ac:dyDescent="0.25">
      <c r="B20" s="2" t="s">
        <v>350</v>
      </c>
      <c r="C20" s="45">
        <v>0.42</v>
      </c>
      <c r="D20" s="45">
        <v>0.31</v>
      </c>
      <c r="E20" s="45">
        <v>0.19</v>
      </c>
      <c r="F20" s="45">
        <v>0.09</v>
      </c>
      <c r="G20" s="73">
        <v>33000</v>
      </c>
      <c r="H20" s="74">
        <f t="shared" si="0"/>
        <v>56.999999999999993</v>
      </c>
      <c r="I20" s="74">
        <f t="shared" si="1"/>
        <v>60.749999999999993</v>
      </c>
      <c r="J20" s="4">
        <f t="shared" si="2"/>
        <v>7.5937499999999991</v>
      </c>
      <c r="M20" s="72" t="s">
        <v>366</v>
      </c>
      <c r="N20" s="45">
        <v>0.315</v>
      </c>
      <c r="O20" s="45">
        <v>0.3</v>
      </c>
      <c r="P20" s="45">
        <v>0.22500000000000001</v>
      </c>
      <c r="Q20" s="45">
        <v>0.16</v>
      </c>
      <c r="R20" s="73">
        <v>28000</v>
      </c>
      <c r="S20" s="74">
        <f t="shared" si="3"/>
        <v>27.299999999999997</v>
      </c>
      <c r="T20" s="74">
        <f t="shared" si="4"/>
        <v>-22.100000000000009</v>
      </c>
      <c r="U20" s="4">
        <f t="shared" si="5"/>
        <v>11.050000000000004</v>
      </c>
    </row>
    <row r="21" spans="2:21" x14ac:dyDescent="0.25">
      <c r="B21" s="72" t="s">
        <v>351</v>
      </c>
      <c r="C21" s="45">
        <v>0.16</v>
      </c>
      <c r="D21" s="45">
        <v>0.26</v>
      </c>
      <c r="E21" s="45">
        <v>0.28000000000000003</v>
      </c>
      <c r="F21" s="45">
        <v>0.28000000000000003</v>
      </c>
      <c r="G21" s="73">
        <v>23000</v>
      </c>
      <c r="H21" s="74">
        <f t="shared" si="0"/>
        <v>-21.700000000000003</v>
      </c>
      <c r="I21" s="74">
        <f t="shared" si="1"/>
        <v>-17.950000000000003</v>
      </c>
      <c r="J21" s="4">
        <f t="shared" si="2"/>
        <v>8.9750000000000014</v>
      </c>
      <c r="M21" s="72" t="s">
        <v>367</v>
      </c>
      <c r="N21" s="45">
        <v>0.31</v>
      </c>
      <c r="O21" s="45">
        <v>0.33</v>
      </c>
      <c r="P21" s="45">
        <v>0.24</v>
      </c>
      <c r="Q21" s="45">
        <v>0.12</v>
      </c>
      <c r="R21" s="73">
        <v>28000</v>
      </c>
      <c r="S21" s="74">
        <f t="shared" si="3"/>
        <v>36.899999999999991</v>
      </c>
      <c r="T21" s="74">
        <f t="shared" si="4"/>
        <v>-12.500000000000014</v>
      </c>
      <c r="U21" s="4">
        <f t="shared" si="5"/>
        <v>6.2500000000000071</v>
      </c>
    </row>
    <row r="22" spans="2:21" x14ac:dyDescent="0.25">
      <c r="B22" s="2" t="s">
        <v>352</v>
      </c>
      <c r="C22" s="45">
        <v>0.12</v>
      </c>
      <c r="D22" s="45">
        <v>0.16</v>
      </c>
      <c r="E22" s="45">
        <v>0.25</v>
      </c>
      <c r="F22" s="45">
        <v>0.47</v>
      </c>
      <c r="G22" s="73">
        <v>17000</v>
      </c>
      <c r="H22" s="74">
        <f t="shared" si="0"/>
        <v>-73.349999999999994</v>
      </c>
      <c r="I22" s="74">
        <f t="shared" si="1"/>
        <v>-69.599999999999994</v>
      </c>
      <c r="J22" s="4">
        <f t="shared" si="2"/>
        <v>8.6999999999999993</v>
      </c>
    </row>
    <row r="23" spans="2:21" x14ac:dyDescent="0.25">
      <c r="B23" s="2" t="s">
        <v>354</v>
      </c>
      <c r="C23" s="76">
        <v>0.28999999999999998</v>
      </c>
      <c r="D23" s="76">
        <v>0.28000000000000003</v>
      </c>
      <c r="E23" s="76">
        <v>0.24</v>
      </c>
      <c r="F23" s="76">
        <v>0.19</v>
      </c>
      <c r="G23" s="73">
        <v>27000</v>
      </c>
      <c r="H23" s="74">
        <f t="shared" si="0"/>
        <v>16.25</v>
      </c>
      <c r="I23" s="74">
        <f t="shared" si="1"/>
        <v>20</v>
      </c>
      <c r="J23" s="4">
        <f t="shared" si="2"/>
        <v>10</v>
      </c>
      <c r="M23" s="95" t="s">
        <v>370</v>
      </c>
      <c r="N23" s="95"/>
      <c r="O23" s="95"/>
      <c r="P23" s="95"/>
      <c r="Q23" s="95"/>
      <c r="R23" s="95"/>
      <c r="S23" s="95"/>
      <c r="T23" s="95"/>
      <c r="U23" s="95"/>
    </row>
    <row r="24" spans="2:21" x14ac:dyDescent="0.25">
      <c r="B24" s="72" t="s">
        <v>355</v>
      </c>
      <c r="C24" s="45">
        <v>0.23</v>
      </c>
      <c r="D24" s="45">
        <v>0.24</v>
      </c>
      <c r="E24" s="45">
        <v>0.25</v>
      </c>
      <c r="F24" s="45">
        <v>0.28000000000000003</v>
      </c>
      <c r="G24" s="73">
        <v>24500</v>
      </c>
      <c r="H24" s="74">
        <f t="shared" si="0"/>
        <v>-13.400000000000006</v>
      </c>
      <c r="I24" s="74">
        <f t="shared" si="1"/>
        <v>-9.6500000000000057</v>
      </c>
      <c r="J24" s="4">
        <f t="shared" si="2"/>
        <v>19.300000000000011</v>
      </c>
      <c r="M24" s="71" t="s">
        <v>361</v>
      </c>
      <c r="N24" s="4" t="s">
        <v>263</v>
      </c>
      <c r="O24" s="4" t="s">
        <v>342</v>
      </c>
      <c r="P24" s="4"/>
      <c r="Q24" s="4"/>
      <c r="R24" s="2" t="s">
        <v>344</v>
      </c>
      <c r="S24" s="167"/>
      <c r="T24" s="167"/>
      <c r="U24" s="167"/>
    </row>
    <row r="25" spans="2:21" x14ac:dyDescent="0.25">
      <c r="B25" s="2" t="s">
        <v>356</v>
      </c>
      <c r="C25" s="45">
        <v>0.21</v>
      </c>
      <c r="D25" s="45">
        <v>0.23</v>
      </c>
      <c r="E25" s="45">
        <v>0.25</v>
      </c>
      <c r="F25" s="45">
        <v>0.31</v>
      </c>
      <c r="G25" s="73">
        <v>23000</v>
      </c>
      <c r="H25" s="74">
        <f t="shared" si="0"/>
        <v>-23.049999999999997</v>
      </c>
      <c r="I25" s="74">
        <f t="shared" si="1"/>
        <v>-19.299999999999997</v>
      </c>
      <c r="J25" s="4">
        <f t="shared" si="2"/>
        <v>9.6499999999999986</v>
      </c>
      <c r="M25" s="2" t="s">
        <v>353</v>
      </c>
      <c r="N25" s="4">
        <v>20000</v>
      </c>
      <c r="O25" s="4">
        <v>38000</v>
      </c>
      <c r="P25" s="4">
        <v>25000</v>
      </c>
      <c r="Q25" s="4">
        <v>17000</v>
      </c>
      <c r="R25" s="166">
        <f>N26*$C$8+O26*$D$8+P26*$E$8+Q26*$F$8</f>
        <v>101.50000000000001</v>
      </c>
      <c r="S25" s="167"/>
      <c r="T25" s="167"/>
      <c r="U25" s="167"/>
    </row>
    <row r="26" spans="2:21" x14ac:dyDescent="0.25">
      <c r="M26" s="2" t="s">
        <v>348</v>
      </c>
      <c r="N26" s="45">
        <v>0.66</v>
      </c>
      <c r="O26" s="45">
        <v>0.26</v>
      </c>
      <c r="P26" s="45">
        <v>0.06</v>
      </c>
      <c r="Q26" s="45">
        <v>0.02</v>
      </c>
      <c r="R26" s="166"/>
      <c r="S26" s="167"/>
      <c r="T26" s="167"/>
      <c r="U26" s="167"/>
    </row>
    <row r="27" spans="2:21" x14ac:dyDescent="0.25">
      <c r="B27" s="95" t="s">
        <v>361</v>
      </c>
      <c r="C27" s="95"/>
      <c r="D27" s="95"/>
      <c r="E27" s="95"/>
      <c r="F27" s="95"/>
      <c r="G27" s="95"/>
      <c r="H27" s="95"/>
      <c r="I27" s="95"/>
      <c r="J27" s="95"/>
      <c r="M27" s="102" t="s">
        <v>343</v>
      </c>
      <c r="N27" s="140" t="s">
        <v>346</v>
      </c>
      <c r="O27" s="140"/>
      <c r="P27" s="140"/>
      <c r="Q27" s="140"/>
      <c r="R27" s="140"/>
      <c r="S27" s="140"/>
      <c r="T27" s="140"/>
      <c r="U27" s="140"/>
    </row>
    <row r="28" spans="2:21" x14ac:dyDescent="0.25">
      <c r="B28" s="71" t="s">
        <v>361</v>
      </c>
      <c r="C28" s="4" t="s">
        <v>263</v>
      </c>
      <c r="D28" s="4" t="s">
        <v>342</v>
      </c>
      <c r="E28" s="4"/>
      <c r="F28" s="4"/>
      <c r="G28" s="2" t="s">
        <v>344</v>
      </c>
      <c r="H28" s="167"/>
      <c r="I28" s="167"/>
      <c r="J28" s="167"/>
      <c r="M28" s="102"/>
      <c r="N28" s="2" t="s">
        <v>336</v>
      </c>
      <c r="O28" s="2" t="s">
        <v>337</v>
      </c>
      <c r="P28" s="2" t="s">
        <v>338</v>
      </c>
      <c r="Q28" s="2" t="s">
        <v>347</v>
      </c>
      <c r="R28" s="2" t="s">
        <v>362</v>
      </c>
      <c r="S28" s="2" t="s">
        <v>344</v>
      </c>
      <c r="T28" s="2" t="s">
        <v>345</v>
      </c>
      <c r="U28" s="2" t="s">
        <v>363</v>
      </c>
    </row>
    <row r="29" spans="2:21" x14ac:dyDescent="0.25">
      <c r="B29" s="2" t="s">
        <v>353</v>
      </c>
      <c r="C29" s="4">
        <v>25000</v>
      </c>
      <c r="D29" s="4">
        <v>25000</v>
      </c>
      <c r="E29" s="4">
        <v>25000</v>
      </c>
      <c r="F29" s="4">
        <v>25000</v>
      </c>
      <c r="G29" s="166">
        <f>C30*$C$8+D30*$D$8+E30*$E$8+F30*$F$8</f>
        <v>-5.1499999999999986</v>
      </c>
      <c r="H29" s="167"/>
      <c r="I29" s="167"/>
      <c r="J29" s="167"/>
      <c r="M29" s="2" t="s">
        <v>349</v>
      </c>
      <c r="N29" s="45">
        <v>0.94</v>
      </c>
      <c r="O29" s="45">
        <v>0.06</v>
      </c>
      <c r="P29" s="45">
        <v>0</v>
      </c>
      <c r="Q29" s="45">
        <v>0</v>
      </c>
      <c r="R29" s="73">
        <v>46000</v>
      </c>
      <c r="S29" s="74">
        <f t="shared" ref="S29:S36" si="6">N29*$C$8+O29*$D$8+P29*$E$8+Q29*$F$8</f>
        <v>130.79999999999998</v>
      </c>
      <c r="T29" s="74">
        <f>S29-R$25</f>
        <v>29.299999999999969</v>
      </c>
      <c r="U29" s="4">
        <f>1000*T29/(R29-O$25)</f>
        <v>3.6624999999999961</v>
      </c>
    </row>
    <row r="30" spans="2:21" x14ac:dyDescent="0.25">
      <c r="B30" s="2" t="s">
        <v>348</v>
      </c>
      <c r="C30" s="45">
        <v>0.24</v>
      </c>
      <c r="D30" s="45">
        <v>0.25</v>
      </c>
      <c r="E30" s="45">
        <v>0.26</v>
      </c>
      <c r="F30" s="45">
        <v>0.25</v>
      </c>
      <c r="G30" s="166"/>
      <c r="H30" s="167"/>
      <c r="I30" s="167"/>
      <c r="J30" s="167"/>
      <c r="M30" s="72" t="s">
        <v>354</v>
      </c>
      <c r="N30" s="45">
        <v>0.79</v>
      </c>
      <c r="O30" s="45">
        <v>0.18</v>
      </c>
      <c r="P30" s="45">
        <v>0.02</v>
      </c>
      <c r="Q30" s="45">
        <v>0</v>
      </c>
      <c r="R30" s="73">
        <v>40000</v>
      </c>
      <c r="S30" s="74">
        <f t="shared" si="6"/>
        <v>118.25000000000001</v>
      </c>
      <c r="T30" s="74">
        <f t="shared" ref="T30:T35" si="7">S30-R$25</f>
        <v>16.75</v>
      </c>
      <c r="U30" s="4">
        <f t="shared" ref="U30:U36" si="8">1000*T30/(R30-O$25)</f>
        <v>8.375</v>
      </c>
    </row>
    <row r="31" spans="2:21" x14ac:dyDescent="0.25">
      <c r="B31" s="102" t="s">
        <v>343</v>
      </c>
      <c r="C31" s="140" t="s">
        <v>346</v>
      </c>
      <c r="D31" s="140"/>
      <c r="E31" s="140"/>
      <c r="F31" s="140"/>
      <c r="G31" s="140"/>
      <c r="H31" s="140"/>
      <c r="I31" s="140"/>
      <c r="J31" s="140"/>
      <c r="M31" s="72" t="s">
        <v>364</v>
      </c>
      <c r="N31" s="45">
        <v>0.39</v>
      </c>
      <c r="O31" s="45">
        <v>0.35</v>
      </c>
      <c r="P31" s="45">
        <v>0.19</v>
      </c>
      <c r="Q31" s="45">
        <v>7.0000000000000007E-2</v>
      </c>
      <c r="R31" s="73">
        <v>30000</v>
      </c>
      <c r="S31" s="74">
        <f t="shared" si="6"/>
        <v>59.75</v>
      </c>
      <c r="T31" s="74">
        <f t="shared" si="7"/>
        <v>-41.750000000000014</v>
      </c>
      <c r="U31" s="4">
        <f t="shared" si="8"/>
        <v>5.2187500000000018</v>
      </c>
    </row>
    <row r="32" spans="2:21" x14ac:dyDescent="0.25">
      <c r="B32" s="102"/>
      <c r="C32" s="2" t="s">
        <v>336</v>
      </c>
      <c r="D32" s="2" t="s">
        <v>337</v>
      </c>
      <c r="E32" s="2" t="s">
        <v>338</v>
      </c>
      <c r="F32" s="2" t="s">
        <v>347</v>
      </c>
      <c r="G32" s="2" t="s">
        <v>362</v>
      </c>
      <c r="H32" s="2" t="s">
        <v>344</v>
      </c>
      <c r="I32" s="2" t="s">
        <v>345</v>
      </c>
      <c r="J32" s="2" t="s">
        <v>363</v>
      </c>
      <c r="M32" s="2" t="s">
        <v>365</v>
      </c>
      <c r="N32" s="45">
        <v>0.3</v>
      </c>
      <c r="O32" s="45">
        <v>0.42</v>
      </c>
      <c r="P32" s="45">
        <v>0.21</v>
      </c>
      <c r="Q32" s="45">
        <v>7.0000000000000007E-2</v>
      </c>
      <c r="R32" s="73">
        <v>30000</v>
      </c>
      <c r="S32" s="74">
        <f t="shared" si="6"/>
        <v>52.05</v>
      </c>
      <c r="T32" s="74">
        <f t="shared" si="7"/>
        <v>-49.450000000000017</v>
      </c>
      <c r="U32" s="4">
        <f t="shared" si="8"/>
        <v>6.1812500000000021</v>
      </c>
    </row>
    <row r="33" spans="2:21" x14ac:dyDescent="0.25">
      <c r="B33" s="2" t="s">
        <v>357</v>
      </c>
      <c r="C33" s="45">
        <v>0.71</v>
      </c>
      <c r="D33" s="45">
        <v>0.24</v>
      </c>
      <c r="E33" s="45">
        <v>0.04</v>
      </c>
      <c r="F33" s="45">
        <v>0.01</v>
      </c>
      <c r="G33" s="73">
        <v>37000</v>
      </c>
      <c r="H33" s="74">
        <f t="shared" ref="H33:H42" si="9">C33*$C$8+D33*$D$8+E33*$E$8+F33*$F$8</f>
        <v>109.14999999999999</v>
      </c>
      <c r="I33" s="74">
        <f t="shared" ref="I33:I42" si="10">H33-G$29</f>
        <v>114.29999999999998</v>
      </c>
      <c r="J33" s="4">
        <f t="shared" ref="J33:J42" si="11">1000*I33/(G33-$C$12)</f>
        <v>9.5249999999999986</v>
      </c>
      <c r="M33" s="72" t="s">
        <v>366</v>
      </c>
      <c r="N33" s="45">
        <v>0.67</v>
      </c>
      <c r="O33" s="45">
        <v>0.27</v>
      </c>
      <c r="P33" s="45">
        <v>0.05</v>
      </c>
      <c r="Q33" s="45">
        <v>0.01</v>
      </c>
      <c r="R33" s="73">
        <v>36000</v>
      </c>
      <c r="S33" s="74">
        <f t="shared" si="6"/>
        <v>105.65</v>
      </c>
      <c r="T33" s="74">
        <f t="shared" si="7"/>
        <v>4.1499999999999915</v>
      </c>
      <c r="U33" s="4">
        <f t="shared" si="8"/>
        <v>-2.0749999999999957</v>
      </c>
    </row>
    <row r="34" spans="2:21" x14ac:dyDescent="0.25">
      <c r="B34" s="72" t="s">
        <v>360</v>
      </c>
      <c r="C34" s="45">
        <v>0.1</v>
      </c>
      <c r="D34" s="45">
        <v>0.3</v>
      </c>
      <c r="E34" s="45">
        <v>0.33</v>
      </c>
      <c r="F34" s="45">
        <v>0.37</v>
      </c>
      <c r="G34" s="73">
        <v>21000</v>
      </c>
      <c r="H34" s="74">
        <f t="shared" si="9"/>
        <v>-46.35</v>
      </c>
      <c r="I34" s="74">
        <f t="shared" si="10"/>
        <v>-41.2</v>
      </c>
      <c r="J34" s="4">
        <f t="shared" si="11"/>
        <v>10.3</v>
      </c>
      <c r="M34" s="72" t="s">
        <v>367</v>
      </c>
      <c r="N34" s="45">
        <v>0.64</v>
      </c>
      <c r="O34" s="45">
        <v>0.3</v>
      </c>
      <c r="P34" s="45">
        <v>0.05</v>
      </c>
      <c r="Q34" s="45">
        <v>0.01</v>
      </c>
      <c r="R34" s="73">
        <v>36000</v>
      </c>
      <c r="S34" s="74">
        <f t="shared" si="6"/>
        <v>103.55000000000001</v>
      </c>
      <c r="T34" s="74">
        <f t="shared" si="7"/>
        <v>2.0499999999999972</v>
      </c>
      <c r="U34" s="4">
        <f t="shared" si="8"/>
        <v>-1.0249999999999986</v>
      </c>
    </row>
    <row r="35" spans="2:21" x14ac:dyDescent="0.25">
      <c r="B35" s="2" t="s">
        <v>358</v>
      </c>
      <c r="C35" s="45">
        <v>0.04</v>
      </c>
      <c r="D35" s="45">
        <v>0.1</v>
      </c>
      <c r="E35" s="45">
        <v>0.15</v>
      </c>
      <c r="F35" s="45">
        <v>0.71</v>
      </c>
      <c r="G35" s="73">
        <v>13000</v>
      </c>
      <c r="H35" s="74">
        <f t="shared" si="9"/>
        <v>-137.94999999999999</v>
      </c>
      <c r="I35" s="74">
        <f t="shared" si="10"/>
        <v>-132.79999999999998</v>
      </c>
      <c r="J35" s="4">
        <f t="shared" si="11"/>
        <v>11.066666666666665</v>
      </c>
      <c r="M35" s="2" t="s">
        <v>372</v>
      </c>
      <c r="N35" s="45">
        <v>0.44</v>
      </c>
      <c r="O35" s="45">
        <v>0.33</v>
      </c>
      <c r="P35" s="45">
        <v>0.16</v>
      </c>
      <c r="Q35" s="45">
        <v>7.0000000000000007E-2</v>
      </c>
      <c r="R35" s="4">
        <v>32000</v>
      </c>
      <c r="S35" s="74">
        <f t="shared" si="6"/>
        <v>65.349999999999994</v>
      </c>
      <c r="T35" s="74">
        <f t="shared" si="7"/>
        <v>-36.15000000000002</v>
      </c>
      <c r="U35" s="4">
        <f t="shared" si="8"/>
        <v>6.0250000000000039</v>
      </c>
    </row>
    <row r="36" spans="2:21" x14ac:dyDescent="0.25">
      <c r="B36" s="2" t="s">
        <v>349</v>
      </c>
      <c r="C36" s="45">
        <v>0.55000000000000004</v>
      </c>
      <c r="D36" s="45">
        <v>0.33</v>
      </c>
      <c r="E36" s="45">
        <v>0.1</v>
      </c>
      <c r="F36" s="45">
        <v>0.02</v>
      </c>
      <c r="G36" s="73">
        <v>33000</v>
      </c>
      <c r="H36" s="74">
        <f t="shared" si="9"/>
        <v>91</v>
      </c>
      <c r="I36" s="74">
        <f t="shared" si="10"/>
        <v>96.15</v>
      </c>
      <c r="J36" s="4">
        <f t="shared" si="11"/>
        <v>12.018750000000001</v>
      </c>
      <c r="M36" s="2" t="s">
        <v>371</v>
      </c>
      <c r="N36" s="45">
        <v>0.59</v>
      </c>
      <c r="O36" s="45">
        <v>0.3</v>
      </c>
      <c r="P36" s="45">
        <v>0.09</v>
      </c>
      <c r="Q36" s="45">
        <v>0.02</v>
      </c>
      <c r="R36" s="4">
        <v>36000</v>
      </c>
      <c r="S36" s="74">
        <f t="shared" si="6"/>
        <v>94.499999999999986</v>
      </c>
      <c r="T36" s="74">
        <f t="shared" ref="T36" si="12">S36-R$25</f>
        <v>-7.0000000000000284</v>
      </c>
      <c r="U36" s="4">
        <f t="shared" si="8"/>
        <v>3.5000000000000142</v>
      </c>
    </row>
    <row r="37" spans="2:21" x14ac:dyDescent="0.25">
      <c r="B37" s="2" t="s">
        <v>350</v>
      </c>
      <c r="C37" s="45">
        <v>0.52</v>
      </c>
      <c r="D37" s="45">
        <v>0.34</v>
      </c>
      <c r="E37" s="45">
        <v>0.11</v>
      </c>
      <c r="F37" s="45">
        <v>0.03</v>
      </c>
      <c r="G37" s="73">
        <v>33000</v>
      </c>
      <c r="H37" s="74">
        <f t="shared" si="9"/>
        <v>85.450000000000017</v>
      </c>
      <c r="I37" s="74">
        <f t="shared" si="10"/>
        <v>90.600000000000023</v>
      </c>
      <c r="J37" s="4">
        <f t="shared" si="11"/>
        <v>11.325000000000003</v>
      </c>
    </row>
    <row r="38" spans="2:21" x14ac:dyDescent="0.25">
      <c r="B38" s="72" t="s">
        <v>351</v>
      </c>
      <c r="C38" s="45">
        <v>0.16</v>
      </c>
      <c r="D38" s="45">
        <v>0.26</v>
      </c>
      <c r="E38" s="45">
        <v>0.31</v>
      </c>
      <c r="F38" s="45">
        <v>0.27</v>
      </c>
      <c r="G38" s="73">
        <v>23000</v>
      </c>
      <c r="H38" s="74">
        <f t="shared" si="9"/>
        <v>-19.75</v>
      </c>
      <c r="I38" s="74">
        <f t="shared" si="10"/>
        <v>-14.600000000000001</v>
      </c>
      <c r="J38" s="4">
        <f t="shared" si="11"/>
        <v>7.3000000000000007</v>
      </c>
    </row>
    <row r="39" spans="2:21" x14ac:dyDescent="0.25">
      <c r="B39" s="2" t="s">
        <v>352</v>
      </c>
      <c r="C39" s="45">
        <v>7.0000000000000007E-2</v>
      </c>
      <c r="D39" s="45">
        <v>0.14000000000000001</v>
      </c>
      <c r="E39" s="45">
        <v>0.19</v>
      </c>
      <c r="F39" s="45">
        <v>0.6</v>
      </c>
      <c r="G39" s="73">
        <v>17000</v>
      </c>
      <c r="H39" s="74">
        <f t="shared" si="9"/>
        <v>-108.39999999999999</v>
      </c>
      <c r="I39" s="74">
        <f t="shared" si="10"/>
        <v>-103.25</v>
      </c>
      <c r="J39" s="4">
        <f t="shared" si="11"/>
        <v>12.90625</v>
      </c>
    </row>
    <row r="40" spans="2:21" x14ac:dyDescent="0.25">
      <c r="B40" s="2" t="s">
        <v>354</v>
      </c>
      <c r="C40" s="76">
        <v>0.3</v>
      </c>
      <c r="D40" s="76">
        <v>0.28000000000000003</v>
      </c>
      <c r="E40" s="76">
        <v>0.23</v>
      </c>
      <c r="F40" s="76">
        <v>0.19</v>
      </c>
      <c r="G40" s="73">
        <v>27000</v>
      </c>
      <c r="H40" s="74">
        <f t="shared" si="9"/>
        <v>17.650000000000006</v>
      </c>
      <c r="I40" s="74">
        <f t="shared" si="10"/>
        <v>22.800000000000004</v>
      </c>
      <c r="J40" s="4">
        <f t="shared" si="11"/>
        <v>11.400000000000002</v>
      </c>
    </row>
    <row r="41" spans="2:21" x14ac:dyDescent="0.25">
      <c r="B41" s="72" t="s">
        <v>355</v>
      </c>
      <c r="C41" s="45">
        <v>0.21</v>
      </c>
      <c r="D41" s="45">
        <v>0.25</v>
      </c>
      <c r="E41" s="45">
        <v>0.26</v>
      </c>
      <c r="F41" s="45">
        <v>0.28000000000000003</v>
      </c>
      <c r="G41" s="73">
        <v>24500</v>
      </c>
      <c r="H41" s="74">
        <f t="shared" si="9"/>
        <v>-15.500000000000007</v>
      </c>
      <c r="I41" s="74">
        <f t="shared" si="10"/>
        <v>-10.350000000000009</v>
      </c>
      <c r="J41" s="4">
        <f t="shared" si="11"/>
        <v>20.700000000000017</v>
      </c>
    </row>
    <row r="42" spans="2:21" x14ac:dyDescent="0.25">
      <c r="B42" s="2" t="s">
        <v>356</v>
      </c>
      <c r="C42" s="45">
        <v>0.18</v>
      </c>
      <c r="D42" s="45">
        <v>0.21</v>
      </c>
      <c r="E42" s="45">
        <v>0.24</v>
      </c>
      <c r="F42" s="45">
        <v>0.37</v>
      </c>
      <c r="G42" s="73">
        <v>23000</v>
      </c>
      <c r="H42" s="74">
        <f t="shared" si="9"/>
        <v>-40.950000000000003</v>
      </c>
      <c r="I42" s="74">
        <f t="shared" si="10"/>
        <v>-35.800000000000004</v>
      </c>
      <c r="J42" s="4">
        <f t="shared" si="11"/>
        <v>17.900000000000002</v>
      </c>
    </row>
  </sheetData>
  <mergeCells count="23">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 ref="B31:B32"/>
    <mergeCell ref="C31:J31"/>
    <mergeCell ref="B14:B15"/>
    <mergeCell ref="G12:G13"/>
    <mergeCell ref="B27:J27"/>
    <mergeCell ref="H28:J30"/>
    <mergeCell ref="G29:G30"/>
  </mergeCells>
  <phoneticPr fontId="5" type="noConversion"/>
  <conditionalFormatting sqref="G12:G13">
    <cfRule type="cellIs" dxfId="24" priority="62" operator="between">
      <formula>-20</formula>
      <formula>20</formula>
    </cfRule>
    <cfRule type="cellIs" dxfId="23" priority="63" operator="lessThan">
      <formula>0</formula>
    </cfRule>
    <cfRule type="cellIs" dxfId="22" priority="64" operator="greaterThan">
      <formula>0</formula>
    </cfRule>
  </conditionalFormatting>
  <conditionalFormatting sqref="G29:G30">
    <cfRule type="cellIs" dxfId="21" priority="41" operator="between">
      <formula>-20</formula>
      <formula>20</formula>
    </cfRule>
    <cfRule type="cellIs" dxfId="20" priority="42" operator="lessThan">
      <formula>0</formula>
    </cfRule>
    <cfRule type="cellIs" dxfId="19" priority="43" operator="greaterThan">
      <formula>0</formula>
    </cfRule>
  </conditionalFormatting>
  <conditionalFormatting sqref="H16:I25">
    <cfRule type="cellIs" dxfId="18" priority="26" operator="between">
      <formula>-20</formula>
      <formula>20</formula>
    </cfRule>
    <cfRule type="cellIs" dxfId="17" priority="27" operator="lessThan">
      <formula>0</formula>
    </cfRule>
    <cfRule type="cellIs" dxfId="16" priority="28" operator="greaterThan">
      <formula>0</formula>
    </cfRule>
  </conditionalFormatting>
  <conditionalFormatting sqref="H33:I42">
    <cfRule type="cellIs" dxfId="15" priority="17" operator="between">
      <formula>-20</formula>
      <formula>20</formula>
    </cfRule>
    <cfRule type="cellIs" dxfId="14" priority="18" operator="lessThan">
      <formula>0</formula>
    </cfRule>
    <cfRule type="cellIs" dxfId="13" priority="19" operator="greaterThan">
      <formula>0</formula>
    </cfRule>
  </conditionalFormatting>
  <conditionalFormatting sqref="R12:R13">
    <cfRule type="cellIs" dxfId="12" priority="14" operator="between">
      <formula>-20</formula>
      <formula>20</formula>
    </cfRule>
    <cfRule type="cellIs" dxfId="11" priority="15" operator="lessThan">
      <formula>0</formula>
    </cfRule>
    <cfRule type="cellIs" dxfId="10" priority="16" operator="greaterThan">
      <formula>0</formula>
    </cfRule>
  </conditionalFormatting>
  <conditionalFormatting sqref="R25:R26">
    <cfRule type="cellIs" dxfId="9" priority="8" operator="between">
      <formula>-20</formula>
      <formula>20</formula>
    </cfRule>
    <cfRule type="cellIs" dxfId="8" priority="9" operator="lessThan">
      <formula>0</formula>
    </cfRule>
    <cfRule type="cellIs" dxfId="7" priority="10" operator="greaterThan">
      <formula>0</formula>
    </cfRule>
  </conditionalFormatting>
  <conditionalFormatting sqref="S16:T21">
    <cfRule type="cellIs" dxfId="6" priority="11" operator="between">
      <formula>-20</formula>
      <formula>20</formula>
    </cfRule>
    <cfRule type="cellIs" dxfId="5" priority="12" operator="lessThan">
      <formula>0</formula>
    </cfRule>
    <cfRule type="cellIs" dxfId="4" priority="13" operator="greaterThan">
      <formula>0</formula>
    </cfRule>
  </conditionalFormatting>
  <conditionalFormatting sqref="S29:T36">
    <cfRule type="cellIs" dxfId="3" priority="2" operator="between">
      <formula>-20</formula>
      <formula>20</formula>
    </cfRule>
    <cfRule type="cellIs" dxfId="2" priority="3" operator="lessThan">
      <formula>0</formula>
    </cfRule>
    <cfRule type="cellIs" dxfId="1" priority="4" operator="greaterThan">
      <formula>0</formula>
    </cfRule>
  </conditionalFormatting>
  <conditionalFormatting sqref="U16:U21 J16:J25 U29:U36 J33:J42">
    <cfRule type="cellIs" dxfId="0"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Wait Distribution</vt:lpstr>
      <vt:lpstr>Sotogawa</vt:lpstr>
      <vt:lpstr>Dora &amp; Dorasoba Danger</vt:lpstr>
      <vt:lpstr>Riichi Winrate</vt:lpstr>
      <vt:lpstr>Oikake Calculator</vt:lpstr>
      <vt:lpstr>Shanten &amp; Width</vt:lpstr>
      <vt:lpstr>Open &amp; Closed Winrate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2023-10-06T08:28:02Z</dcterms:modified>
</cp:coreProperties>
</file>